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Total!$A$4:$W$4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V144" i="371" l="1"/>
  <c r="U144" i="371"/>
  <c r="T144" i="371"/>
  <c r="S144" i="371"/>
  <c r="R144" i="371"/>
  <c r="Q144" i="371"/>
  <c r="V143" i="371"/>
  <c r="T143" i="371"/>
  <c r="U143" i="371" s="1"/>
  <c r="S143" i="371"/>
  <c r="R143" i="371"/>
  <c r="Q143" i="371"/>
  <c r="T142" i="371"/>
  <c r="V142" i="371" s="1"/>
  <c r="S142" i="371"/>
  <c r="R142" i="371"/>
  <c r="Q142" i="371"/>
  <c r="V141" i="371"/>
  <c r="T141" i="371"/>
  <c r="U141" i="371" s="1"/>
  <c r="S141" i="371"/>
  <c r="R141" i="371"/>
  <c r="Q141" i="371"/>
  <c r="V140" i="371"/>
  <c r="U140" i="371"/>
  <c r="T140" i="371"/>
  <c r="S140" i="371"/>
  <c r="R140" i="371"/>
  <c r="Q140" i="371"/>
  <c r="V139" i="371"/>
  <c r="T139" i="371"/>
  <c r="U139" i="371" s="1"/>
  <c r="S139" i="371"/>
  <c r="R139" i="371"/>
  <c r="Q139" i="371"/>
  <c r="V138" i="371"/>
  <c r="U138" i="371"/>
  <c r="T138" i="371"/>
  <c r="S138" i="371"/>
  <c r="R138" i="371"/>
  <c r="Q138" i="371"/>
  <c r="V137" i="371"/>
  <c r="T137" i="371"/>
  <c r="U137" i="371" s="1"/>
  <c r="S137" i="371"/>
  <c r="R137" i="371"/>
  <c r="Q137" i="371"/>
  <c r="T136" i="371"/>
  <c r="V136" i="371" s="1"/>
  <c r="S136" i="371"/>
  <c r="R136" i="371"/>
  <c r="Q136" i="371"/>
  <c r="T135" i="371"/>
  <c r="U135" i="371" s="1"/>
  <c r="S135" i="371"/>
  <c r="V135" i="371" s="1"/>
  <c r="R135" i="371"/>
  <c r="Q135" i="371"/>
  <c r="V134" i="371"/>
  <c r="U134" i="371"/>
  <c r="T134" i="371"/>
  <c r="S134" i="371"/>
  <c r="R134" i="371"/>
  <c r="Q134" i="371"/>
  <c r="V133" i="371"/>
  <c r="U133" i="371"/>
  <c r="T133" i="371"/>
  <c r="S133" i="371"/>
  <c r="R133" i="371"/>
  <c r="Q133" i="371"/>
  <c r="T132" i="371"/>
  <c r="V132" i="371" s="1"/>
  <c r="S132" i="371"/>
  <c r="R132" i="371"/>
  <c r="Q132" i="371"/>
  <c r="V131" i="371"/>
  <c r="T131" i="371"/>
  <c r="U131" i="371" s="1"/>
  <c r="S131" i="371"/>
  <c r="R131" i="371"/>
  <c r="Q131" i="371"/>
  <c r="V130" i="371"/>
  <c r="U130" i="371"/>
  <c r="T130" i="371"/>
  <c r="S130" i="371"/>
  <c r="R130" i="371"/>
  <c r="Q130" i="371"/>
  <c r="V129" i="371"/>
  <c r="U129" i="371"/>
  <c r="T129" i="371"/>
  <c r="S129" i="371"/>
  <c r="R129" i="371"/>
  <c r="Q129" i="371"/>
  <c r="T128" i="371"/>
  <c r="V128" i="371" s="1"/>
  <c r="S128" i="371"/>
  <c r="R128" i="371"/>
  <c r="Q128" i="371"/>
  <c r="T127" i="371"/>
  <c r="V127" i="371" s="1"/>
  <c r="S127" i="371"/>
  <c r="R127" i="371"/>
  <c r="Q127" i="371"/>
  <c r="T126" i="371"/>
  <c r="V126" i="371" s="1"/>
  <c r="S126" i="371"/>
  <c r="R126" i="371"/>
  <c r="Q126" i="371"/>
  <c r="V125" i="371"/>
  <c r="T125" i="371"/>
  <c r="U125" i="371" s="1"/>
  <c r="S125" i="37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T121" i="371"/>
  <c r="V121" i="371" s="1"/>
  <c r="S121" i="371"/>
  <c r="R121" i="371"/>
  <c r="Q121" i="371"/>
  <c r="V120" i="371"/>
  <c r="U120" i="371"/>
  <c r="T120" i="371"/>
  <c r="S120" i="371"/>
  <c r="R120" i="371"/>
  <c r="Q120" i="371"/>
  <c r="T119" i="371"/>
  <c r="V119" i="371" s="1"/>
  <c r="S119" i="371"/>
  <c r="R119" i="371"/>
  <c r="Q119" i="371"/>
  <c r="V118" i="371"/>
  <c r="T118" i="371"/>
  <c r="U118" i="371" s="1"/>
  <c r="S118" i="371"/>
  <c r="R118" i="371"/>
  <c r="Q118" i="371"/>
  <c r="T117" i="371"/>
  <c r="V117" i="371" s="1"/>
  <c r="S117" i="371"/>
  <c r="R117" i="371"/>
  <c r="Q117" i="371"/>
  <c r="V116" i="371"/>
  <c r="T116" i="371"/>
  <c r="U116" i="371" s="1"/>
  <c r="S116" i="371"/>
  <c r="R116" i="371"/>
  <c r="Q116" i="371"/>
  <c r="V115" i="371"/>
  <c r="U115" i="371"/>
  <c r="T115" i="371"/>
  <c r="S115" i="371"/>
  <c r="R115" i="371"/>
  <c r="Q115" i="371"/>
  <c r="T114" i="371"/>
  <c r="V114" i="371" s="1"/>
  <c r="S114" i="371"/>
  <c r="R114" i="371"/>
  <c r="Q114" i="371"/>
  <c r="V113" i="371"/>
  <c r="U113" i="371"/>
  <c r="T113" i="371"/>
  <c r="S113" i="371"/>
  <c r="R113" i="371"/>
  <c r="Q113" i="371"/>
  <c r="V112" i="371"/>
  <c r="U112" i="371"/>
  <c r="T112" i="371"/>
  <c r="S112" i="371"/>
  <c r="R112" i="371"/>
  <c r="Q112" i="371"/>
  <c r="V111" i="371"/>
  <c r="U111" i="371"/>
  <c r="T111" i="371"/>
  <c r="S111" i="371"/>
  <c r="R111" i="371"/>
  <c r="Q111" i="371"/>
  <c r="T110" i="371"/>
  <c r="V110" i="371" s="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T106" i="371"/>
  <c r="V106" i="371" s="1"/>
  <c r="S106" i="371"/>
  <c r="R106" i="371"/>
  <c r="Q106" i="371"/>
  <c r="T105" i="371"/>
  <c r="V105" i="371" s="1"/>
  <c r="S105" i="371"/>
  <c r="R105" i="371"/>
  <c r="Q105" i="371"/>
  <c r="T104" i="371"/>
  <c r="V104" i="371" s="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U101" i="371"/>
  <c r="T101" i="37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T98" i="371"/>
  <c r="U98" i="371" s="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T95" i="371"/>
  <c r="V95" i="371" s="1"/>
  <c r="S95" i="371"/>
  <c r="R95" i="371"/>
  <c r="Q95" i="371"/>
  <c r="V94" i="371"/>
  <c r="T94" i="371"/>
  <c r="U94" i="371" s="1"/>
  <c r="S94" i="371"/>
  <c r="R94" i="371"/>
  <c r="Q94" i="371"/>
  <c r="T93" i="371"/>
  <c r="V93" i="371" s="1"/>
  <c r="S93" i="371"/>
  <c r="R93" i="371"/>
  <c r="Q93" i="371"/>
  <c r="V92" i="371"/>
  <c r="T92" i="371"/>
  <c r="U92" i="371" s="1"/>
  <c r="S92" i="371"/>
  <c r="R92" i="371"/>
  <c r="Q92" i="371"/>
  <c r="T91" i="371"/>
  <c r="V91" i="371" s="1"/>
  <c r="S91" i="371"/>
  <c r="R91" i="371"/>
  <c r="Q91" i="371"/>
  <c r="V90" i="371"/>
  <c r="T90" i="371"/>
  <c r="U90" i="371" s="1"/>
  <c r="S90" i="371"/>
  <c r="R90" i="371"/>
  <c r="Q90" i="371"/>
  <c r="V89" i="371"/>
  <c r="U89" i="371"/>
  <c r="T89" i="37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T86" i="371"/>
  <c r="V86" i="371" s="1"/>
  <c r="S86" i="371"/>
  <c r="R86" i="371"/>
  <c r="Q86" i="371"/>
  <c r="T85" i="371"/>
  <c r="V85" i="371" s="1"/>
  <c r="S85" i="371"/>
  <c r="R85" i="371"/>
  <c r="Q85" i="371"/>
  <c r="T84" i="371"/>
  <c r="V84" i="371" s="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T81" i="371"/>
  <c r="U81" i="371" s="1"/>
  <c r="S81" i="371"/>
  <c r="V81" i="371" s="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U68" i="371"/>
  <c r="T68" i="371"/>
  <c r="V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U64" i="371"/>
  <c r="T64" i="371"/>
  <c r="V64" i="371" s="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U60" i="371"/>
  <c r="T60" i="371"/>
  <c r="V60" i="371" s="1"/>
  <c r="S60" i="371"/>
  <c r="R60" i="371"/>
  <c r="Q60" i="371"/>
  <c r="T59" i="371"/>
  <c r="U59" i="371" s="1"/>
  <c r="S59" i="371"/>
  <c r="V59" i="371" s="1"/>
  <c r="R59" i="371"/>
  <c r="Q59" i="371"/>
  <c r="V58" i="371"/>
  <c r="U58" i="371"/>
  <c r="T58" i="371"/>
  <c r="S58" i="371"/>
  <c r="R58" i="371"/>
  <c r="Q58" i="371"/>
  <c r="T57" i="371"/>
  <c r="U57" i="371" s="1"/>
  <c r="S57" i="371"/>
  <c r="V57" i="371" s="1"/>
  <c r="R57" i="371"/>
  <c r="Q57" i="371"/>
  <c r="V56" i="371"/>
  <c r="U56" i="371"/>
  <c r="T56" i="371"/>
  <c r="S56" i="371"/>
  <c r="R56" i="371"/>
  <c r="Q56" i="371"/>
  <c r="T55" i="371"/>
  <c r="U55" i="371" s="1"/>
  <c r="S55" i="371"/>
  <c r="V55" i="371" s="1"/>
  <c r="R55" i="371"/>
  <c r="Q55" i="371"/>
  <c r="U54" i="371"/>
  <c r="T54" i="371"/>
  <c r="V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T48" i="371"/>
  <c r="V48" i="371" s="1"/>
  <c r="S48" i="371"/>
  <c r="R48" i="371"/>
  <c r="Q48" i="371"/>
  <c r="V47" i="371"/>
  <c r="U47" i="371"/>
  <c r="T47" i="37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U44" i="371"/>
  <c r="T44" i="371"/>
  <c r="V44" i="371" s="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U41" i="371" s="1"/>
  <c r="S41" i="371"/>
  <c r="V41" i="371" s="1"/>
  <c r="R41" i="371"/>
  <c r="Q41" i="371"/>
  <c r="U40" i="371"/>
  <c r="T40" i="371"/>
  <c r="V40" i="371" s="1"/>
  <c r="S40" i="371"/>
  <c r="R40" i="371"/>
  <c r="Q40" i="371"/>
  <c r="T39" i="371"/>
  <c r="U39" i="371" s="1"/>
  <c r="S39" i="371"/>
  <c r="V39" i="371" s="1"/>
  <c r="R39" i="371"/>
  <c r="Q39" i="371"/>
  <c r="U38" i="371"/>
  <c r="T38" i="371"/>
  <c r="V38" i="371" s="1"/>
  <c r="S38" i="371"/>
  <c r="R38" i="371"/>
  <c r="Q38" i="371"/>
  <c r="T37" i="371"/>
  <c r="U37" i="371" s="1"/>
  <c r="S37" i="371"/>
  <c r="V37" i="371" s="1"/>
  <c r="R37" i="371"/>
  <c r="Q37" i="371"/>
  <c r="U36" i="371"/>
  <c r="T36" i="371"/>
  <c r="V36" i="371" s="1"/>
  <c r="S36" i="371"/>
  <c r="R36" i="371"/>
  <c r="Q36" i="371"/>
  <c r="T35" i="371"/>
  <c r="U35" i="371" s="1"/>
  <c r="S35" i="371"/>
  <c r="V35" i="371" s="1"/>
  <c r="R35" i="371"/>
  <c r="Q35" i="371"/>
  <c r="T34" i="371"/>
  <c r="U34" i="371" s="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T31" i="371"/>
  <c r="U31" i="371" s="1"/>
  <c r="S31" i="371"/>
  <c r="V31" i="371" s="1"/>
  <c r="R31" i="371"/>
  <c r="Q31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U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4" i="371" l="1"/>
  <c r="V12" i="371"/>
  <c r="V20" i="371"/>
  <c r="V30" i="371"/>
  <c r="V34" i="371"/>
  <c r="U77" i="371"/>
  <c r="U85" i="371"/>
  <c r="U87" i="371"/>
  <c r="U91" i="371"/>
  <c r="U93" i="371"/>
  <c r="U95" i="371"/>
  <c r="U105" i="371"/>
  <c r="U117" i="371"/>
  <c r="U119" i="371"/>
  <c r="U121" i="371"/>
  <c r="U127" i="371"/>
  <c r="U22" i="371"/>
  <c r="U48" i="371"/>
  <c r="U74" i="371"/>
  <c r="U76" i="371"/>
  <c r="U84" i="371"/>
  <c r="U86" i="371"/>
  <c r="U104" i="371"/>
  <c r="U106" i="371"/>
  <c r="U110" i="371"/>
  <c r="U114" i="371"/>
  <c r="U126" i="371"/>
  <c r="U128" i="371"/>
  <c r="U132" i="371"/>
  <c r="U136" i="371"/>
  <c r="U142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F6" i="419"/>
  <c r="AS6" i="419"/>
  <c r="AO6" i="419"/>
  <c r="AK6" i="419"/>
  <c r="AG6" i="419"/>
  <c r="AC6" i="419"/>
  <c r="Y6" i="419"/>
  <c r="U6" i="419"/>
  <c r="Q6" i="419"/>
  <c r="M6" i="419"/>
  <c r="I6" i="419"/>
  <c r="E6" i="419"/>
  <c r="L6" i="419"/>
  <c r="O6" i="419"/>
  <c r="J6" i="419"/>
  <c r="AR6" i="419"/>
  <c r="AN6" i="419"/>
  <c r="AJ6" i="419"/>
  <c r="AF6" i="419"/>
  <c r="AB6" i="419"/>
  <c r="X6" i="419"/>
  <c r="T6" i="419"/>
  <c r="P6" i="419"/>
  <c r="H6" i="419"/>
  <c r="G6" i="419"/>
  <c r="AQ6" i="419"/>
  <c r="AM6" i="419"/>
  <c r="AI6" i="419"/>
  <c r="AE6" i="419"/>
  <c r="AA6" i="419"/>
  <c r="W6" i="419"/>
  <c r="S6" i="419"/>
  <c r="K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C16" i="414"/>
  <c r="D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<sst xmlns="http://schemas.openxmlformats.org/spreadsheetml/2006/main" count="14779" uniqueCount="3843">
  <si>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</si>
  <si>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</si>
  <si>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</si>
  <si>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</si>
  <si>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</si>
  <si>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</si>
  <si>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</si>
  <si>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</si>
  <si>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</si>
  <si>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</si>
  <si>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</si>
  <si>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</si>
  <si>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</si>
  <si>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</si>
  <si>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</si>
  <si>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</si>
  <si>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</si>
  <si>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</si>
  <si>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</si>
  <si>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</si>
  <si>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</si>
  <si>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</si>
  <si>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</si>
  <si>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</si>
  <si>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</si>
  <si>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</si>
  <si>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</si>
  <si>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</si>
  <si>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</si>
  <si>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</si>
  <si>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</si>
  <si>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</si>
  <si>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</si>
  <si>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</si>
  <si>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</si>
  <si>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</si>
  <si>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</si>
  <si>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</si>
  <si>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</si>
  <si>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</si>
  <si>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</si>
  <si>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</si>
  <si>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</si>
  <si>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</si>
  <si>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</si>
  <si>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</si>
  <si>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</si>
  <si>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</si>
  <si>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</si>
  <si>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</si>
  <si>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</si>
  <si>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</si>
  <si>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</si>
  <si>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</si>
  <si>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</si>
  <si>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</si>
  <si>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</si>
  <si>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</si>
  <si>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</si>
  <si>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</si>
  <si>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</si>
  <si>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</si>
  <si>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</si>
  <si>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</si>
  <si>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</si>
  <si>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</si>
  <si>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</si>
  <si>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</si>
  <si>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</si>
  <si>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</si>
  <si>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</si>
  <si>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</si>
  <si>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</si>
  <si>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</si>
  <si>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</si>
  <si>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</si>
  <si>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</si>
  <si>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</si>
  <si>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</si>
  <si>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</si>
  <si>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</si>
  <si>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</si>
  <si>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</si>
  <si>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</si>
  <si>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</si>
  <si>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</si>
  <si>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</si>
  <si>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</si>
  <si>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</si>
  <si>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</si>
  <si>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</si>
  <si>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</si>
  <si>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</si>
  <si>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</si>
  <si>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</si>
  <si>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</si>
  <si>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</si>
  <si>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</si>
  <si>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</si>
  <si>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</si>
  <si>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</si>
  <si>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</si>
  <si>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</si>
  <si>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</si>
  <si>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</si>
  <si>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</si>
  <si>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</si>
  <si>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</si>
  <si>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</si>
  <si>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</si>
  <si>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</si>
  <si>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</si>
  <si>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</si>
  <si>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</si>
  <si>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</si>
  <si>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</si>
  <si>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</si>
  <si>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</si>
  <si>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</si>
  <si>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</si>
  <si>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</si>
  <si>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</si>
  <si>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</si>
  <si>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</si>
  <si>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</si>
  <si>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</si>
  <si>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</si>
  <si>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</si>
  <si>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</si>
  <si>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</si>
  <si>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</si>
  <si>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</si>
  <si>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</si>
  <si>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</si>
  <si>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</si>
  <si>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</si>
  <si>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</si>
  <si>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</si>
  <si>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</si>
  <si>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</si>
  <si>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</si>
  <si>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</si>
  <si>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</si>
  <si>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</si>
  <si>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</si>
  <si>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</si>
  <si>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</si>
  <si>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</si>
  <si>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</si>
  <si>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</si>
  <si>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</si>
  <si>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</si>
  <si>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</si>
  <si>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</si>
  <si>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</si>
  <si>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</si>
  <si>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</si>
  <si>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</si>
  <si>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</si>
  <si>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</si>
  <si>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</si>
  <si>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</si>
  <si>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</si>
  <si>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</si>
  <si>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</si>
  <si>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</si>
  <si>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</si>
  <si>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</si>
  <si>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</si>
  <si>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</si>
  <si>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</si>
  <si>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</si>
  <si>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</si>
  <si>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</si>
  <si>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</si>
  <si>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</si>
  <si>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</si>
  <si>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</si>
  <si>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</si>
  <si>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</si>
  <si>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</si>
  <si>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</si>
  <si>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</si>
  <si>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</si>
  <si>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</si>
  <si>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</si>
  <si>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</si>
  <si>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</si>
  <si>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</si>
  <si>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</si>
  <si>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</si>
  <si>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</si>
  <si>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</si>
  <si>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</si>
  <si>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</si>
  <si>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</si>
  <si>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</si>
  <si>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</si>
  <si>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</si>
  <si>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</si>
  <si>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</si>
  <si>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</si>
  <si>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</si>
  <si>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</si>
  <si>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</si>
  <si>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</si>
  <si>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</si>
  <si>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</si>
  <si>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</si>
  <si>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</si>
  <si>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</si>
  <si>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</si>
  <si>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</si>
  <si>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</si>
  <si>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</si>
  <si>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</si>
  <si>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</si>
  <si>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</si>
  <si>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</si>
  <si>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</si>
  <si>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</si>
  <si>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</si>
  <si>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</si>
  <si>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</si>
  <si>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</si>
  <si>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</si>
  <si>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</si>
  <si>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</si>
  <si>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</si>
  <si>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</si>
  <si>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</si>
  <si>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</si>
  <si>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</si>
  <si>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</si>
  <si>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</si>
  <si>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</si>
  <si>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</si>
  <si>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</si>
  <si>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</si>
  <si>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</si>
  <si>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</si>
  <si>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</si>
  <si>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</si>
  <si>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</si>
  <si>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</si>
  <si>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</si>
  <si>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</si>
  <si>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</si>
  <si>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</si>
  <si>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</si>
  <si>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</si>
  <si>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</si>
  <si>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</si>
  <si>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</si>
  <si>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</si>
  <si>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</si>
  <si>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</si>
  <si>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</si>
  <si>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</si>
  <si>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</si>
  <si>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</si>
  <si>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</si>
  <si>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</si>
  <si>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</si>
  <si>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</si>
  <si>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</si>
  <si>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</si>
  <si>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</si>
  <si>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</si>
  <si>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</si>
  <si>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</si>
  <si>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</si>
  <si>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</si>
  <si>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</si>
  <si>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</si>
  <si>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</si>
  <si>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</si>
  <si>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</si>
  <si>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</si>
  <si>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</si>
  <si>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</si>
  <si>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</si>
  <si>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</si>
  <si>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</si>
  <si>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</si>
  <si>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</si>
  <si>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</si>
  <si>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</si>
  <si>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</si>
  <si>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</si>
  <si>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</si>
  <si>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</si>
  <si>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</si>
  <si>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</si>
  <si>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</si>
  <si>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</si>
  <si>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</si>
  <si>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</si>
  <si>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</si>
  <si>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</si>
  <si>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</si>
  <si>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</si>
  <si>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</si>
  <si>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</si>
  <si>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</si>
  <si>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</si>
  <si>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</si>
  <si>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</si>
  <si>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</si>
  <si>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</si>
  <si>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</si>
  <si>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</si>
  <si>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</si>
  <si>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</si>
  <si>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</si>
  <si>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</si>
  <si>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</si>
  <si>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</si>
  <si>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</si>
  <si>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</si>
  <si>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</si>
  <si>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</si>
  <si>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</si>
  <si>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</si>
  <si>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</si>
  <si>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</si>
  <si>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</si>
  <si>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</si>
  <si>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</si>
  <si>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</si>
  <si>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</si>
  <si>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</si>
  <si>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</si>
  <si>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</si>
  <si>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</si>
  <si>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</si>
  <si>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</si>
  <si>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</si>
  <si>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</si>
  <si>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</si>
  <si>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</si>
  <si>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</si>
  <si>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</si>
  <si>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</si>
  <si>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</si>
  <si>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</si>
  <si>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</si>
  <si>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</si>
  <si>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</si>
  <si>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</si>
  <si>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</si>
  <si>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</si>
  <si>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</si>
  <si>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</si>
  <si>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</si>
  <si>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</si>
  <si>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</si>
  <si>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</si>
  <si>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</si>
  <si>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</si>
  <si>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</si>
  <si>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</si>
  <si>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</si>
  <si>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</si>
  <si>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</si>
  <si>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</si>
  <si>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--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</si>
  <si>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</si>
  <si>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</si>
  <si>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</si>
  <si>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</si>
  <si>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</si>
  <si>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</si>
  <si>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</si>
  <si>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</si>
  <si>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</si>
  <si>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</si>
  <si>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</si>
  <si>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</si>
  <si>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</si>
  <si>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</si>
  <si>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</si>
  <si>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</si>
  <si>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</si>
  <si>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</si>
  <si>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</si>
  <si>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</si>
  <si>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</si>
  <si>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</si>
  <si>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</si>
  <si>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</si>
  <si>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</si>
  <si>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</si>
  <si>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</si>
  <si>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</si>
  <si>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</si>
  <si>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</si>
  <si>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</si>
  <si>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</si>
  <si>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</si>
  <si>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</si>
  <si>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</si>
  <si>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</si>
  <si>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</si>
  <si>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</si>
  <si>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</si>
  <si>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</si>
  <si>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</si>
  <si>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</si>
  <si>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</si>
  <si>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</si>
  <si>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</si>
  <si>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</si>
  <si>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</si>
  <si>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</si>
  <si>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</si>
  <si>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</si>
  <si>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</si>
  <si>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</si>
  <si>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</si>
  <si>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</si>
  <si>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</si>
  <si>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</si>
  <si>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</si>
  <si>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</si>
  <si>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</si>
  <si>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</si>
  <si>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</si>
  <si>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</si>
  <si>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</si>
  <si>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</si>
  <si>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</si>
  <si>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</si>
  <si>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</si>
  <si>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</si>
  <si>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</si>
  <si>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</si>
  <si>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</si>
  <si>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</si>
  <si>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</si>
  <si>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</si>
  <si>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</si>
  <si>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</si>
  <si>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</si>
  <si>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</si>
  <si>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</si>
  <si>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</si>
  <si>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</si>
  <si>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</si>
  <si>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</si>
  <si>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</si>
  <si>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</si>
  <si>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</si>
  <si>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</si>
  <si>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</si>
  <si>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</si>
  <si>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</si>
  <si>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</si>
  <si>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</si>
  <si>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</si>
  <si>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</si>
  <si>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</si>
  <si>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</si>
  <si>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</si>
  <si>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</si>
  <si>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</si>
  <si>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</si>
  <si>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</si>
  <si>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</si>
  <si>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</si>
  <si>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</si>
  <si>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</si>
  <si>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</si>
  <si>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</si>
  <si>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</si>
  <si>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</si>
  <si>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</si>
  <si>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</si>
  <si>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</si>
  <si>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</si>
  <si>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</si>
  <si>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</si>
  <si>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</si>
  <si>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</si>
  <si>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</si>
  <si>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</si>
  <si>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</si>
  <si>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</si>
  <si>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</si>
  <si>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</si>
  <si>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</si>
  <si>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</si>
  <si>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</si>
  <si>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</si>
  <si>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</si>
  <si>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</si>
  <si>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</si>
  <si>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</si>
  <si>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</si>
  <si>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</si>
  <si>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</si>
  <si>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</si>
  <si>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</si>
  <si>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</si>
  <si>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</si>
  <si>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</si>
  <si>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</si>
  <si>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</si>
  <si>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</si>
  <si>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</si>
  <si>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</si>
  <si>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</si>
  <si>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</si>
  <si>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</si>
  <si>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</si>
  <si>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</si>
  <si>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</si>
  <si>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</si>
  <si>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</si>
  <si>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</si>
  <si>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</si>
  <si>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</si>
  <si>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</si>
  <si>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</si>
  <si>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</si>
  <si>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</si>
  <si>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</si>
  <si>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</si>
  <si>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</si>
  <si>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</si>
  <si>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</si>
  <si>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</si>
  <si>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</si>
  <si>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</si>
  <si>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</si>
  <si>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</si>
  <si>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</si>
  <si>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</si>
  <si>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</si>
  <si>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</si>
  <si>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</si>
  <si>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</si>
  <si>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</si>
  <si>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</si>
  <si>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</si>
  <si>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</si>
  <si>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</si>
  <si>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</si>
  <si>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</si>
  <si>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</si>
  <si>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</si>
  <si>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</si>
  <si>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</si>
  <si>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</si>
  <si>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</si>
  <si>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</si>
  <si>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</si>
  <si>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</si>
  <si>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</si>
  <si>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</si>
  <si>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</si>
  <si>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</si>
  <si>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</si>
  <si>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</si>
  <si>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</si>
  <si>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</si>
  <si>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</si>
  <si>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</si>
  <si>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145244</t>
  </si>
  <si>
    <t>45244</t>
  </si>
  <si>
    <t>ISICOM 250MG</t>
  </si>
  <si>
    <t>TBL 100X275MG</t>
  </si>
  <si>
    <t>190957</t>
  </si>
  <si>
    <t>90957</t>
  </si>
  <si>
    <t>XANAX</t>
  </si>
  <si>
    <t>TBL 30X0.25MG</t>
  </si>
  <si>
    <t>159448</t>
  </si>
  <si>
    <t>59448</t>
  </si>
  <si>
    <t>DUROGESIC 25MCG/H</t>
  </si>
  <si>
    <t>EMP 5X2.5MG(10CM2)</t>
  </si>
  <si>
    <t>848947</t>
  </si>
  <si>
    <t>135928</t>
  </si>
  <si>
    <t>ESOPREX 10 MG</t>
  </si>
  <si>
    <t>POR TBL FLM 30X10MG</t>
  </si>
  <si>
    <t>159449</t>
  </si>
  <si>
    <t>59449</t>
  </si>
  <si>
    <t>DUROGESIC 50MCG/H</t>
  </si>
  <si>
    <t>EMP 5X5MG(20CM2)</t>
  </si>
  <si>
    <t>192608</t>
  </si>
  <si>
    <t>92608</t>
  </si>
  <si>
    <t>HUMULIN R CARTRIDGE</t>
  </si>
  <si>
    <t>INJ 5X3ML/300UT</t>
  </si>
  <si>
    <t>145241</t>
  </si>
  <si>
    <t>45241</t>
  </si>
  <si>
    <t>ISICOM 100 MG</t>
  </si>
  <si>
    <t>POR TBL NOB 100X125MG</t>
  </si>
  <si>
    <t>845493</t>
  </si>
  <si>
    <t>105844</t>
  </si>
  <si>
    <t>MIRTAZAPIN ORION 15 MG</t>
  </si>
  <si>
    <t>POR TBL DIS 30X15MG</t>
  </si>
  <si>
    <t>128223</t>
  </si>
  <si>
    <t>28223</t>
  </si>
  <si>
    <t>LYRICA 150 MG</t>
  </si>
  <si>
    <t>POR CPSDUR 56X150MG</t>
  </si>
  <si>
    <t>198058</t>
  </si>
  <si>
    <t>SANVAL 10 MG</t>
  </si>
  <si>
    <t>POR TBL FLM 100X10MG</t>
  </si>
  <si>
    <t>132799</t>
  </si>
  <si>
    <t>CAVINTON FORTE</t>
  </si>
  <si>
    <t>POR TBL NOB 90X10MG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</si>
  <si>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</si>
  <si>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</si>
  <si>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</si>
  <si>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</si>
  <si>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</si>
  <si>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</si>
  <si>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</si>
  <si>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47249</t>
  </si>
  <si>
    <t>GLUKÓZA 5 BRAUN</t>
  </si>
  <si>
    <t>INF SOL 10X250ML-PE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</si>
  <si>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</si>
  <si>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</si>
  <si>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</si>
  <si>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</si>
  <si>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</si>
  <si>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</si>
  <si>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</si>
  <si>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</si>
  <si>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</si>
  <si>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</si>
  <si>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</si>
  <si>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</si>
  <si>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</si>
  <si>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</si>
  <si>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</si>
  <si>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</si>
  <si>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</si>
  <si>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</si>
  <si>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</si>
  <si>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</si>
  <si>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</si>
  <si>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</si>
  <si>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</si>
  <si>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</si>
  <si>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</si>
  <si>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</si>
  <si>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</si>
  <si>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</si>
  <si>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</si>
  <si>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</si>
  <si>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</si>
  <si>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</si>
  <si>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</si>
  <si>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</si>
  <si>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</si>
  <si>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</si>
  <si>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102486</t>
  </si>
  <si>
    <t>2486</t>
  </si>
  <si>
    <t>KALIUM CHLORATUM LECIVA 7.5%</t>
  </si>
  <si>
    <t>INJ 5X10ML 7.5%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</si>
  <si>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</si>
  <si>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</si>
  <si>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</si>
  <si>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</si>
  <si>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</si>
  <si>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</si>
  <si>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</si>
  <si>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</si>
  <si>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103550</t>
  </si>
  <si>
    <t>3550</t>
  </si>
  <si>
    <t>VEROSPIRON</t>
  </si>
  <si>
    <t>103575</t>
  </si>
  <si>
    <t>3575</t>
  </si>
  <si>
    <t>HEPAROID LECIVA</t>
  </si>
  <si>
    <t>UNG 1X30GM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</si>
  <si>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</si>
  <si>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</si>
  <si>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</si>
  <si>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</si>
  <si>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</si>
  <si>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</si>
  <si>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</si>
  <si>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</si>
  <si>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</si>
  <si>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</si>
  <si>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</si>
  <si>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</si>
  <si>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111696</t>
  </si>
  <si>
    <t>11696</t>
  </si>
  <si>
    <t>PLASMALYTE ROZTOK S GLUKOZOU 5%</t>
  </si>
  <si>
    <t>INF SOL 10X1000ML</t>
  </si>
  <si>
    <t>114075</t>
  </si>
  <si>
    <t>14075</t>
  </si>
  <si>
    <t>DETRALEX</t>
  </si>
  <si>
    <t>POR TBL FLM 60</t>
  </si>
  <si>
    <t>114933</t>
  </si>
  <si>
    <t>14933</t>
  </si>
  <si>
    <t>INHIBACE PLUS</t>
  </si>
  <si>
    <t>POR TBL FLM 28</t>
  </si>
  <si>
    <t>114957</t>
  </si>
  <si>
    <t>14957</t>
  </si>
  <si>
    <t>RIVOTRIL 0.5 MG</t>
  </si>
  <si>
    <t>TBL 50X0.5MG</t>
  </si>
  <si>
    <t>117992</t>
  </si>
  <si>
    <t>17992</t>
  </si>
  <si>
    <t>MAGNESII LACTICI 0,5 TBL. MEDICAMENTA</t>
  </si>
  <si>
    <t>TBL NOB 100X0,5GM</t>
  </si>
  <si>
    <t>118304</t>
  </si>
  <si>
    <t>18304</t>
  </si>
  <si>
    <t>RINGERFUNDIN B.BRAUN</t>
  </si>
  <si>
    <t>INF SOL 10X500ML PE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</si>
  <si>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</si>
  <si>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</si>
  <si>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</si>
  <si>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</si>
  <si>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</si>
  <si>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</si>
  <si>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</si>
  <si>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</si>
  <si>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</si>
  <si>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</si>
  <si>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</si>
  <si>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130434</t>
  </si>
  <si>
    <t>30434</t>
  </si>
  <si>
    <t>TBL 100X25MG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</si>
  <si>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</si>
  <si>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</si>
  <si>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</si>
  <si>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</si>
  <si>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</si>
  <si>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</si>
  <si>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</si>
  <si>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</si>
  <si>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132992</t>
  </si>
  <si>
    <t>32992</t>
  </si>
  <si>
    <t>ATROVENT N</t>
  </si>
  <si>
    <t>INH SOL PSS200X20RG</t>
  </si>
  <si>
    <t>142776</t>
  </si>
  <si>
    <t>42776</t>
  </si>
  <si>
    <t>TRALGIT SR 150</t>
  </si>
  <si>
    <t>POR TBL RET30X150MG</t>
  </si>
  <si>
    <t>147478</t>
  </si>
  <si>
    <t>47478</t>
  </si>
  <si>
    <t>LORADUR MITE</t>
  </si>
  <si>
    <t>POR TBL NOB 50</t>
  </si>
  <si>
    <t>147845</t>
  </si>
  <si>
    <t>47845</t>
  </si>
  <si>
    <t>IBUSTRIN</t>
  </si>
  <si>
    <t>POR TBLNOB30X200MG</t>
  </si>
  <si>
    <t>148578</t>
  </si>
  <si>
    <t>48578</t>
  </si>
  <si>
    <t>TIAPRIDAL</t>
  </si>
  <si>
    <t>POR TBLNOB 50X100MG</t>
  </si>
  <si>
    <t>150117</t>
  </si>
  <si>
    <t>50117</t>
  </si>
  <si>
    <t>TRIASYN 5/5 MG</t>
  </si>
  <si>
    <t>POR TBL RET 30</t>
  </si>
  <si>
    <t>156808</t>
  </si>
  <si>
    <t>56808</t>
  </si>
  <si>
    <t>FURORESE 125</t>
  </si>
  <si>
    <t>TBL 50X125MG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</si>
  <si>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</si>
  <si>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</si>
  <si>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</si>
  <si>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</si>
  <si>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</si>
  <si>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</si>
  <si>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</si>
  <si>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</si>
  <si>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</si>
  <si>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</si>
  <si>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</si>
  <si>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</si>
  <si>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159941</t>
  </si>
  <si>
    <t>59941</t>
  </si>
  <si>
    <t>SMECTA</t>
  </si>
  <si>
    <t>PLV POR 1X30SACKU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</si>
  <si>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</si>
  <si>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</si>
  <si>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</si>
  <si>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</si>
  <si>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</si>
  <si>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</si>
  <si>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</si>
  <si>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</si>
  <si>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</si>
  <si>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</si>
  <si>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</si>
  <si>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</si>
  <si>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</si>
  <si>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</si>
  <si>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</si>
  <si>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</si>
  <si>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</si>
  <si>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</si>
  <si>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</si>
  <si>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180058</t>
  </si>
  <si>
    <t>80058</t>
  </si>
  <si>
    <t>SECTRAL 400</t>
  </si>
  <si>
    <t>TBL OBD 30X400MG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</si>
  <si>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</si>
  <si>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</si>
  <si>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</si>
  <si>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</si>
  <si>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</si>
  <si>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</si>
  <si>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</si>
  <si>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</si>
  <si>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</si>
  <si>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</si>
  <si>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</si>
  <si>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</si>
  <si>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184399</t>
  </si>
  <si>
    <t>84399</t>
  </si>
  <si>
    <t>NEURONTIN 300MG</t>
  </si>
  <si>
    <t>CPS 50X300MG</t>
  </si>
  <si>
    <t>185656</t>
  </si>
  <si>
    <t>85656</t>
  </si>
  <si>
    <t>DORSIFLEX</t>
  </si>
  <si>
    <t>TBL 30X200MG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</si>
  <si>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</si>
  <si>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</si>
  <si>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</si>
  <si>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</si>
  <si>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</si>
  <si>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</si>
  <si>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</si>
  <si>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</si>
  <si>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</si>
  <si>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</si>
  <si>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</si>
  <si>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</si>
  <si>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</si>
  <si>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</si>
  <si>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</si>
  <si>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</si>
  <si>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</si>
  <si>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</si>
  <si>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</si>
  <si>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189212</t>
  </si>
  <si>
    <t>89212</t>
  </si>
  <si>
    <t>INJECTIO PROCAIN.CHLOR.0.2% ARD</t>
  </si>
  <si>
    <t>INJ 1X200ML 0.2%</t>
  </si>
  <si>
    <t>191836</t>
  </si>
  <si>
    <t>91836</t>
  </si>
  <si>
    <t>INJ 5X1ML/6.5MG</t>
  </si>
  <si>
    <t>192351</t>
  </si>
  <si>
    <t>92351</t>
  </si>
  <si>
    <t>ATROVENT 0.025%</t>
  </si>
  <si>
    <t>INH SOL 1X20ML</t>
  </si>
  <si>
    <t>193746</t>
  </si>
  <si>
    <t>93746</t>
  </si>
  <si>
    <t>HEPARIN LECIVA</t>
  </si>
  <si>
    <t>INJ 1X10ML/50KU</t>
  </si>
  <si>
    <t>194804</t>
  </si>
  <si>
    <t>94804</t>
  </si>
  <si>
    <t>MODURETIC</t>
  </si>
  <si>
    <t>POR TBL NOB 30</t>
  </si>
  <si>
    <t>196303</t>
  </si>
  <si>
    <t>96303</t>
  </si>
  <si>
    <t>ASCORUTIN (BLISTR)</t>
  </si>
  <si>
    <t>TBL OBD 50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</si>
  <si>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</si>
  <si>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</si>
  <si>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</si>
  <si>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</si>
  <si>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</si>
  <si>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</si>
  <si>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</si>
  <si>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</si>
  <si>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</si>
  <si>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</si>
  <si>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TBL 50X40MG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</si>
  <si>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</si>
  <si>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</si>
  <si>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</si>
  <si>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</si>
  <si>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</si>
  <si>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</si>
  <si>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</si>
  <si>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</si>
  <si>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</si>
  <si>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</si>
  <si>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</si>
  <si>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</si>
  <si>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</si>
  <si>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</si>
  <si>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</si>
  <si>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</si>
  <si>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</si>
  <si>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</si>
  <si>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</si>
  <si>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</si>
  <si>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</si>
  <si>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ANOPYRIN 100MG</t>
  </si>
  <si>
    <t>TBL 60X100 MG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</si>
  <si>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</si>
  <si>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</si>
  <si>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</si>
  <si>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</si>
  <si>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</si>
  <si>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</si>
  <si>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</si>
  <si>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</si>
  <si>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</si>
  <si>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</si>
  <si>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</si>
  <si>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</si>
  <si>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</si>
  <si>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</si>
  <si>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</si>
  <si>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</si>
  <si>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</si>
  <si>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</si>
  <si>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</si>
  <si>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</si>
  <si>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847974</t>
  </si>
  <si>
    <t>125525</t>
  </si>
  <si>
    <t>APO-IBUPROFEN 400 MG</t>
  </si>
  <si>
    <t>POR TBL FLM 30X400MG</t>
  </si>
  <si>
    <t>848335</t>
  </si>
  <si>
    <t>155782</t>
  </si>
  <si>
    <t>GODASAL 100</t>
  </si>
  <si>
    <t>POR TBL NOB 100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</si>
  <si>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</si>
  <si>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</si>
  <si>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</si>
  <si>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</si>
  <si>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</si>
  <si>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</si>
  <si>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</si>
  <si>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</si>
  <si>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</si>
  <si>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</si>
  <si>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</si>
  <si>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</si>
  <si>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849712</t>
  </si>
  <si>
    <t>125053</t>
  </si>
  <si>
    <t>APO-AMLO 10</t>
  </si>
  <si>
    <t>POR TBL NOB 100X10MG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</si>
  <si>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</si>
  <si>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</si>
  <si>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</si>
  <si>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</si>
  <si>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</si>
  <si>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</si>
  <si>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</si>
  <si>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</si>
  <si>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</si>
  <si>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</si>
  <si>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POR TBL NOB 28</t>
  </si>
  <si>
    <t>850642</t>
  </si>
  <si>
    <t>169673</t>
  </si>
  <si>
    <t>CALTRATE PLUS</t>
  </si>
  <si>
    <t>POR TBL FLM 30</t>
  </si>
  <si>
    <t>905098</t>
  </si>
  <si>
    <t>23989</t>
  </si>
  <si>
    <t>DZ OCTENISEPT 1 l</t>
  </si>
  <si>
    <t>29328</t>
  </si>
  <si>
    <t>PRADAXA 110 MG</t>
  </si>
  <si>
    <t>POR CPS DUR 60X1X110MG</t>
  </si>
  <si>
    <t>53761</t>
  </si>
  <si>
    <t>NEBILET</t>
  </si>
  <si>
    <t>POR TBL NOB 28X5MG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</si>
  <si>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</si>
  <si>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</si>
  <si>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</si>
  <si>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</si>
  <si>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</si>
  <si>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</si>
  <si>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</si>
  <si>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</si>
  <si>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</si>
  <si>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</si>
  <si>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</si>
  <si>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114479</t>
  </si>
  <si>
    <t>14479</t>
  </si>
  <si>
    <t>TOBRADEX OČNÍ MAST</t>
  </si>
  <si>
    <t>OPH UNG 3.5GM</t>
  </si>
  <si>
    <t>118305</t>
  </si>
  <si>
    <t>18305</t>
  </si>
  <si>
    <t>INF SOL10X1000ML PE</t>
  </si>
  <si>
    <t>121794</t>
  </si>
  <si>
    <t>21794</t>
  </si>
  <si>
    <t>MONOTAB SR</t>
  </si>
  <si>
    <t>POR TBL PRO50X100MG</t>
  </si>
  <si>
    <t>157866</t>
  </si>
  <si>
    <t>57866</t>
  </si>
  <si>
    <t>TOBRADEX</t>
  </si>
  <si>
    <t>GTT OPH 1X5ML</t>
  </si>
  <si>
    <t>158793</t>
  </si>
  <si>
    <t>58793</t>
  </si>
  <si>
    <t>ECOBEC 250 MCG</t>
  </si>
  <si>
    <t>AER DOS 1X200DAVEK</t>
  </si>
  <si>
    <t>188967</t>
  </si>
  <si>
    <t>88967</t>
  </si>
  <si>
    <t>STOPTUSSIN</t>
  </si>
  <si>
    <t>POR GTT SOL 1X50ML</t>
  </si>
  <si>
    <t>191261</t>
  </si>
  <si>
    <t>91261</t>
  </si>
  <si>
    <t>SPASMOPAN</t>
  </si>
  <si>
    <t>SUP 5</t>
  </si>
  <si>
    <t>193124</t>
  </si>
  <si>
    <t>93124</t>
  </si>
  <si>
    <t>UNG 1X20GM</t>
  </si>
  <si>
    <t>194920</t>
  </si>
  <si>
    <t>94920</t>
  </si>
  <si>
    <t>AMBROBENE 7.5MG/ML</t>
  </si>
  <si>
    <t>SOL 1X100ML</t>
  </si>
  <si>
    <t>196191</t>
  </si>
  <si>
    <t>96191</t>
  </si>
  <si>
    <t>MONOSAN 40MG</t>
  </si>
  <si>
    <t>TBL 30X40MG</t>
  </si>
  <si>
    <t>845329</t>
  </si>
  <si>
    <t>0</t>
  </si>
  <si>
    <t>Biopron9 tob.60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</si>
  <si>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</si>
  <si>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</si>
  <si>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</si>
  <si>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</si>
  <si>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</si>
  <si>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</si>
  <si>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848802</t>
  </si>
  <si>
    <t>163138</t>
  </si>
  <si>
    <t>FLAVOBION</t>
  </si>
  <si>
    <t>POR TBL FLM 50X70MG</t>
  </si>
  <si>
    <t>850072</t>
  </si>
  <si>
    <t>162502</t>
  </si>
  <si>
    <t>TRIAMCINOLON TEVA</t>
  </si>
  <si>
    <t>DRM EML 1X30GM</t>
  </si>
  <si>
    <t>102684</t>
  </si>
  <si>
    <t>2684</t>
  </si>
  <si>
    <t>GEL 1X20GM</t>
  </si>
  <si>
    <t>185071</t>
  </si>
  <si>
    <t>85071</t>
  </si>
  <si>
    <t>NITROMINT</t>
  </si>
  <si>
    <t>ORM SPR SLG 1X10GM</t>
  </si>
  <si>
    <t>47247</t>
  </si>
  <si>
    <t>INF SOL 10X1000ML-PE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</si>
  <si>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</si>
  <si>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</si>
  <si>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</si>
  <si>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</si>
  <si>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</si>
  <si>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</si>
  <si>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</si>
  <si>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</si>
  <si>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184288</t>
  </si>
  <si>
    <t>CONCOR COMBI 5 MG/10 MG</t>
  </si>
  <si>
    <t>844078</t>
  </si>
  <si>
    <t>Lacrisyn gtt.ophth.10ml</t>
  </si>
  <si>
    <t>109414</t>
  </si>
  <si>
    <t>119687</t>
  </si>
  <si>
    <t>NAS GTT SOL 10ML</t>
  </si>
  <si>
    <t>841498</t>
  </si>
  <si>
    <t>Carbosorb tbl.20-blistr</t>
  </si>
  <si>
    <t>102963</t>
  </si>
  <si>
    <t>2963</t>
  </si>
  <si>
    <t>PREDNISON 20 LECIVA</t>
  </si>
  <si>
    <t>TBL 20X20MG(BLISTR)</t>
  </si>
  <si>
    <t>55919</t>
  </si>
  <si>
    <t>CHLORID SODNÝ 10% BRAUN</t>
  </si>
  <si>
    <t>INF CNC SOL 20X10ML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</si>
  <si>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</si>
  <si>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</si>
  <si>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</si>
  <si>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</si>
  <si>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</si>
  <si>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</si>
  <si>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</si>
  <si>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</si>
  <si>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114929</t>
  </si>
  <si>
    <t>14929</t>
  </si>
  <si>
    <t>INHIBACE 5 MG</t>
  </si>
  <si>
    <t>POR TBL FLM 28X5MG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</si>
  <si>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</si>
  <si>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</si>
  <si>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</si>
  <si>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</si>
  <si>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</si>
  <si>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</si>
  <si>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</si>
  <si>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</si>
  <si>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152334</t>
  </si>
  <si>
    <t>52334</t>
  </si>
  <si>
    <t>FORTECORTIN 4</t>
  </si>
  <si>
    <t>POR TBL NOB 20X4MG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</si>
  <si>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</si>
  <si>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</si>
  <si>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</si>
  <si>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</si>
  <si>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</si>
  <si>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</si>
  <si>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</si>
  <si>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</si>
  <si>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</si>
  <si>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</si>
  <si>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</si>
  <si>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193723</t>
  </si>
  <si>
    <t>93723</t>
  </si>
  <si>
    <t>INDOMETACIN 50 BERLIN-CHEMIE</t>
  </si>
  <si>
    <t>SUP 10X50MG</t>
  </si>
  <si>
    <t>194234</t>
  </si>
  <si>
    <t>94234</t>
  </si>
  <si>
    <t>GUAJACURAN</t>
  </si>
  <si>
    <t>DRG 30X200MG-BLISTR</t>
  </si>
  <si>
    <t>850445</t>
  </si>
  <si>
    <t>109810</t>
  </si>
  <si>
    <t>SPIRIVA RESPIMAT 2,5 MIKROGRAMU</t>
  </si>
  <si>
    <t>INH SOL 1X60DÁV</t>
  </si>
  <si>
    <t>115050</t>
  </si>
  <si>
    <t>15050</t>
  </si>
  <si>
    <t>MADOPAR 250</t>
  </si>
  <si>
    <t>POR TBLNOB100X250MG</t>
  </si>
  <si>
    <t>145988</t>
  </si>
  <si>
    <t>DUODART 0,5 MG/0,4 MG</t>
  </si>
  <si>
    <t>POR CPS DUR 90</t>
  </si>
  <si>
    <t>147271</t>
  </si>
  <si>
    <t>47271</t>
  </si>
  <si>
    <t>MOTILIUM</t>
  </si>
  <si>
    <t>TBL OBD 30X10MG</t>
  </si>
  <si>
    <t>187149</t>
  </si>
  <si>
    <t>87149</t>
  </si>
  <si>
    <t>THYROZOL 10</t>
  </si>
  <si>
    <t>TBL OBD 50X10MG</t>
  </si>
  <si>
    <t>187764</t>
  </si>
  <si>
    <t>87764</t>
  </si>
  <si>
    <t>ARDEAELYTOSOL NA.HYDR.CARB.4.2%</t>
  </si>
  <si>
    <t>INF 1X200ML</t>
  </si>
  <si>
    <t>199466</t>
  </si>
  <si>
    <t>BURONIL 25 MG</t>
  </si>
  <si>
    <t>POR TBL OBD 50X25MG</t>
  </si>
  <si>
    <t>900518</t>
  </si>
  <si>
    <t>KL UNG.LENIENS, 500G</t>
  </si>
  <si>
    <t>920356</t>
  </si>
  <si>
    <t>KL SOL.BORGLYCEROLI  3% 100 G</t>
  </si>
  <si>
    <t>99886</t>
  </si>
  <si>
    <t>CINARIZIN LEK 25 MG</t>
  </si>
  <si>
    <t>POR TBL NOB 50X25MG</t>
  </si>
  <si>
    <t>114398</t>
  </si>
  <si>
    <t>14398</t>
  </si>
  <si>
    <t>ALPHA D3 1MCG</t>
  </si>
  <si>
    <t>POR CPS MOL 30X1RG</t>
  </si>
  <si>
    <t>147515</t>
  </si>
  <si>
    <t>47515</t>
  </si>
  <si>
    <t>CALCICHEW D3</t>
  </si>
  <si>
    <t>CTB 60</t>
  </si>
  <si>
    <t>188663</t>
  </si>
  <si>
    <t>17994</t>
  </si>
  <si>
    <t>CALCII CARBONICI 0,5 TBL. MEDICAMENTA</t>
  </si>
  <si>
    <t>POR TBL NOB 100X0.5GM</t>
  </si>
  <si>
    <t>394072</t>
  </si>
  <si>
    <t>1000</t>
  </si>
  <si>
    <t>KL KAPSLE</t>
  </si>
  <si>
    <t>840333</t>
  </si>
  <si>
    <t>Vincentka přírod.0.7l-nevrat.láhev</t>
  </si>
  <si>
    <t>849382</t>
  </si>
  <si>
    <t>119697</t>
  </si>
  <si>
    <t>COLCHICUM-DISPERT</t>
  </si>
  <si>
    <t>POR TBL OBD 20X500RG</t>
  </si>
  <si>
    <t>900881</t>
  </si>
  <si>
    <t>KL BALS.VISNEVSKI 100G</t>
  </si>
  <si>
    <t>921134</t>
  </si>
  <si>
    <t>KL UNG.HYDROC.0,1G,LENIENS AD 100G</t>
  </si>
  <si>
    <t>987485</t>
  </si>
  <si>
    <t>500260</t>
  </si>
  <si>
    <t>ADENURIC 80 MG</t>
  </si>
  <si>
    <t>POR TBL FLM 28X80MG</t>
  </si>
  <si>
    <t>98901</t>
  </si>
  <si>
    <t>GLUKÓZA 5% VIAFLO</t>
  </si>
  <si>
    <t>INF SOL 20X500ML</t>
  </si>
  <si>
    <t>100810</t>
  </si>
  <si>
    <t>810</t>
  </si>
  <si>
    <t>SANORIN EMULSIO</t>
  </si>
  <si>
    <t>GTT NAS 10ML 0.1%</t>
  </si>
  <si>
    <t>101807</t>
  </si>
  <si>
    <t>40538</t>
  </si>
  <si>
    <t>DICYNONE</t>
  </si>
  <si>
    <t>TBL 30x 500 mg</t>
  </si>
  <si>
    <t>114329</t>
  </si>
  <si>
    <t>14329</t>
  </si>
  <si>
    <t>ALPHA D3 0.25 MCG</t>
  </si>
  <si>
    <t>POR CPSMOL30X0.25RG</t>
  </si>
  <si>
    <t>921547</t>
  </si>
  <si>
    <t>KL UNG.ELOCOM 45G,LENIENS AD 300G</t>
  </si>
  <si>
    <t>930127</t>
  </si>
  <si>
    <t>KL CHLADIVE MAZANI 800 g FAGRON</t>
  </si>
  <si>
    <t>175433</t>
  </si>
  <si>
    <t>75433</t>
  </si>
  <si>
    <t>CHLORPROTHIXEN LECIVA (BLISTR)</t>
  </si>
  <si>
    <t>TBL OBD 30X15MG</t>
  </si>
  <si>
    <t>181425</t>
  </si>
  <si>
    <t>81425</t>
  </si>
  <si>
    <t>XALACOM</t>
  </si>
  <si>
    <t>OPH GTT SOL 1X2.5ML</t>
  </si>
  <si>
    <t>848783</t>
  </si>
  <si>
    <t>115400</t>
  </si>
  <si>
    <t>CLEXANE</t>
  </si>
  <si>
    <t>INJ SOL 10X0.2ML/2KU</t>
  </si>
  <si>
    <t>921394</t>
  </si>
  <si>
    <t>KL SUPP.BISACODYLI 0,01G  50KS</t>
  </si>
  <si>
    <t>194810</t>
  </si>
  <si>
    <t>94810</t>
  </si>
  <si>
    <t>HYPOTYLIN</t>
  </si>
  <si>
    <t>TBL 30X2.5MG</t>
  </si>
  <si>
    <t>920358</t>
  </si>
  <si>
    <t>KL SOL.BORGLYCEROLI 3% 200 G</t>
  </si>
  <si>
    <t>111243</t>
  </si>
  <si>
    <t>11243</t>
  </si>
  <si>
    <t>GERATAM 1200</t>
  </si>
  <si>
    <t>TBL OBD 100X1200MG</t>
  </si>
  <si>
    <t>116306</t>
  </si>
  <si>
    <t>16306</t>
  </si>
  <si>
    <t>MIFLONID 400</t>
  </si>
  <si>
    <t>INH PLV CPS60X400RG</t>
  </si>
  <si>
    <t>900497</t>
  </si>
  <si>
    <t>KL CPS KOLITICKA  SMES, 50 CPS</t>
  </si>
  <si>
    <t>900506</t>
  </si>
  <si>
    <t>KL CPS KOLITICKA SMES, 100CPS</t>
  </si>
  <si>
    <t>396473</t>
  </si>
  <si>
    <t>99130</t>
  </si>
  <si>
    <t>ARDEAOSMOSOL MA 20 (Mannitol)</t>
  </si>
  <si>
    <t>INF 1X100 ML</t>
  </si>
  <si>
    <t>155939</t>
  </si>
  <si>
    <t>HERPESIN 250</t>
  </si>
  <si>
    <t>INJ SIC 10X250MG</t>
  </si>
  <si>
    <t>850305</t>
  </si>
  <si>
    <t>Biopron9 tob.120</t>
  </si>
  <si>
    <t>194763</t>
  </si>
  <si>
    <t>94763</t>
  </si>
  <si>
    <t>NALOXONE POLFA</t>
  </si>
  <si>
    <t>INJ 10X1ML/0.4MG</t>
  </si>
  <si>
    <t>126247</t>
  </si>
  <si>
    <t>26247</t>
  </si>
  <si>
    <t>AZOPT</t>
  </si>
  <si>
    <t>OPH GTT SUS 1X5ML</t>
  </si>
  <si>
    <t>196886</t>
  </si>
  <si>
    <t>96886</t>
  </si>
  <si>
    <t>0.9% W/V SODIUM CHLORIDE I.V.</t>
  </si>
  <si>
    <t>INJ 20X10ML</t>
  </si>
  <si>
    <t>921117</t>
  </si>
  <si>
    <t>KL ONDREJOVA MAST, 50G</t>
  </si>
  <si>
    <t>112895</t>
  </si>
  <si>
    <t>12895</t>
  </si>
  <si>
    <t>AULIN</t>
  </si>
  <si>
    <t>POR GRA SOL30SÁČKŮ</t>
  </si>
  <si>
    <t>845766</t>
  </si>
  <si>
    <t>Hylo-Comod 10ml</t>
  </si>
  <si>
    <t>849975</t>
  </si>
  <si>
    <t>136004</t>
  </si>
  <si>
    <t xml:space="preserve">TAFLOTAN 15 MCG/ML </t>
  </si>
  <si>
    <t>OPH GTT SOL 30X0.3ML</t>
  </si>
  <si>
    <t>850403</t>
  </si>
  <si>
    <t>163305</t>
  </si>
  <si>
    <t>TIMOLOL-POS 0,5%</t>
  </si>
  <si>
    <t>OPH GTT SOL 3X5ML</t>
  </si>
  <si>
    <t>19117</t>
  </si>
  <si>
    <t>FOSINOPRIL-TEVA 20 MG</t>
  </si>
  <si>
    <t>POR TBL NOB 30X20MG</t>
  </si>
  <si>
    <t>191681</t>
  </si>
  <si>
    <t>91681</t>
  </si>
  <si>
    <t>OLICARD 40 MG RETARD</t>
  </si>
  <si>
    <t>CPS RET 50X40MG</t>
  </si>
  <si>
    <t>145961</t>
  </si>
  <si>
    <t>45961</t>
  </si>
  <si>
    <t>SERETIDE DISKUS 50/100</t>
  </si>
  <si>
    <t>INH PLV 60X50/100RG</t>
  </si>
  <si>
    <t>117926</t>
  </si>
  <si>
    <t>201609</t>
  </si>
  <si>
    <t>ZALDIAR</t>
  </si>
  <si>
    <t>37,5MG/325MG TBL FLM 30X1</t>
  </si>
  <si>
    <t>14567</t>
  </si>
  <si>
    <t>TIMOHEXAL 0,5%</t>
  </si>
  <si>
    <t>114955</t>
  </si>
  <si>
    <t>14955</t>
  </si>
  <si>
    <t>MADOPAR HBS</t>
  </si>
  <si>
    <t>POR CPS DUR30X125MG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</si>
  <si>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</si>
  <si>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</si>
  <si>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</si>
  <si>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</si>
  <si>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</si>
  <si>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</si>
  <si>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198190</t>
  </si>
  <si>
    <t>98190</t>
  </si>
  <si>
    <t>CYTEAL</t>
  </si>
  <si>
    <t>LIQ 1X250ML</t>
  </si>
  <si>
    <t>125590</t>
  </si>
  <si>
    <t>25590</t>
  </si>
  <si>
    <t>HUMALOG 100 IU</t>
  </si>
  <si>
    <t>INJ SOL 1X10ML/1KU</t>
  </si>
  <si>
    <t>176954</t>
  </si>
  <si>
    <t>ALGIFEN NEO</t>
  </si>
  <si>
    <t>846347</t>
  </si>
  <si>
    <t>29327</t>
  </si>
  <si>
    <t>Pradaxa 30 x 110mg</t>
  </si>
  <si>
    <t>192143</t>
  </si>
  <si>
    <t>DIPROPHOS</t>
  </si>
  <si>
    <t>INJ SUS 5X1ML/7MG</t>
  </si>
  <si>
    <t>397238</t>
  </si>
  <si>
    <t>KL ETHANOLUM BENZ.DENAT. 500ml /400g/</t>
  </si>
  <si>
    <t>UN 1170</t>
  </si>
  <si>
    <t>202789</t>
  </si>
  <si>
    <t>VERAL 1% GEL</t>
  </si>
  <si>
    <t>DRM GEL 1X50GM II</t>
  </si>
  <si>
    <t>201608</t>
  </si>
  <si>
    <t>POR TBL FLM 20</t>
  </si>
  <si>
    <t>500230</t>
  </si>
  <si>
    <t>DZ STELLISEPT MED FOAM 1l</t>
  </si>
  <si>
    <t>202790</t>
  </si>
  <si>
    <t>DRM GEL 1X100GM II</t>
  </si>
  <si>
    <t>190958</t>
  </si>
  <si>
    <t>TRIPLIXAM 5 MG/1,25 MG/5 MG</t>
  </si>
  <si>
    <t>190968</t>
  </si>
  <si>
    <t>TRIPLIXAM 10 MG/2,5 MG/5 MG</t>
  </si>
  <si>
    <t>185300</t>
  </si>
  <si>
    <t>BRETARIS GENUAIR 322 MCG</t>
  </si>
  <si>
    <t>INH PLV 1X60DÁV</t>
  </si>
  <si>
    <t>190973</t>
  </si>
  <si>
    <t>TRIPLIXAM 10 MG/2,5 MG/10 MG</t>
  </si>
  <si>
    <t>168451</t>
  </si>
  <si>
    <t>POR TBL FLM 90X5MG</t>
  </si>
  <si>
    <t>186538</t>
  </si>
  <si>
    <t>POR TBL FLM 90</t>
  </si>
  <si>
    <t>201607</t>
  </si>
  <si>
    <t>POR TBL FLM 10</t>
  </si>
  <si>
    <t>500458</t>
  </si>
  <si>
    <t>B-komplex forte 100tbl. Zentiva</t>
  </si>
  <si>
    <t>125596</t>
  </si>
  <si>
    <t>25596</t>
  </si>
  <si>
    <t>HUMALOG MIX 25 100 IU/ML</t>
  </si>
  <si>
    <t>INJ SUS 5X3ML/300UT</t>
  </si>
  <si>
    <t>188848</t>
  </si>
  <si>
    <t>STACYL 100 MG ENTEROSOLVENTNÍ TABLETY</t>
  </si>
  <si>
    <t>POR TBL ENT 60X100MG I</t>
  </si>
  <si>
    <t>214627</t>
  </si>
  <si>
    <t>VASOCARDIN 100</t>
  </si>
  <si>
    <t>215476</t>
  </si>
  <si>
    <t>EBRANTIL 30 RETARD</t>
  </si>
  <si>
    <t>POR CPS PRO 50X30MG</t>
  </si>
  <si>
    <t>214904</t>
  </si>
  <si>
    <t>EUPHYLLIN CR N 200</t>
  </si>
  <si>
    <t>POR CPS PRO 50X200MG</t>
  </si>
  <si>
    <t>203954</t>
  </si>
  <si>
    <t>BISEPTOL 480</t>
  </si>
  <si>
    <t>POR TBL NOB 28X480MG</t>
  </si>
  <si>
    <t>214615</t>
  </si>
  <si>
    <t>TENOLOC 200</t>
  </si>
  <si>
    <t>POR TBL FLM 30X200MG</t>
  </si>
  <si>
    <t>215473</t>
  </si>
  <si>
    <t>EBRANTIL I.V. 25</t>
  </si>
  <si>
    <t>INJ SOL 5X5ML/25MG</t>
  </si>
  <si>
    <t>987491</t>
  </si>
  <si>
    <t>169660</t>
  </si>
  <si>
    <t>POR TBL FLM 100X20MG</t>
  </si>
  <si>
    <t>162083</t>
  </si>
  <si>
    <t>ENTEROL</t>
  </si>
  <si>
    <t>POR CPS DUR 50X250MG</t>
  </si>
  <si>
    <t>214598</t>
  </si>
  <si>
    <t>216199</t>
  </si>
  <si>
    <t>KLACID 500</t>
  </si>
  <si>
    <t>POR TBL FLM 14X500MG</t>
  </si>
  <si>
    <t>215606</t>
  </si>
  <si>
    <t>HELICID 20 ZENTIVA</t>
  </si>
  <si>
    <t>POR CPS ETD 90X20MG</t>
  </si>
  <si>
    <t>216978</t>
  </si>
  <si>
    <t>FORMANO</t>
  </si>
  <si>
    <t>INH PLV CPS 60X12RG</t>
  </si>
  <si>
    <t>13254</t>
  </si>
  <si>
    <t>CORSIM 20</t>
  </si>
  <si>
    <t>141126</t>
  </si>
  <si>
    <t>AMISULPRID MYLAN 200 MG</t>
  </si>
  <si>
    <t>TBL NOB 30X200MG</t>
  </si>
  <si>
    <t>207506</t>
  </si>
  <si>
    <t>FINANORM 5 MG</t>
  </si>
  <si>
    <t>TBL FLM 100X5MG I</t>
  </si>
  <si>
    <t>216196</t>
  </si>
  <si>
    <t>KLACID 250</t>
  </si>
  <si>
    <t>TBL FLM 14X250MG</t>
  </si>
  <si>
    <t>394926</t>
  </si>
  <si>
    <t>Desprej 500ml</t>
  </si>
  <si>
    <t>195013</t>
  </si>
  <si>
    <t>ALERPALUX 1 MG/ML OČNÍ KAPKY, ROZTOK</t>
  </si>
  <si>
    <t>OPH GTT SOL 1X5ML/5MG</t>
  </si>
  <si>
    <t>214908</t>
  </si>
  <si>
    <t>EUPHYLLIN CR N 400</t>
  </si>
  <si>
    <t>POR CPS PRO 50X400MG</t>
  </si>
  <si>
    <t>930665</t>
  </si>
  <si>
    <t>DZ STELLISEPT MED GLOVES</t>
  </si>
  <si>
    <t>10ks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</si>
  <si>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</si>
  <si>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</si>
  <si>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</si>
  <si>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</si>
  <si>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</si>
  <si>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</si>
  <si>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</si>
  <si>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107981</t>
  </si>
  <si>
    <t>7981</t>
  </si>
  <si>
    <t>NOVALGIN</t>
  </si>
  <si>
    <t>INJ 10X2ML/1000MG</t>
  </si>
  <si>
    <t>109709</t>
  </si>
  <si>
    <t>9709</t>
  </si>
  <si>
    <t>SOLU-MEDROL</t>
  </si>
  <si>
    <t>INJ SIC 1X40MG+1ML</t>
  </si>
  <si>
    <t>110252</t>
  </si>
  <si>
    <t>10252</t>
  </si>
  <si>
    <t>POR TBL NOB 30X10MG</t>
  </si>
  <si>
    <t>113768</t>
  </si>
  <si>
    <t>13768</t>
  </si>
  <si>
    <t>CORDARONE</t>
  </si>
  <si>
    <t>POR TBL NOB60X200MG</t>
  </si>
  <si>
    <t>114439</t>
  </si>
  <si>
    <t>14439</t>
  </si>
  <si>
    <t>FOKUSIN</t>
  </si>
  <si>
    <t>POR CPS RDR30X0.4MG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</si>
  <si>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</si>
  <si>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</si>
  <si>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</si>
  <si>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</si>
  <si>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</si>
  <si>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</si>
  <si>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</si>
  <si>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</si>
  <si>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</si>
  <si>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</si>
  <si>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</si>
  <si>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147741</t>
  </si>
  <si>
    <t>47741</t>
  </si>
  <si>
    <t>RIVOCOR 10</t>
  </si>
  <si>
    <t>149909</t>
  </si>
  <si>
    <t>49909</t>
  </si>
  <si>
    <t>LOKREN 20 MG</t>
  </si>
  <si>
    <t>POR TBL FLM 28X20MG</t>
  </si>
  <si>
    <t>155823</t>
  </si>
  <si>
    <t>55823</t>
  </si>
  <si>
    <t>TBL OBD 20X500MG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</si>
  <si>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</si>
  <si>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</si>
  <si>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</si>
  <si>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</si>
  <si>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</si>
  <si>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</si>
  <si>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</si>
  <si>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</si>
  <si>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193013</t>
  </si>
  <si>
    <t>93013</t>
  </si>
  <si>
    <t>SORTIS 10MG</t>
  </si>
  <si>
    <t>844651</t>
  </si>
  <si>
    <t>101205</t>
  </si>
  <si>
    <t>PRESTARIUM NEO</t>
  </si>
  <si>
    <t>845220</t>
  </si>
  <si>
    <t>101211</t>
  </si>
  <si>
    <t>846338</t>
  </si>
  <si>
    <t>122685</t>
  </si>
  <si>
    <t>PRESTARIUM NEO COMBI 5mg/1,25mg</t>
  </si>
  <si>
    <t>846446</t>
  </si>
  <si>
    <t>124343</t>
  </si>
  <si>
    <t>CEZERA 5 MG</t>
  </si>
  <si>
    <t>848907</t>
  </si>
  <si>
    <t>148072</t>
  </si>
  <si>
    <t>ROSUCARD 20 MG POTAHOVANÉ TABLETY</t>
  </si>
  <si>
    <t>849831</t>
  </si>
  <si>
    <t>162008</t>
  </si>
  <si>
    <t>PRESTARIUM NEO COMBI 10 MG/2,5 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</si>
  <si>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</si>
  <si>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</si>
  <si>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</si>
  <si>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</si>
  <si>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</si>
  <si>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</si>
  <si>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</si>
  <si>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</si>
  <si>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</si>
  <si>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</si>
  <si>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</si>
  <si>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</si>
  <si>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</si>
  <si>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</si>
  <si>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</si>
  <si>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</si>
  <si>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</si>
  <si>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</si>
  <si>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</si>
  <si>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155824</t>
  </si>
  <si>
    <t>55824</t>
  </si>
  <si>
    <t>INJ 5X5ML/2500MG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</si>
  <si>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</si>
  <si>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</si>
  <si>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</si>
  <si>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</si>
  <si>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</si>
  <si>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</si>
  <si>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</si>
  <si>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188498</t>
  </si>
  <si>
    <t>88498</t>
  </si>
  <si>
    <t>NAKOM MITE</t>
  </si>
  <si>
    <t>TBL 100X125MG</t>
  </si>
  <si>
    <t>193015</t>
  </si>
  <si>
    <t>93015</t>
  </si>
  <si>
    <t>SORTIS 10 MG</t>
  </si>
  <si>
    <t>POR TBL FLM100X10MG</t>
  </si>
  <si>
    <t>199600</t>
  </si>
  <si>
    <t>99600</t>
  </si>
  <si>
    <t>ZODAC</t>
  </si>
  <si>
    <t>POR TBL FLM 90X10MG</t>
  </si>
  <si>
    <t>126486</t>
  </si>
  <si>
    <t>26486</t>
  </si>
  <si>
    <t>ACTRAPID PENFILL 100IU/ML</t>
  </si>
  <si>
    <t>INJ SOL 5X3ML</t>
  </si>
  <si>
    <t>126789</t>
  </si>
  <si>
    <t>26789</t>
  </si>
  <si>
    <t>NOVORAPID PENFILL 100 U/ML</t>
  </si>
  <si>
    <t>850214</t>
  </si>
  <si>
    <t>126013</t>
  </si>
  <si>
    <t>PRENEWEL 2 MG/0,625 MG</t>
  </si>
  <si>
    <t>850390</t>
  </si>
  <si>
    <t>102600</t>
  </si>
  <si>
    <t>POR TBL NOB 100X6,25MG</t>
  </si>
  <si>
    <t>147454</t>
  </si>
  <si>
    <t>EUTHYROX 88 MIKROGRAMŮ</t>
  </si>
  <si>
    <t>POR TBL NOB 100X88RG II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</si>
  <si>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</si>
  <si>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</si>
  <si>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</si>
  <si>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</si>
  <si>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</si>
  <si>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</si>
  <si>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</si>
  <si>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</si>
  <si>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147458</t>
  </si>
  <si>
    <t>EUTHYROX 112 MIKROGRAMŮ</t>
  </si>
  <si>
    <t>POR TBL NOB 100X112RG II</t>
  </si>
  <si>
    <t>166760</t>
  </si>
  <si>
    <t>KINITO 50 MG, POTAHOVANÉ TABLETY</t>
  </si>
  <si>
    <t>POR TBL FLM 100X50MG</t>
  </si>
  <si>
    <t>849054</t>
  </si>
  <si>
    <t>107847</t>
  </si>
  <si>
    <t>APO-PAROX</t>
  </si>
  <si>
    <t>115317</t>
  </si>
  <si>
    <t>15317</t>
  </si>
  <si>
    <t>LOZAP H</t>
  </si>
  <si>
    <t>169191</t>
  </si>
  <si>
    <t>69191</t>
  </si>
  <si>
    <t>EUTHYROX 150</t>
  </si>
  <si>
    <t>TBL 100X150RG</t>
  </si>
  <si>
    <t>181456</t>
  </si>
  <si>
    <t>81456</t>
  </si>
  <si>
    <t>DUPHALAC</t>
  </si>
  <si>
    <t>SIR 1X500ML-HDPE</t>
  </si>
  <si>
    <t>157871</t>
  </si>
  <si>
    <t>PARACETAMOL KABI 10 MG/ML</t>
  </si>
  <si>
    <t>INF SOL 10X50ML/500MG</t>
  </si>
  <si>
    <t>191788</t>
  </si>
  <si>
    <t>91788</t>
  </si>
  <si>
    <t>NEUROL 0.25</t>
  </si>
  <si>
    <t>142865</t>
  </si>
  <si>
    <t>QUETIAPINE POLPHARMA 25 MG POTAHOVANÉ TABLETY</t>
  </si>
  <si>
    <t>POR TBL FLM 30X25MG</t>
  </si>
  <si>
    <t>164790</t>
  </si>
  <si>
    <t>64790</t>
  </si>
  <si>
    <t>ACCUZIDE 20</t>
  </si>
  <si>
    <t>POR TBL FLM 100</t>
  </si>
  <si>
    <t>115594</t>
  </si>
  <si>
    <t>MEDORAM PLUS H 5/25 MG</t>
  </si>
  <si>
    <t>191922</t>
  </si>
  <si>
    <t>SIOFOR 1000</t>
  </si>
  <si>
    <t>POR TBL FLM 60X1000MG</t>
  </si>
  <si>
    <t>193745</t>
  </si>
  <si>
    <t>ELIQUIS 5 MG</t>
  </si>
  <si>
    <t>POR TBL FLM 60X5MG</t>
  </si>
  <si>
    <t>988793</t>
  </si>
  <si>
    <t>142866</t>
  </si>
  <si>
    <t>QUETIAPINE POLPHARMA 100 MG POTAHOVANÉ TABLETY</t>
  </si>
  <si>
    <t>POR TBL FLM 60X100MG</t>
  </si>
  <si>
    <t>203097</t>
  </si>
  <si>
    <t>AMOKSIKLAV 1 G</t>
  </si>
  <si>
    <t>POR TBL FLM 21X1GM</t>
  </si>
  <si>
    <t>168327</t>
  </si>
  <si>
    <t>ELIQUIS 2,5 MG</t>
  </si>
  <si>
    <t>POR TBL FLM 60X2.5MG</t>
  </si>
  <si>
    <t>149483</t>
  </si>
  <si>
    <t>ZYLLT 75 MG</t>
  </si>
  <si>
    <t>POR TBL FLM 56X75MG</t>
  </si>
  <si>
    <t>186176</t>
  </si>
  <si>
    <t>LEFLUNOPHARM 20 MG POTAHOVANÉ TABLETY</t>
  </si>
  <si>
    <t>213494</t>
  </si>
  <si>
    <t>INJ SOL 10X0.4ML</t>
  </si>
  <si>
    <t>214433</t>
  </si>
  <si>
    <t>CONTROLOC 20 MG</t>
  </si>
  <si>
    <t>POR TBL ENT 28X20MG I</t>
  </si>
  <si>
    <t>168326</t>
  </si>
  <si>
    <t>POR TBL FLM 20X2.5MG</t>
  </si>
  <si>
    <t>213487</t>
  </si>
  <si>
    <t>INJ SOL 10X0.3ML</t>
  </si>
  <si>
    <t>213489</t>
  </si>
  <si>
    <t>INJ SOL 10X0.6ML</t>
  </si>
  <si>
    <t>187427</t>
  </si>
  <si>
    <t>LETROX 100</t>
  </si>
  <si>
    <t>POR TBL NOB 100X100RG II</t>
  </si>
  <si>
    <t>214435</t>
  </si>
  <si>
    <t>POR TBL ENT 100X20MG</t>
  </si>
  <si>
    <t>140097</t>
  </si>
  <si>
    <t>CASTISPIR 10 MG</t>
  </si>
  <si>
    <t>POR TBL FLM 28X10MG</t>
  </si>
  <si>
    <t>989453</t>
  </si>
  <si>
    <t>146899</t>
  </si>
  <si>
    <t>ZOLPIDEM MYLAN</t>
  </si>
  <si>
    <t>POR TBL FLM 50X10MG</t>
  </si>
  <si>
    <t>201082</t>
  </si>
  <si>
    <t>VERTIBETIS 16MG</t>
  </si>
  <si>
    <t>TBL NOB 60</t>
  </si>
  <si>
    <t>201088</t>
  </si>
  <si>
    <t xml:space="preserve">VERTIBETIS </t>
  </si>
  <si>
    <t>TBL NOB 50x24MG</t>
  </si>
  <si>
    <t>215906</t>
  </si>
  <si>
    <t>RYTMONORM 150 MG</t>
  </si>
  <si>
    <t>TBL FLM 100X150MG</t>
  </si>
  <si>
    <t>210568</t>
  </si>
  <si>
    <t>PREGABALIN SANDOZ 150 MG</t>
  </si>
  <si>
    <t>POR CPS DUR 56X150MG</t>
  </si>
  <si>
    <t>50113006</t>
  </si>
  <si>
    <t>991213</t>
  </si>
  <si>
    <t>NutrilaC Natural 1 000 ml-Objednávat po 8ks!!</t>
  </si>
  <si>
    <t>217052</t>
  </si>
  <si>
    <t>NUTRISON ENERGY MULTI FIBRE</t>
  </si>
  <si>
    <t>POR SOL 8X1000ML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</si>
  <si>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</si>
  <si>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</si>
  <si>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</si>
  <si>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</si>
  <si>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</si>
  <si>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</si>
  <si>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</si>
  <si>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</si>
  <si>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</si>
  <si>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</si>
  <si>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</si>
  <si>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</si>
  <si>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</si>
  <si>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</si>
  <si>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</si>
  <si>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</si>
  <si>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133146</t>
  </si>
  <si>
    <t>33530</t>
  </si>
  <si>
    <t>NUTRISON MULTI FIBRE</t>
  </si>
  <si>
    <t>POR SOL 1X1000ML-VA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</si>
  <si>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</si>
  <si>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</si>
  <si>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</si>
  <si>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</si>
  <si>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</si>
  <si>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</si>
  <si>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</si>
  <si>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</si>
  <si>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</si>
  <si>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846766</t>
  </si>
  <si>
    <t>33420</t>
  </si>
  <si>
    <t>NUTRIDRINK COMPACT S PŘÍCHUTÍ VANILKOVOU</t>
  </si>
  <si>
    <t>POR SOL 4X125ML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</si>
  <si>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</si>
  <si>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</si>
  <si>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</si>
  <si>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</si>
  <si>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</si>
  <si>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</si>
  <si>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</si>
  <si>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</si>
  <si>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</si>
  <si>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</si>
  <si>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</si>
  <si>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</si>
  <si>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990352</t>
  </si>
  <si>
    <t>33935</t>
  </si>
  <si>
    <t>NUTRIDRINK S PŘÍCHUTÍ JAHODOVOU</t>
  </si>
  <si>
    <t>33898</t>
  </si>
  <si>
    <t>NUTRIDRINK COMPACT NEUTRAL</t>
  </si>
  <si>
    <t>50113013</t>
  </si>
  <si>
    <t>203855</t>
  </si>
  <si>
    <t>CEFOTAXIME LEK 1 G PRÁŠEK PRO INJEKČNÍ ROZTOK</t>
  </si>
  <si>
    <t>IMS+IVN INJ PLV SOL 10X1GM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</si>
  <si>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</si>
  <si>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</si>
  <si>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</si>
  <si>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</si>
  <si>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</si>
  <si>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</si>
  <si>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</si>
  <si>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</si>
  <si>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</si>
  <si>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</si>
  <si>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</si>
  <si>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102427</t>
  </si>
  <si>
    <t>2427</t>
  </si>
  <si>
    <t>ENTIZOL</t>
  </si>
  <si>
    <t>TBL 20X250MG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</si>
  <si>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</si>
  <si>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</si>
  <si>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</si>
  <si>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</si>
  <si>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</si>
  <si>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</si>
  <si>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</si>
  <si>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</si>
  <si>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</si>
  <si>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</si>
  <si>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</si>
  <si>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</si>
  <si>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</si>
  <si>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</si>
  <si>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</si>
  <si>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</si>
  <si>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</si>
  <si>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</si>
  <si>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</si>
  <si>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</si>
  <si>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194453</t>
  </si>
  <si>
    <t>94453</t>
  </si>
  <si>
    <t>CIPRINOL 250</t>
  </si>
  <si>
    <t>TBL OBD 10X250MG</t>
  </si>
  <si>
    <t>847476</t>
  </si>
  <si>
    <t>112782</t>
  </si>
  <si>
    <t xml:space="preserve">GENTAMICIN B.BRAUN 3 MG/ML INFUZNÍ ROZTOK </t>
  </si>
  <si>
    <t>INF SOL 20X80ML</t>
  </si>
  <si>
    <t>147725</t>
  </si>
  <si>
    <t>47725</t>
  </si>
  <si>
    <t>ZINNAT 250 MG</t>
  </si>
  <si>
    <t>161980</t>
  </si>
  <si>
    <t>61980</t>
  </si>
  <si>
    <t>PIMAFUCORT</t>
  </si>
  <si>
    <t>UNG 1X15GM</t>
  </si>
  <si>
    <t>131656</t>
  </si>
  <si>
    <t>CEFTAZIDIM KABI 2 GM</t>
  </si>
  <si>
    <t>INJ+INF PLV SOL 10X2GM</t>
  </si>
  <si>
    <t>132953</t>
  </si>
  <si>
    <t>32953</t>
  </si>
  <si>
    <t>DOXYHEXAL TABS</t>
  </si>
  <si>
    <t>TBL 10X100MG</t>
  </si>
  <si>
    <t>132954</t>
  </si>
  <si>
    <t>32954</t>
  </si>
  <si>
    <t>POR TBL NOB 20X100MG</t>
  </si>
  <si>
    <t>113453</t>
  </si>
  <si>
    <t>PIPERACILLIN/TAZOBACTAM KABI 4 G/0,5 G</t>
  </si>
  <si>
    <t>INF PLV SOL 10X4.5GM</t>
  </si>
  <si>
    <t>112738</t>
  </si>
  <si>
    <t>12738</t>
  </si>
  <si>
    <t>DOXYHEXAL 200 TABS</t>
  </si>
  <si>
    <t>TBL 20X200MG</t>
  </si>
  <si>
    <t>162187</t>
  </si>
  <si>
    <t>CIPROFLOXACIN KABI 400 MG/200 ML INFUZNÍ ROZTOK</t>
  </si>
  <si>
    <t>INF SOL 10X400MG/200ML</t>
  </si>
  <si>
    <t>201970</t>
  </si>
  <si>
    <t>PAMYCON NA PŘÍPRAVU KAPEK</t>
  </si>
  <si>
    <t>DRM PLV SOL 1X1LAH</t>
  </si>
  <si>
    <t>207116</t>
  </si>
  <si>
    <t>OFLOXIN INF</t>
  </si>
  <si>
    <t>INF SOL 10X100ML</t>
  </si>
  <si>
    <t>115658</t>
  </si>
  <si>
    <t>15658</t>
  </si>
  <si>
    <t>CIPLOX 500</t>
  </si>
  <si>
    <t>195147</t>
  </si>
  <si>
    <t>AMIKACIN MEDOPHARM 500 MG/2 ML</t>
  </si>
  <si>
    <t>INJ+INF SOL 10X2ML/500MG</t>
  </si>
  <si>
    <t>207280</t>
  </si>
  <si>
    <t>FUROLIN TABLETY</t>
  </si>
  <si>
    <t>POR TBL NOB 30X100MG</t>
  </si>
  <si>
    <t>216183</t>
  </si>
  <si>
    <t>KLACID I.V.</t>
  </si>
  <si>
    <t>INF PLV SOL 1X500MG</t>
  </si>
  <si>
    <t>185525</t>
  </si>
  <si>
    <t>85525</t>
  </si>
  <si>
    <t>AMOKSIKLAV</t>
  </si>
  <si>
    <t>TBL OBD 21X625MG</t>
  </si>
  <si>
    <t>194155</t>
  </si>
  <si>
    <t>94155</t>
  </si>
  <si>
    <t>ABAKTAL</t>
  </si>
  <si>
    <t>INJ 10X5ML/400MG</t>
  </si>
  <si>
    <t>197000</t>
  </si>
  <si>
    <t>97000</t>
  </si>
  <si>
    <t>METRONIDAZOLE 0.5% POLFA</t>
  </si>
  <si>
    <t>INJ 1X100ML 5MG/1ML</t>
  </si>
  <si>
    <t>166265</t>
  </si>
  <si>
    <t>VANCOMYCIN MYLAN 500 MG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</si>
  <si>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</si>
  <si>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</si>
  <si>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</si>
  <si>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</si>
  <si>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</si>
  <si>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</si>
  <si>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</si>
  <si>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113798</t>
  </si>
  <si>
    <t>13798</t>
  </si>
  <si>
    <t>CANESTEN KRÉM</t>
  </si>
  <si>
    <t>CRM 1X20GM/200MG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</si>
  <si>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</si>
  <si>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</si>
  <si>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</si>
  <si>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</si>
  <si>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</si>
  <si>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</si>
  <si>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</si>
  <si>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</si>
  <si>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</si>
  <si>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</si>
  <si>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</si>
  <si>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</si>
  <si>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</si>
  <si>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</si>
  <si>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50113002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</si>
  <si>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</si>
  <si>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</si>
  <si>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</si>
  <si>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</si>
  <si>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</si>
  <si>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</si>
  <si>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</si>
  <si>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</si>
  <si>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397302</t>
  </si>
  <si>
    <t>3290</t>
  </si>
  <si>
    <t>INF SOL 5X1000ML</t>
  </si>
  <si>
    <t>GER: lůžkové oddělení 46, 47</t>
  </si>
  <si>
    <t>GER: ambulance</t>
  </si>
  <si>
    <t>Lékárna - léčiva</t>
  </si>
  <si>
    <t>Lékárna - enterární výživa</t>
  </si>
  <si>
    <t>Lékárna - antibiotika</t>
  </si>
  <si>
    <t>Lékárna - antimykotika</t>
  </si>
  <si>
    <t>Lékárna - parenter. výživa</t>
  </si>
  <si>
    <t>3011 - GER: lůžkové oddělení 46, 47</t>
  </si>
  <si>
    <t>N02AB03 - Fentanyl</t>
  </si>
  <si>
    <t>N03AX16 - Pregabalin</t>
  </si>
  <si>
    <t>A10AB01 - Inzulin lidský</t>
  </si>
  <si>
    <t>N05CF02 - Zolpidem</t>
  </si>
  <si>
    <t>J01MA03 - Pefloxacin</t>
  </si>
  <si>
    <t>R03DC03 - Montelukast</t>
  </si>
  <si>
    <t>A10BA02 - Metformin</t>
  </si>
  <si>
    <t>L04AA13 - Leflunomid</t>
  </si>
  <si>
    <t>B01AB06 - Nadroparin</t>
  </si>
  <si>
    <t>N06AB10 - Escitalopram</t>
  </si>
  <si>
    <t>B01AC04 - Klopidogrel</t>
  </si>
  <si>
    <t>B01AF02 - Apixaban</t>
  </si>
  <si>
    <t>C01BC03 - Propafenon</t>
  </si>
  <si>
    <t>J01XD01 - Metronidazol</t>
  </si>
  <si>
    <t>C01BD01 - Amiodaron</t>
  </si>
  <si>
    <t>A10AB05 - Inzulin aspart</t>
  </si>
  <si>
    <t>A06AD11 - Laktulóza</t>
  </si>
  <si>
    <t>C02AC05 - Moxonidin</t>
  </si>
  <si>
    <t>N06AB05 - Paroxetin</t>
  </si>
  <si>
    <t>C07AB05 - Betaxolol</t>
  </si>
  <si>
    <t>N06BX18 - Vinpocetin</t>
  </si>
  <si>
    <t>C07AB07 - Bisoprolol</t>
  </si>
  <si>
    <t>R06AE09 - Levocetirizin</t>
  </si>
  <si>
    <t>C07AG02 - Karvedilol</t>
  </si>
  <si>
    <t>A02BC02 - Pantoprazol</t>
  </si>
  <si>
    <t>C09AA04 - Perindopril</t>
  </si>
  <si>
    <t>J01XA01 - Vankomycin</t>
  </si>
  <si>
    <t>C09AA05 - Ramipril</t>
  </si>
  <si>
    <t>J02AC01 - Flukonazol</t>
  </si>
  <si>
    <t>C09BA04 - Perindopril a diuretika</t>
  </si>
  <si>
    <t>M01AX17 - Nimesulid</t>
  </si>
  <si>
    <t>C09BA05 - Ramipril a diuretika</t>
  </si>
  <si>
    <t>N02BB02 - Sodná sůl metamizolu</t>
  </si>
  <si>
    <t>N02BE01 - Paracetamol</t>
  </si>
  <si>
    <t>N05AH04 - Kvetiapin</t>
  </si>
  <si>
    <t>C09BA06 - Chinapril a diuretika</t>
  </si>
  <si>
    <t>N05BA12 - Alprazolam</t>
  </si>
  <si>
    <t>C09CA07 - Telmisartan</t>
  </si>
  <si>
    <t>N06AB04 - Citalopram</t>
  </si>
  <si>
    <t>C09DA01 - Losartan a diuretika</t>
  </si>
  <si>
    <t>N06AB06 - Sertralin</t>
  </si>
  <si>
    <t>C10AA05 - Atorvastatin</t>
  </si>
  <si>
    <t>N06AX11 - Mirtazapin</t>
  </si>
  <si>
    <t>C10AA07 - Rosuvastatin</t>
  </si>
  <si>
    <t>N07CA01 - Betahistin</t>
  </si>
  <si>
    <t>G04CA02 - Tamsulosin</t>
  </si>
  <si>
    <t>R06AE07 - Cetirizin</t>
  </si>
  <si>
    <t>H02AB04 - Methylprednisolon</t>
  </si>
  <si>
    <t>V06XX - Potraviny pro zvláštní lékařské účely (PZLÚ)</t>
  </si>
  <si>
    <t>H03AA01 - Levothyroxin, sodná sůl</t>
  </si>
  <si>
    <t>A03FA07 - Itopridum</t>
  </si>
  <si>
    <t>J01CR02 - Amoxicilin a enzymový inhibitor</t>
  </si>
  <si>
    <t>J01DH02 - Meropenem</t>
  </si>
  <si>
    <t>A02BC02</t>
  </si>
  <si>
    <t>CONTROLOC</t>
  </si>
  <si>
    <t>20MG TBL ENT 28 I</t>
  </si>
  <si>
    <t>20MG TBL ENT 100</t>
  </si>
  <si>
    <t>A03FA07</t>
  </si>
  <si>
    <t>KINITO</t>
  </si>
  <si>
    <t>50MG TBL FLM 100</t>
  </si>
  <si>
    <t>A06AD11</t>
  </si>
  <si>
    <t>667MG/ML POR SOL 1X500ML HDP</t>
  </si>
  <si>
    <t>A10AB01</t>
  </si>
  <si>
    <t>ACTRAPID PENFILL</t>
  </si>
  <si>
    <t>100IU/ML INJ SOL 5X3ML</t>
  </si>
  <si>
    <t>100IU/ML INJ SOL ZVL 5X3ML</t>
  </si>
  <si>
    <t>A10AB05</t>
  </si>
  <si>
    <t>NOVORAPID PENFILL</t>
  </si>
  <si>
    <t>100U/ML INJ SOL 5X3ML</t>
  </si>
  <si>
    <t>A10BA02</t>
  </si>
  <si>
    <t>1000MG TBL FLM 60</t>
  </si>
  <si>
    <t>500MG TBL FLM 60 I</t>
  </si>
  <si>
    <t>B01AB06</t>
  </si>
  <si>
    <t>9500IU/ML INJ SOL ISP 10X0,3ML</t>
  </si>
  <si>
    <t>9500IU/ML INJ SOL ISP 10X0,6ML</t>
  </si>
  <si>
    <t>9500IU/ML INJ SOL ISP 10X0,4ML</t>
  </si>
  <si>
    <t>9500IU/ML INJ SOL ISP 10X0,8ML</t>
  </si>
  <si>
    <t>B01AC04</t>
  </si>
  <si>
    <t>ZYLLT</t>
  </si>
  <si>
    <t>75MG TBL FLM 56</t>
  </si>
  <si>
    <t>B01AF02</t>
  </si>
  <si>
    <t>ELIQUIS</t>
  </si>
  <si>
    <t>2,5MG TBL FLM 20</t>
  </si>
  <si>
    <t>2,5MG TBL FLM 60</t>
  </si>
  <si>
    <t>5MG TBL FLM 60</t>
  </si>
  <si>
    <t>C01BC03</t>
  </si>
  <si>
    <t>RYTMONORM</t>
  </si>
  <si>
    <t>150MG TBL FLM 100</t>
  </si>
  <si>
    <t>C01BD01</t>
  </si>
  <si>
    <t>200MG TBL NOB 60</t>
  </si>
  <si>
    <t>C02AC05</t>
  </si>
  <si>
    <t>MOXOSTAD</t>
  </si>
  <si>
    <t>0,3MG TBL FLM 30</t>
  </si>
  <si>
    <t>C07AB05</t>
  </si>
  <si>
    <t>LOKREN</t>
  </si>
  <si>
    <t>20MG TBL FLM 28</t>
  </si>
  <si>
    <t>C07AB07</t>
  </si>
  <si>
    <t>5MG TBL FLM 30</t>
  </si>
  <si>
    <t>10MG TBL FLM 30</t>
  </si>
  <si>
    <t>C07AG02</t>
  </si>
  <si>
    <t>6,25MG TBL NOB 30</t>
  </si>
  <si>
    <t>6,25MG TBL NOB 100</t>
  </si>
  <si>
    <t>25MG TBL NOB 30</t>
  </si>
  <si>
    <t>C09AA04</t>
  </si>
  <si>
    <t>5MG TBL FLM 90</t>
  </si>
  <si>
    <t>C09AA05</t>
  </si>
  <si>
    <t>TRITACE</t>
  </si>
  <si>
    <t>1,25MG TBL NOB 20</t>
  </si>
  <si>
    <t>2,5MG TBL NOB 20</t>
  </si>
  <si>
    <t>5MG TBL NOB 30</t>
  </si>
  <si>
    <t>C09BA04</t>
  </si>
  <si>
    <t>PRESTARIUM NEO COMBI</t>
  </si>
  <si>
    <t>5MG/1,25MG TBL FLM 30</t>
  </si>
  <si>
    <t>PRENEWEL</t>
  </si>
  <si>
    <t>2MG/0,625MG TBL NOB 30 II</t>
  </si>
  <si>
    <t>10MG/2,5MG TBL FLM 30</t>
  </si>
  <si>
    <t>C09BA05</t>
  </si>
  <si>
    <t>5MG/25MG TBL NOB 100</t>
  </si>
  <si>
    <t>C09BA06</t>
  </si>
  <si>
    <t>20MG/12,5MG TBL FLM 100</t>
  </si>
  <si>
    <t>C09CA07</t>
  </si>
  <si>
    <t>TELMISARTAN SANDOZ</t>
  </si>
  <si>
    <t>80MG TBL NOB 30</t>
  </si>
  <si>
    <t>C09DA01</t>
  </si>
  <si>
    <t>50MG/12,5MG TBL FLM 90</t>
  </si>
  <si>
    <t>C10AA05</t>
  </si>
  <si>
    <t>SORTIS</t>
  </si>
  <si>
    <t>10MG TBL FLM 100</t>
  </si>
  <si>
    <t>C10AA07</t>
  </si>
  <si>
    <t>ROSUCARD</t>
  </si>
  <si>
    <t>20MG TBL FLM 30</t>
  </si>
  <si>
    <t>G04CA02</t>
  </si>
  <si>
    <t>0,4MG CPS RDR 30</t>
  </si>
  <si>
    <t>H02AB04</t>
  </si>
  <si>
    <t>MEDROL</t>
  </si>
  <si>
    <t>4MG TBL NOB 30 I</t>
  </si>
  <si>
    <t>40MG/ML INJ PSO LQF 40MG+1ML</t>
  </si>
  <si>
    <t>H03AA01</t>
  </si>
  <si>
    <t>EUTHYROX</t>
  </si>
  <si>
    <t>88MCG TBL NOB 100 II</t>
  </si>
  <si>
    <t>112MCG TBL NOB 100 II</t>
  </si>
  <si>
    <t>100MCG TBL NOB 100 II</t>
  </si>
  <si>
    <t>50MCG TBL NOB 100</t>
  </si>
  <si>
    <t>150MCG TBL NOB 100</t>
  </si>
  <si>
    <t>J01CR02</t>
  </si>
  <si>
    <t>875MG/125MG TBL FLM 21</t>
  </si>
  <si>
    <t>AMOKSIKLAV 625 MG</t>
  </si>
  <si>
    <t>500MG/125MG TBL FLM 21</t>
  </si>
  <si>
    <t>J01DH02</t>
  </si>
  <si>
    <t>ARCHIFAR</t>
  </si>
  <si>
    <t>1G INJ+INF PLV SOL 10</t>
  </si>
  <si>
    <t>J01MA03</t>
  </si>
  <si>
    <t>ABAKTAL 400 MG/5 ML</t>
  </si>
  <si>
    <t>80MG/ML INF SOL 10X5ML</t>
  </si>
  <si>
    <t>J01XA01</t>
  </si>
  <si>
    <t>VANCOMYCIN MYLAN</t>
  </si>
  <si>
    <t>500MG INF PLV SOL 1</t>
  </si>
  <si>
    <t>1000MG INF PLV SOL 1</t>
  </si>
  <si>
    <t>J01XD01</t>
  </si>
  <si>
    <t>METRONIDAZOLE 0,5%-POLPHARMA</t>
  </si>
  <si>
    <t>5MG/ML INF SOL 1X100ML</t>
  </si>
  <si>
    <t>J02AC01</t>
  </si>
  <si>
    <t>FLUCONAZOL KABI</t>
  </si>
  <si>
    <t>2MG/ML INF SOL 10X100ML</t>
  </si>
  <si>
    <t>DIFLUCAN</t>
  </si>
  <si>
    <t>100MG CPS DUR 28 I</t>
  </si>
  <si>
    <t>L04AA13</t>
  </si>
  <si>
    <t>LEFLUNOPHARM</t>
  </si>
  <si>
    <t>M01AX17</t>
  </si>
  <si>
    <t>100MG TBL NOB 15</t>
  </si>
  <si>
    <t>N02AB03</t>
  </si>
  <si>
    <t>DUROGESIC</t>
  </si>
  <si>
    <t>25MCG/H TDR EMP 5X4,2MG</t>
  </si>
  <si>
    <t>50MCG/H TDR EMP 5X8,4MG</t>
  </si>
  <si>
    <t>N02BB02</t>
  </si>
  <si>
    <t>NOVALGIN TABLETY</t>
  </si>
  <si>
    <t>500MG TBL FLM 20</t>
  </si>
  <si>
    <t>NOVALGIN INJEKCE</t>
  </si>
  <si>
    <t>500MG/ML INJ SOL 5X5ML</t>
  </si>
  <si>
    <t>500MG/ML INJ SOL 10X2ML</t>
  </si>
  <si>
    <t>N02BE01</t>
  </si>
  <si>
    <t>PARACETAMOL KABI</t>
  </si>
  <si>
    <t>10MG/ML INF SOL 10X50ML</t>
  </si>
  <si>
    <t>N03AX16</t>
  </si>
  <si>
    <t>PREGABALIN SANDOZ</t>
  </si>
  <si>
    <t>150MG CPS DUR 56</t>
  </si>
  <si>
    <t>LYRICA</t>
  </si>
  <si>
    <t>N05AH04</t>
  </si>
  <si>
    <t>QUETIAPINE POLPHARMA</t>
  </si>
  <si>
    <t>25MG TBL FLM 3X10</t>
  </si>
  <si>
    <t>100MG TBL FLM 6X10</t>
  </si>
  <si>
    <t>N05BA12</t>
  </si>
  <si>
    <t>0,25MG TBL NOB 30</t>
  </si>
  <si>
    <t>NEUROL 0,25</t>
  </si>
  <si>
    <t>N05CF02</t>
  </si>
  <si>
    <t>10MG TBL FLM 50</t>
  </si>
  <si>
    <t>SANVAL</t>
  </si>
  <si>
    <t>N06AB04</t>
  </si>
  <si>
    <t>N06AB05</t>
  </si>
  <si>
    <t>N06AB06</t>
  </si>
  <si>
    <t>ZOLOFT</t>
  </si>
  <si>
    <t>50MG TBL FLM 28</t>
  </si>
  <si>
    <t>N06AB10</t>
  </si>
  <si>
    <t>ESOPREX</t>
  </si>
  <si>
    <t>N06AX11</t>
  </si>
  <si>
    <t>MIRTAZAPIN ORION</t>
  </si>
  <si>
    <t>15MG POR TBL DIS 30</t>
  </si>
  <si>
    <t>N06BX18</t>
  </si>
  <si>
    <t>10MG TBL NOB 30</t>
  </si>
  <si>
    <t>N07CA01</t>
  </si>
  <si>
    <t>VERTIBETIS</t>
  </si>
  <si>
    <t>16MG TBL NOB 60</t>
  </si>
  <si>
    <t>24MG TBL NOB 50</t>
  </si>
  <si>
    <t>R03DC03</t>
  </si>
  <si>
    <t>CASTISPIR</t>
  </si>
  <si>
    <t>10MG TBL FLM 28</t>
  </si>
  <si>
    <t>R06AE07</t>
  </si>
  <si>
    <t>10MG TBL FLM 90</t>
  </si>
  <si>
    <t>R06AE09</t>
  </si>
  <si>
    <t>CEZERA</t>
  </si>
  <si>
    <t>5MG TBL FLM 30 I</t>
  </si>
  <si>
    <t>V06XX</t>
  </si>
  <si>
    <t>CUBITAN S PŘÍCHUTÍ VANILKOVOU</t>
  </si>
  <si>
    <t>CUBITAN S PŘÍCHUTÍ ČOKOLÁDOVOU</t>
  </si>
  <si>
    <t>CUBITAN S PŘÍCHUTÍ JAHODOVOU</t>
  </si>
  <si>
    <t>POR SOL 1X1000ML</t>
  </si>
  <si>
    <t>POR SOL 4X125G</t>
  </si>
  <si>
    <t>NUTRIDRINK CREME S PŘÍCHUTÍ LESNÍHO OVOCE</t>
  </si>
  <si>
    <t>NUTRIDRINK BALÍČEK 5 + 1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</si>
  <si>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</si>
  <si>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</si>
  <si>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</si>
  <si>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</si>
  <si>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</si>
  <si>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</si>
  <si>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</si>
  <si>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</si>
  <si>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</si>
  <si>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</si>
  <si>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</si>
  <si>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 xml:space="preserve"> </t>
  </si>
  <si>
    <t>* Legenda</t>
  </si>
  <si>
    <t>DIAPZT = Pomůcky pro diabetiky, jejichž název začíná slovem "Pumpa"</t>
  </si>
  <si>
    <t>Bretšnajdrová Milena</t>
  </si>
  <si>
    <t>Hanáková Barbora</t>
  </si>
  <si>
    <t>Kurašová Jitka</t>
  </si>
  <si>
    <t>Mertová Eva</t>
  </si>
  <si>
    <t>Molitorová Ivana</t>
  </si>
  <si>
    <t>Pavlů Naděžda</t>
  </si>
  <si>
    <t>Suchánková Hana</t>
  </si>
  <si>
    <t>Záboj Zdeněk</t>
  </si>
  <si>
    <t>Alopurinol</t>
  </si>
  <si>
    <t>100MG TBL NOB 50</t>
  </si>
  <si>
    <t>Alprazolam</t>
  </si>
  <si>
    <t>Amlodipin</t>
  </si>
  <si>
    <t>125046</t>
  </si>
  <si>
    <t>125060</t>
  </si>
  <si>
    <t>Bisoprolol</t>
  </si>
  <si>
    <t>Cilazapril a diuretika</t>
  </si>
  <si>
    <t>5MG/12,5MG TBL FLM 28</t>
  </si>
  <si>
    <t>Citalopram</t>
  </si>
  <si>
    <t>132523</t>
  </si>
  <si>
    <t>Diosmin, kombinace</t>
  </si>
  <si>
    <t>500MG TBL FLM 30</t>
  </si>
  <si>
    <t>132632</t>
  </si>
  <si>
    <t>500MG TBL FLM 60</t>
  </si>
  <si>
    <t>Donepezil</t>
  </si>
  <si>
    <t>154011</t>
  </si>
  <si>
    <t>ALZIL</t>
  </si>
  <si>
    <t>Furosemid</t>
  </si>
  <si>
    <t>56807</t>
  </si>
  <si>
    <t>125MG TBL NOB 30</t>
  </si>
  <si>
    <t>98218</t>
  </si>
  <si>
    <t>40MG TBL NOB 20</t>
  </si>
  <si>
    <t>40MG TBL NOB 50</t>
  </si>
  <si>
    <t>Glimepirid</t>
  </si>
  <si>
    <t>163077</t>
  </si>
  <si>
    <t>AMARYL</t>
  </si>
  <si>
    <t>2MG TBL NOB 30</t>
  </si>
  <si>
    <t>Hořčík (různé sole v kombinaci)</t>
  </si>
  <si>
    <t>215978</t>
  </si>
  <si>
    <t>365MG POR GRA SOL SCC 30</t>
  </si>
  <si>
    <t>Hydroxyzin</t>
  </si>
  <si>
    <t>85060</t>
  </si>
  <si>
    <t>ATARAX</t>
  </si>
  <si>
    <t>25MG TBL FLM 25</t>
  </si>
  <si>
    <t>Chlorid draselný</t>
  </si>
  <si>
    <t>1G TBL PRO 30</t>
  </si>
  <si>
    <t>17188</t>
  </si>
  <si>
    <t>KALIUM CHLORATUM BIOMEDICA</t>
  </si>
  <si>
    <t>500MG TBL ENT 50</t>
  </si>
  <si>
    <t>200935</t>
  </si>
  <si>
    <t>Cholekalciferol</t>
  </si>
  <si>
    <t>103788</t>
  </si>
  <si>
    <t>VIGANTOL</t>
  </si>
  <si>
    <t>0,5MG/ML POR GTT SOL 1X10ML</t>
  </si>
  <si>
    <t>Isosorbid-mononitrát</t>
  </si>
  <si>
    <t>MONOSAN</t>
  </si>
  <si>
    <t>40MG TBL NOB 30</t>
  </si>
  <si>
    <t>Klopidogrel</t>
  </si>
  <si>
    <t>Kyselina acetylsalicylová</t>
  </si>
  <si>
    <t>ANOPYRIN</t>
  </si>
  <si>
    <t>100MG TBL NOB 3X20</t>
  </si>
  <si>
    <t>151142</t>
  </si>
  <si>
    <t>100MG TBL NOB 30</t>
  </si>
  <si>
    <t>Kyselina listová</t>
  </si>
  <si>
    <t>ACIDUM FOLICUM LÉČIVA</t>
  </si>
  <si>
    <t>10MG TBL OBD 30</t>
  </si>
  <si>
    <t>Kyselina ursodeoxycholová</t>
  </si>
  <si>
    <t>97864</t>
  </si>
  <si>
    <t>URSOSAN</t>
  </si>
  <si>
    <t>250MG CPS DUR 50</t>
  </si>
  <si>
    <t>Levodopa a inhibitor dekarboxylázy</t>
  </si>
  <si>
    <t>200MG/50MG TBL NOB 100</t>
  </si>
  <si>
    <t>100MG/25MG TBL NOB 100</t>
  </si>
  <si>
    <t>Levothyroxin, sodná sůl</t>
  </si>
  <si>
    <t>187425</t>
  </si>
  <si>
    <t>LETROX 50</t>
  </si>
  <si>
    <t>50MCG TBL NOB 100 II</t>
  </si>
  <si>
    <t>Linagliptin</t>
  </si>
  <si>
    <t>TRAJENTA</t>
  </si>
  <si>
    <t>5MG TBL FLM 30X1</t>
  </si>
  <si>
    <t>Losartan a diuretika</t>
  </si>
  <si>
    <t>15316</t>
  </si>
  <si>
    <t>50MG/12,5MG TBL FLM 30</t>
  </si>
  <si>
    <t>Magnesium-laktát</t>
  </si>
  <si>
    <t>TBL.MAGNESII LACTICI 0,5 GLO</t>
  </si>
  <si>
    <t>500MG TBL NOB 100</t>
  </si>
  <si>
    <t>Memantin</t>
  </si>
  <si>
    <t>26505</t>
  </si>
  <si>
    <t>EBIXA</t>
  </si>
  <si>
    <t>10MG TBL FLM 50 I</t>
  </si>
  <si>
    <t>Metformin</t>
  </si>
  <si>
    <t>Methylprednisolon</t>
  </si>
  <si>
    <t>Metoprolol</t>
  </si>
  <si>
    <t>45499</t>
  </si>
  <si>
    <t>BETALOC ZOK</t>
  </si>
  <si>
    <t>100MG TBL PRO 30</t>
  </si>
  <si>
    <t>54150</t>
  </si>
  <si>
    <t>EGILOK</t>
  </si>
  <si>
    <t>25MG TBL NOB 60</t>
  </si>
  <si>
    <t>Nadroparin</t>
  </si>
  <si>
    <t>32058</t>
  </si>
  <si>
    <t>Naftidrofuryl</t>
  </si>
  <si>
    <t>100MG TBL PRO 50</t>
  </si>
  <si>
    <t>Nebivolol</t>
  </si>
  <si>
    <t>5MG TBL NOB 28</t>
  </si>
  <si>
    <t>Nitrofurantoin</t>
  </si>
  <si>
    <t>FUROLIN</t>
  </si>
  <si>
    <t>Omeprazol</t>
  </si>
  <si>
    <t>20MG CPS ETD 28</t>
  </si>
  <si>
    <t>115318</t>
  </si>
  <si>
    <t>20MG CPS ETD 90</t>
  </si>
  <si>
    <t>215605</t>
  </si>
  <si>
    <t>Pantoprazol</t>
  </si>
  <si>
    <t>Perindopril</t>
  </si>
  <si>
    <t>101227</t>
  </si>
  <si>
    <t>PRESTARIUM NEO FORTE</t>
  </si>
  <si>
    <t>Perindopril a diuretika</t>
  </si>
  <si>
    <t>Prednison</t>
  </si>
  <si>
    <t>PREDNISON 20 LÉČIVA</t>
  </si>
  <si>
    <t>20MG TBL NOB 20</t>
  </si>
  <si>
    <t>Silikony</t>
  </si>
  <si>
    <t>57586</t>
  </si>
  <si>
    <t>ESPUMISAN</t>
  </si>
  <si>
    <t>40MG CPS MOL 50</t>
  </si>
  <si>
    <t>Sitagliptin</t>
  </si>
  <si>
    <t>28733</t>
  </si>
  <si>
    <t>JANUVIA</t>
  </si>
  <si>
    <t>50MG TBL FLM 50X1</t>
  </si>
  <si>
    <t>Sodná sůl metamizolu</t>
  </si>
  <si>
    <t>Spironolakton</t>
  </si>
  <si>
    <t>25MG TBL NOB 20</t>
  </si>
  <si>
    <t>Sulodexid</t>
  </si>
  <si>
    <t>173401</t>
  </si>
  <si>
    <t>VESSEL DUE F</t>
  </si>
  <si>
    <t>250SU CPS MOL 120</t>
  </si>
  <si>
    <t>Theofylin</t>
  </si>
  <si>
    <t>44304</t>
  </si>
  <si>
    <t>200MG CPS PRO 20</t>
  </si>
  <si>
    <t>Tiaprid</t>
  </si>
  <si>
    <t>Vápník, kombinace s vitaminem D a/nebo jinými léčivy</t>
  </si>
  <si>
    <t>164886</t>
  </si>
  <si>
    <t>CALTRATE 600 MG/400 IU D3 POTAHOVANÁ TABLETA</t>
  </si>
  <si>
    <t>600MG/400IU TBL FLM 30</t>
  </si>
  <si>
    <t>TBL FLM 30</t>
  </si>
  <si>
    <t>47514</t>
  </si>
  <si>
    <t>500MG/200IU TBL MND 20</t>
  </si>
  <si>
    <t>Verapamil</t>
  </si>
  <si>
    <t>54032</t>
  </si>
  <si>
    <t>VERAPAMIL AL 240 RETARD</t>
  </si>
  <si>
    <t>240MG TBL RET 50</t>
  </si>
  <si>
    <t>Vinpocetin</t>
  </si>
  <si>
    <t>Apixaban</t>
  </si>
  <si>
    <t>193743</t>
  </si>
  <si>
    <t>5MG TBL FLM 20</t>
  </si>
  <si>
    <t>Itopridum</t>
  </si>
  <si>
    <t>Jiná</t>
  </si>
  <si>
    <t>*3012</t>
  </si>
  <si>
    <t>Jiný</t>
  </si>
  <si>
    <t>Kompenzační pomůcky pro tělesně postižené</t>
  </si>
  <si>
    <t>23786</t>
  </si>
  <si>
    <t>KŘESLO KLOZETOVÉ POJÍZDNÉ 512</t>
  </si>
  <si>
    <t>ODKLOPNÁ MADLA,PLASTOVÁ NÁDOBA,BRZDY</t>
  </si>
  <si>
    <t>Dabigatran-etexilát</t>
  </si>
  <si>
    <t>PRADAXA</t>
  </si>
  <si>
    <t>110MG CPS DUR 30X1 I</t>
  </si>
  <si>
    <t>Distigmin</t>
  </si>
  <si>
    <t>2360</t>
  </si>
  <si>
    <t>UBRETID</t>
  </si>
  <si>
    <t>5MG TBL NOB 20</t>
  </si>
  <si>
    <t>Fosinopril</t>
  </si>
  <si>
    <t>FOSINOPRIL-TEVA</t>
  </si>
  <si>
    <t>20MG TBL NOB 30</t>
  </si>
  <si>
    <t>Hydrochlorothiazid a kalium šetřící diuretika</t>
  </si>
  <si>
    <t>5MG/50MG TBL NOB 30</t>
  </si>
  <si>
    <t>155781</t>
  </si>
  <si>
    <t>100MG/50MG TBL NOB 50</t>
  </si>
  <si>
    <t>Laktulóza</t>
  </si>
  <si>
    <t>17190</t>
  </si>
  <si>
    <t>LACTULOSA BIOMEDICA</t>
  </si>
  <si>
    <t>50% SIR 250ML</t>
  </si>
  <si>
    <t>Léčiva k terapii onemocnění jater</t>
  </si>
  <si>
    <t>125752</t>
  </si>
  <si>
    <t>ESSENTIALE FORTE N</t>
  </si>
  <si>
    <t>300MG CPS DUR 50</t>
  </si>
  <si>
    <t>Mesalazin</t>
  </si>
  <si>
    <t>75567</t>
  </si>
  <si>
    <t>SALOFALK 500</t>
  </si>
  <si>
    <t>500MG TBL ENT 100</t>
  </si>
  <si>
    <t>40373</t>
  </si>
  <si>
    <t>16MG TBL NOB 50</t>
  </si>
  <si>
    <t>Multienzymové přípravky (lipáza, proteáza apod.)</t>
  </si>
  <si>
    <t>215172</t>
  </si>
  <si>
    <t>KREON 25 000</t>
  </si>
  <si>
    <t>25000U CPS ETD 50</t>
  </si>
  <si>
    <t>Oxazepam</t>
  </si>
  <si>
    <t>OXAZEPAM LÉČIVA</t>
  </si>
  <si>
    <t>10MG TBL NOB 20</t>
  </si>
  <si>
    <t>49113</t>
  </si>
  <si>
    <t>Pitofenon a analgetika</t>
  </si>
  <si>
    <t>50335</t>
  </si>
  <si>
    <t>500MG/ML+5MG/ML POR GTT SOL 1X</t>
  </si>
  <si>
    <t>Propafenon</t>
  </si>
  <si>
    <t>53535</t>
  </si>
  <si>
    <t>PROPAFENON AL 150</t>
  </si>
  <si>
    <t>150MG TBL FLM 50</t>
  </si>
  <si>
    <t>13388</t>
  </si>
  <si>
    <t>40MG CPS MOL 25</t>
  </si>
  <si>
    <t>44305</t>
  </si>
  <si>
    <t>200MG CPS PRO 50</t>
  </si>
  <si>
    <t>Trazodon</t>
  </si>
  <si>
    <t>54094</t>
  </si>
  <si>
    <t>TRITTICO AC 75</t>
  </si>
  <si>
    <t>75MG TBL RET 30</t>
  </si>
  <si>
    <t>164888</t>
  </si>
  <si>
    <t>600MG/400IU TBL FLM 90</t>
  </si>
  <si>
    <t>Zolpidem</t>
  </si>
  <si>
    <t>146894</t>
  </si>
  <si>
    <t>10MG TBL FLM 20</t>
  </si>
  <si>
    <t>166759</t>
  </si>
  <si>
    <t>50MG TBL FLM 40</t>
  </si>
  <si>
    <t>Tramadol a paracetamol</t>
  </si>
  <si>
    <t>138841</t>
  </si>
  <si>
    <t>DORETA</t>
  </si>
  <si>
    <t>37,5MG/325MG TBL FLM 30 I</t>
  </si>
  <si>
    <t>Acebutolol</t>
  </si>
  <si>
    <t>SECTRAL</t>
  </si>
  <si>
    <t>400MG TBL FLM 30</t>
  </si>
  <si>
    <t>Amiodaron</t>
  </si>
  <si>
    <t>13767</t>
  </si>
  <si>
    <t>200MG TBL NOB 30</t>
  </si>
  <si>
    <t>Amoxicilin a enzymový inhibitor</t>
  </si>
  <si>
    <t>5951</t>
  </si>
  <si>
    <t>875MG/125MG TBL FLM 14</t>
  </si>
  <si>
    <t>Atorvastatin</t>
  </si>
  <si>
    <t>93019</t>
  </si>
  <si>
    <t>40MG TBL FLM 30</t>
  </si>
  <si>
    <t>110MG CPS DUR 60X1 I</t>
  </si>
  <si>
    <t>Digoxin</t>
  </si>
  <si>
    <t>DIGOXIN 0,125 LÉČIVA</t>
  </si>
  <si>
    <t>0,125MG TBL NOB 30</t>
  </si>
  <si>
    <t>56811</t>
  </si>
  <si>
    <t>FURORESE 250</t>
  </si>
  <si>
    <t>250MG TBL NOB 50</t>
  </si>
  <si>
    <t>163085</t>
  </si>
  <si>
    <t>3MG TBL NOB 30</t>
  </si>
  <si>
    <t>Hydrochlorothiazid</t>
  </si>
  <si>
    <t>HYDROCHLOROTHIAZID LÉČIVA</t>
  </si>
  <si>
    <t>Karvedilol</t>
  </si>
  <si>
    <t>Klarithromycin</t>
  </si>
  <si>
    <t>500MG TBL FLM 14</t>
  </si>
  <si>
    <t>Lansoprazol</t>
  </si>
  <si>
    <t>17121</t>
  </si>
  <si>
    <t>LANZUL</t>
  </si>
  <si>
    <t>30MG CPS DUR 28</t>
  </si>
  <si>
    <t>Levocetirizin</t>
  </si>
  <si>
    <t>132577</t>
  </si>
  <si>
    <t>3591</t>
  </si>
  <si>
    <t>NAKOM</t>
  </si>
  <si>
    <t>250MG/25MG TBL NOB 100</t>
  </si>
  <si>
    <t>184245</t>
  </si>
  <si>
    <t>LETROX 75</t>
  </si>
  <si>
    <t>75MCG TBL NOB 100 II</t>
  </si>
  <si>
    <t>49934</t>
  </si>
  <si>
    <t>25MG TBL PRO 30</t>
  </si>
  <si>
    <t>Metronidazol</t>
  </si>
  <si>
    <t>250MG TBL NOB 20</t>
  </si>
  <si>
    <t>Mirtazapin</t>
  </si>
  <si>
    <t>17685</t>
  </si>
  <si>
    <t>MIRZATEN</t>
  </si>
  <si>
    <t>30MG TBL FLM 30</t>
  </si>
  <si>
    <t>Moxonidin</t>
  </si>
  <si>
    <t>32059</t>
  </si>
  <si>
    <t>32061</t>
  </si>
  <si>
    <t>59806</t>
  </si>
  <si>
    <t>FRAXIPARINE FORTE</t>
  </si>
  <si>
    <t>19000IU/ML INJ SOL ISP 10X0,6M</t>
  </si>
  <si>
    <t>115395</t>
  </si>
  <si>
    <t>HELICID 10 ZENTIVA</t>
  </si>
  <si>
    <t>10MG CPS ETD 28</t>
  </si>
  <si>
    <t>214525</t>
  </si>
  <si>
    <t>40MG TBL ENT 28 I</t>
  </si>
  <si>
    <t>214526</t>
  </si>
  <si>
    <t>40MG TBL ENT 100 I</t>
  </si>
  <si>
    <t>180591</t>
  </si>
  <si>
    <t>20MG TBL ENT 5X28 I H</t>
  </si>
  <si>
    <t>Piracetam</t>
  </si>
  <si>
    <t>11242</t>
  </si>
  <si>
    <t>GERATAM</t>
  </si>
  <si>
    <t>1200MG TBL FLM 60</t>
  </si>
  <si>
    <t>Ramipril</t>
  </si>
  <si>
    <t>56973</t>
  </si>
  <si>
    <t>1,25MG TBL NOB 30</t>
  </si>
  <si>
    <t>Ramipril a felodipin</t>
  </si>
  <si>
    <t>5MG/5MG TBL RET 30</t>
  </si>
  <si>
    <t>Rilmenidin</t>
  </si>
  <si>
    <t>1MG TBL NOB 30</t>
  </si>
  <si>
    <t>Rosuvastatin</t>
  </si>
  <si>
    <t>Silymarin</t>
  </si>
  <si>
    <t>103787</t>
  </si>
  <si>
    <t>70MG TBL FLM 50</t>
  </si>
  <si>
    <t>Tianeptin</t>
  </si>
  <si>
    <t>67436</t>
  </si>
  <si>
    <t>COAXIL</t>
  </si>
  <si>
    <t>12,5MG TBL OBD 30</t>
  </si>
  <si>
    <t>132673</t>
  </si>
  <si>
    <t>Trimetazidin</t>
  </si>
  <si>
    <t>32915</t>
  </si>
  <si>
    <t>PREDUCTAL MR</t>
  </si>
  <si>
    <t>35MG TBL RET 30</t>
  </si>
  <si>
    <t>172298</t>
  </si>
  <si>
    <t>TRIMETAZIDIN MYLAN</t>
  </si>
  <si>
    <t>35MG TBL PRO 30 IV</t>
  </si>
  <si>
    <t>Uhličitan vápenatý</t>
  </si>
  <si>
    <t>0,5G TBL NOB 100</t>
  </si>
  <si>
    <t>Urapidil</t>
  </si>
  <si>
    <t>30MG CPS PRO 50</t>
  </si>
  <si>
    <t>164887</t>
  </si>
  <si>
    <t>600MG/400IU TBL FLM 60</t>
  </si>
  <si>
    <t>Warfarin</t>
  </si>
  <si>
    <t>94113</t>
  </si>
  <si>
    <t>WARFARIN ORION</t>
  </si>
  <si>
    <t>3MG TBL NOB 100</t>
  </si>
  <si>
    <t>210108</t>
  </si>
  <si>
    <t>5MG TBL FLM 28</t>
  </si>
  <si>
    <t>Perindopril, amlodipin a indapamid</t>
  </si>
  <si>
    <t>TRIPLIXAM</t>
  </si>
  <si>
    <t>10MG/2,5MG/10MG TBL FLM 30</t>
  </si>
  <si>
    <t>190969</t>
  </si>
  <si>
    <t>10MG/2,5MG/5MG TBL FLM 60(2X30</t>
  </si>
  <si>
    <t>Febuxostát</t>
  </si>
  <si>
    <t>208439</t>
  </si>
  <si>
    <t>ADENURIC</t>
  </si>
  <si>
    <t>80MG TBL FLM 28 II</t>
  </si>
  <si>
    <t>Melperon</t>
  </si>
  <si>
    <t>69447</t>
  </si>
  <si>
    <t>BURONIL</t>
  </si>
  <si>
    <t>25MG TBL OBD 50</t>
  </si>
  <si>
    <t>94357</t>
  </si>
  <si>
    <t>500MG VAG TBL 50</t>
  </si>
  <si>
    <t>Pentoxifylin</t>
  </si>
  <si>
    <t>97698</t>
  </si>
  <si>
    <t>PENTOMER RETARD</t>
  </si>
  <si>
    <t>400MG TBL PRO 20</t>
  </si>
  <si>
    <t>PREDNISON 5 LÉČIVA</t>
  </si>
  <si>
    <t>173400</t>
  </si>
  <si>
    <t>250SU CPS MOL 60</t>
  </si>
  <si>
    <t>94114</t>
  </si>
  <si>
    <t>5MG TBL NOB 100</t>
  </si>
  <si>
    <t>Bisakodyl</t>
  </si>
  <si>
    <t>57992</t>
  </si>
  <si>
    <t>STADALAX</t>
  </si>
  <si>
    <t>5MG TBL OBD 20</t>
  </si>
  <si>
    <t>Dexamethason</t>
  </si>
  <si>
    <t>4MG TBL NOB 20</t>
  </si>
  <si>
    <t>3542</t>
  </si>
  <si>
    <t>DIGOXIN 0,250 LÉČIVA</t>
  </si>
  <si>
    <t>Formoterol</t>
  </si>
  <si>
    <t>15899</t>
  </si>
  <si>
    <t>FORADIL</t>
  </si>
  <si>
    <t>12MCG PLV CPS DUR 30+1INH</t>
  </si>
  <si>
    <t>Indobufen</t>
  </si>
  <si>
    <t>53853</t>
  </si>
  <si>
    <t>120791</t>
  </si>
  <si>
    <t>APO-PERINDO</t>
  </si>
  <si>
    <t>4MG TBL NOB 30</t>
  </si>
  <si>
    <t>148068</t>
  </si>
  <si>
    <t>14808</t>
  </si>
  <si>
    <t>12,5MG TBL OBD 90</t>
  </si>
  <si>
    <t>178689</t>
  </si>
  <si>
    <t>PROTEVASC</t>
  </si>
  <si>
    <t>35MG TBL PRO 60</t>
  </si>
  <si>
    <t>Vitamin B1 v kombinaci s vitaminem B6 a/nebo B12</t>
  </si>
  <si>
    <t>164890</t>
  </si>
  <si>
    <t>NEUROMULTIVIT</t>
  </si>
  <si>
    <t>100MG/200MG/0,2MG TBL FLM 20</t>
  </si>
  <si>
    <t>119773</t>
  </si>
  <si>
    <t>100MG TBL NOB 100</t>
  </si>
  <si>
    <t>93016</t>
  </si>
  <si>
    <t>Betaxolol</t>
  </si>
  <si>
    <t>Celiprolol</t>
  </si>
  <si>
    <t>200MG TBL FLM 30</t>
  </si>
  <si>
    <t>Fenofibrát</t>
  </si>
  <si>
    <t>58271</t>
  </si>
  <si>
    <t>LIPANTHYL 267 M</t>
  </si>
  <si>
    <t>267MG CPS DUR 30</t>
  </si>
  <si>
    <t>47477</t>
  </si>
  <si>
    <t>2,5MG/25MG TBL NOB 20</t>
  </si>
  <si>
    <t>Ipratropium-bromid</t>
  </si>
  <si>
    <t>0,020MG/DÁV INH SOL PSS 200DÁV</t>
  </si>
  <si>
    <t>100MG TBL PRO 28</t>
  </si>
  <si>
    <t>Isradipin</t>
  </si>
  <si>
    <t>16439</t>
  </si>
  <si>
    <t>LOMIR SRO</t>
  </si>
  <si>
    <t>5MG CPS PRO 30</t>
  </si>
  <si>
    <t>216197</t>
  </si>
  <si>
    <t>250MG TBL FLM 10</t>
  </si>
  <si>
    <t>155780</t>
  </si>
  <si>
    <t>100MG/50MG TBL NOB 20</t>
  </si>
  <si>
    <t>147452</t>
  </si>
  <si>
    <t>88MCG TBL NOB 100 I</t>
  </si>
  <si>
    <t>172044</t>
  </si>
  <si>
    <t>LETROX 150</t>
  </si>
  <si>
    <t>150MCG TBL NOB 100 II</t>
  </si>
  <si>
    <t>69190</t>
  </si>
  <si>
    <t>50MCG TBL NOB 50</t>
  </si>
  <si>
    <t>168445</t>
  </si>
  <si>
    <t>5MG TBL FLM 14X1</t>
  </si>
  <si>
    <t>86393</t>
  </si>
  <si>
    <t>0,5G TBL NOB 50</t>
  </si>
  <si>
    <t>184525</t>
  </si>
  <si>
    <t>0,5G TBL NOB 20</t>
  </si>
  <si>
    <t>152143</t>
  </si>
  <si>
    <t>GLUCOPHAGE XR</t>
  </si>
  <si>
    <t>750MG TBL PRO 30 II</t>
  </si>
  <si>
    <t>25MG TBL PRO 28</t>
  </si>
  <si>
    <t>66014</t>
  </si>
  <si>
    <t>100MG TBL PRO 20</t>
  </si>
  <si>
    <t>Organo-heparinoid</t>
  </si>
  <si>
    <t>HEPAROID LÉČIVA</t>
  </si>
  <si>
    <t>2MG/G CRM 30G</t>
  </si>
  <si>
    <t>Potraviny pro zvláštní lékařské účely (PZLÚ)</t>
  </si>
  <si>
    <t>19570</t>
  </si>
  <si>
    <t>44303</t>
  </si>
  <si>
    <t>EUPHYLLIN CR N 100</t>
  </si>
  <si>
    <t>100MG CPS PRO 50</t>
  </si>
  <si>
    <t>Fenoterol a ipratropium-bromid</t>
  </si>
  <si>
    <t>21MCG/50MCG/DÁV INH SOL PSS 20</t>
  </si>
  <si>
    <t>5MG/1,25MG/5MG TBL FLM 30</t>
  </si>
  <si>
    <t>Alfakalcidol</t>
  </si>
  <si>
    <t>ALPHA D3</t>
  </si>
  <si>
    <t>1MCG CPS MOL 30</t>
  </si>
  <si>
    <t>90959</t>
  </si>
  <si>
    <t>0,5MG TBL NOB 30</t>
  </si>
  <si>
    <t>Ambroxol</t>
  </si>
  <si>
    <t>7,5MG/ML GTT SOL 60ML</t>
  </si>
  <si>
    <t>132712</t>
  </si>
  <si>
    <t>19593</t>
  </si>
  <si>
    <t>TORVACARD 20</t>
  </si>
  <si>
    <t>20MG TBL FLM 90 BLI AL</t>
  </si>
  <si>
    <t>49009</t>
  </si>
  <si>
    <t>ATORIS 20</t>
  </si>
  <si>
    <t>20MG TBL FLM 90</t>
  </si>
  <si>
    <t>187486</t>
  </si>
  <si>
    <t>Bromazepam</t>
  </si>
  <si>
    <t>LEXAURIN 1,5</t>
  </si>
  <si>
    <t>1,5MG TBL NOB 30</t>
  </si>
  <si>
    <t>216707</t>
  </si>
  <si>
    <t>1,5MG TBL NOB 28</t>
  </si>
  <si>
    <t>Dihydrokodein</t>
  </si>
  <si>
    <t>10122</t>
  </si>
  <si>
    <t>DHC CONTINUS</t>
  </si>
  <si>
    <t>60MG TBL RET 56</t>
  </si>
  <si>
    <t>Diklofenak</t>
  </si>
  <si>
    <t>DICLOFENAC DUO PHARMASWISS</t>
  </si>
  <si>
    <t>75MG CPS RDR 30 I</t>
  </si>
  <si>
    <t>Doxycyklin</t>
  </si>
  <si>
    <t>12737</t>
  </si>
  <si>
    <t>200MG TBL NOB 10</t>
  </si>
  <si>
    <t>56804</t>
  </si>
  <si>
    <t>FURORESE 40</t>
  </si>
  <si>
    <t>Gabapentin</t>
  </si>
  <si>
    <t>84400</t>
  </si>
  <si>
    <t>NEURONTIN</t>
  </si>
  <si>
    <t>300MG CPS DUR 100</t>
  </si>
  <si>
    <t>Gliklazid</t>
  </si>
  <si>
    <t>139394</t>
  </si>
  <si>
    <t>DIAPREL MR</t>
  </si>
  <si>
    <t>60MG TBL RET 60</t>
  </si>
  <si>
    <t>Guajfenesin</t>
  </si>
  <si>
    <t>58249</t>
  </si>
  <si>
    <t>GUAJACURAN 5%</t>
  </si>
  <si>
    <t>50MG/ML INJ SOL 10X10ML</t>
  </si>
  <si>
    <t>Hydrogenované námelové alkaloidy</t>
  </si>
  <si>
    <t>91032</t>
  </si>
  <si>
    <t>SECATOXIN FORTE</t>
  </si>
  <si>
    <t>2,5MG/ML POR GTT SOL 25ML</t>
  </si>
  <si>
    <t>Jiná antibiotika pro lokální aplikaci</t>
  </si>
  <si>
    <t>250IU/100IU/G UNG 10G</t>
  </si>
  <si>
    <t>163425</t>
  </si>
  <si>
    <t>ASPIRIN PROTECT 100</t>
  </si>
  <si>
    <t>100MG TBL ENT 50</t>
  </si>
  <si>
    <t>147464</t>
  </si>
  <si>
    <t>137MCG TBL NOB 100 I</t>
  </si>
  <si>
    <t>97186</t>
  </si>
  <si>
    <t>100MCG TBL NOB 100</t>
  </si>
  <si>
    <t>Medroxyprogesteron a estrogen</t>
  </si>
  <si>
    <t>14628</t>
  </si>
  <si>
    <t>DIVINA</t>
  </si>
  <si>
    <t>2MG+2MG/10MG TBL NOB 3X21</t>
  </si>
  <si>
    <t>Mefenoxalon</t>
  </si>
  <si>
    <t>3645</t>
  </si>
  <si>
    <t>DIMEXOL</t>
  </si>
  <si>
    <t>191925</t>
  </si>
  <si>
    <t>1000MG TBL FLM 20X30</t>
  </si>
  <si>
    <t>49937</t>
  </si>
  <si>
    <t>50MG TBL PRO 28</t>
  </si>
  <si>
    <t>58037</t>
  </si>
  <si>
    <t>50MG TBL PRO 30</t>
  </si>
  <si>
    <t>192390</t>
  </si>
  <si>
    <t>PANCREOLAN FORTE</t>
  </si>
  <si>
    <t>220MG TBL ENT 60</t>
  </si>
  <si>
    <t>Nimesulid</t>
  </si>
  <si>
    <t>12892</t>
  </si>
  <si>
    <t>Nitrendipin</t>
  </si>
  <si>
    <t>111902</t>
  </si>
  <si>
    <t>NITRESAN</t>
  </si>
  <si>
    <t>180563</t>
  </si>
  <si>
    <t>20MG TBL ENT 90 I</t>
  </si>
  <si>
    <t>85162</t>
  </si>
  <si>
    <t>PRENESSA</t>
  </si>
  <si>
    <t>4MG TBL NOB 90</t>
  </si>
  <si>
    <t>56974</t>
  </si>
  <si>
    <t>1,25MG TBL NOB 50</t>
  </si>
  <si>
    <t>148070</t>
  </si>
  <si>
    <t>148074</t>
  </si>
  <si>
    <t>Telmisartan a amlodipin</t>
  </si>
  <si>
    <t>167841</t>
  </si>
  <si>
    <t>TWYNSTA</t>
  </si>
  <si>
    <t>40MG/5MG TBL NOB 90X1</t>
  </si>
  <si>
    <t>Telmisartan a diuretika</t>
  </si>
  <si>
    <t>193874</t>
  </si>
  <si>
    <t>TOLUCOMBI</t>
  </si>
  <si>
    <t>40MG/12,5MG TBL NOB 28 II</t>
  </si>
  <si>
    <t>46444</t>
  </si>
  <si>
    <t>TRITTICO AC 150</t>
  </si>
  <si>
    <t>150MG TBL RET 60</t>
  </si>
  <si>
    <t>32918</t>
  </si>
  <si>
    <t>35MG TBL RET 90</t>
  </si>
  <si>
    <t>10253</t>
  </si>
  <si>
    <t>10MG TBL NOB 90</t>
  </si>
  <si>
    <t>132803</t>
  </si>
  <si>
    <t>STILNOX</t>
  </si>
  <si>
    <t>190965</t>
  </si>
  <si>
    <t>5MG/1,25MG/10MG TBL FLM 90(3X3</t>
  </si>
  <si>
    <t>Bisoprolol a amlodipin</t>
  </si>
  <si>
    <t>184286</t>
  </si>
  <si>
    <t>CONCOR COMBI</t>
  </si>
  <si>
    <t>5MG/5MG TBL NOB 90</t>
  </si>
  <si>
    <t>184290</t>
  </si>
  <si>
    <t>5MG/10MG TBL NOB 90</t>
  </si>
  <si>
    <t>184287</t>
  </si>
  <si>
    <t>5MG/10MG TBL NOB 28</t>
  </si>
  <si>
    <t>184284</t>
  </si>
  <si>
    <t>5MG/5MG TBL NOB 30</t>
  </si>
  <si>
    <t>Pomůcky pro inkontinentní</t>
  </si>
  <si>
    <t>88141</t>
  </si>
  <si>
    <t>VLOŽKY ABSORPČNÍ TENA LADY NORMAL</t>
  </si>
  <si>
    <t>300ML,24KS</t>
  </si>
  <si>
    <t>87922</t>
  </si>
  <si>
    <t>KALHOTKY ABSORPČNÍ MOLICARE MOBIL EXTRA LARGE</t>
  </si>
  <si>
    <t>BOKY 130-170CM,1862ML,14KS</t>
  </si>
  <si>
    <t>Mupirocin</t>
  </si>
  <si>
    <t>90778</t>
  </si>
  <si>
    <t>BACTROBAN</t>
  </si>
  <si>
    <t>20MG/G UNG 15G</t>
  </si>
  <si>
    <t>33706</t>
  </si>
  <si>
    <t>ISOSOURCE ENERGY FIBRE NEUTRÁLNÍ</t>
  </si>
  <si>
    <t>107869</t>
  </si>
  <si>
    <t>APO-ALLOPURINOL</t>
  </si>
  <si>
    <t>19590</t>
  </si>
  <si>
    <t>TORVACARD 10</t>
  </si>
  <si>
    <t>10MG TBL FLM 30 BLI AL</t>
  </si>
  <si>
    <t>3801</t>
  </si>
  <si>
    <t>CONCOR COR</t>
  </si>
  <si>
    <t>2,5MG TBL FLM 28</t>
  </si>
  <si>
    <t>Diazepam</t>
  </si>
  <si>
    <t>208695</t>
  </si>
  <si>
    <t>10MG TBL NOB 20(1X20)</t>
  </si>
  <si>
    <t>147487</t>
  </si>
  <si>
    <t>DONEPEZIL ACCORD</t>
  </si>
  <si>
    <t>97655</t>
  </si>
  <si>
    <t>DOXYBENE</t>
  </si>
  <si>
    <t>100MG CPS MOL 20</t>
  </si>
  <si>
    <t>Famotidin</t>
  </si>
  <si>
    <t>59595</t>
  </si>
  <si>
    <t>FAMOSAN</t>
  </si>
  <si>
    <t>20MG TBL FLM 50</t>
  </si>
  <si>
    <t>207098</t>
  </si>
  <si>
    <t>173419</t>
  </si>
  <si>
    <t>APO-GAB 300</t>
  </si>
  <si>
    <t>300MG CPS DUR 60</t>
  </si>
  <si>
    <t>Chlortalidon a kalium šetřící diuretika</t>
  </si>
  <si>
    <t>88518</t>
  </si>
  <si>
    <t>AMICLOTON</t>
  </si>
  <si>
    <t>2,5MG/25MG TBL NOB 30</t>
  </si>
  <si>
    <t>20161</t>
  </si>
  <si>
    <t>MONOTAB 20</t>
  </si>
  <si>
    <t>20MG TBL NOB 100</t>
  </si>
  <si>
    <t>Ivabradin</t>
  </si>
  <si>
    <t>25979</t>
  </si>
  <si>
    <t>PROCORALAN</t>
  </si>
  <si>
    <t>7,5MG TBL FLM 28</t>
  </si>
  <si>
    <t>149480</t>
  </si>
  <si>
    <t>75MG TBL FLM 28</t>
  </si>
  <si>
    <t>Kodein</t>
  </si>
  <si>
    <t>CODEIN SLOVAKOFARMA</t>
  </si>
  <si>
    <t>30MG TBL NOB 10</t>
  </si>
  <si>
    <t>203564</t>
  </si>
  <si>
    <t>Mebendazol</t>
  </si>
  <si>
    <t>122198</t>
  </si>
  <si>
    <t>VERMOX</t>
  </si>
  <si>
    <t>100MG TBL NOB 6</t>
  </si>
  <si>
    <t>Mebeverin</t>
  </si>
  <si>
    <t>215568</t>
  </si>
  <si>
    <t>DUSPATALIN RETARD</t>
  </si>
  <si>
    <t>200MG CPS RDR 30</t>
  </si>
  <si>
    <t>56504</t>
  </si>
  <si>
    <t>SIOFOR 850</t>
  </si>
  <si>
    <t>850MG TBL FLM 60 I</t>
  </si>
  <si>
    <t>Mianserin</t>
  </si>
  <si>
    <t>85810</t>
  </si>
  <si>
    <t>LERIVON</t>
  </si>
  <si>
    <t>30MG TBL FLM 20</t>
  </si>
  <si>
    <t>200310</t>
  </si>
  <si>
    <t>25000U CPS ETD 100</t>
  </si>
  <si>
    <t>111898</t>
  </si>
  <si>
    <t>111904</t>
  </si>
  <si>
    <t>25366</t>
  </si>
  <si>
    <t>Ondansetron</t>
  </si>
  <si>
    <t>185206</t>
  </si>
  <si>
    <t>NOVETRON 8 MG DISPERGOVATELNÉ TABLETY</t>
  </si>
  <si>
    <t>8MG POR TBL DIS 10</t>
  </si>
  <si>
    <t>Paroxetin</t>
  </si>
  <si>
    <t>107848</t>
  </si>
  <si>
    <t>20MG TBL FLM 100</t>
  </si>
  <si>
    <t>Perindopril a amlodipin</t>
  </si>
  <si>
    <t>124087</t>
  </si>
  <si>
    <t>PRESTANCE</t>
  </si>
  <si>
    <t>Pseudoefedrin, kombinace</t>
  </si>
  <si>
    <t>216106</t>
  </si>
  <si>
    <t>CLARINASE REPETABS</t>
  </si>
  <si>
    <t>120MG/5MG TBL PRO 28 II</t>
  </si>
  <si>
    <t>Rivastigmin</t>
  </si>
  <si>
    <t>26530</t>
  </si>
  <si>
    <t>EXELON</t>
  </si>
  <si>
    <t>1,5MG CPS DUR 56</t>
  </si>
  <si>
    <t>Rutosid, kombinace</t>
  </si>
  <si>
    <t>98194</t>
  </si>
  <si>
    <t>CYCLO 3 FORT</t>
  </si>
  <si>
    <t>150MG/150MG/100MG CPS DUR 30 I</t>
  </si>
  <si>
    <t>207222</t>
  </si>
  <si>
    <t>TBL OBD 100</t>
  </si>
  <si>
    <t>54093</t>
  </si>
  <si>
    <t>150MG TBL RET 20</t>
  </si>
  <si>
    <t>Triamcinolon</t>
  </si>
  <si>
    <t>1MG/G DRM EML 30G</t>
  </si>
  <si>
    <t>16286</t>
  </si>
  <si>
    <t>198057</t>
  </si>
  <si>
    <t>*1005</t>
  </si>
  <si>
    <t>Obvazový materiál, náplasti</t>
  </si>
  <si>
    <t>80573</t>
  </si>
  <si>
    <t>KRYTÍ ABSORPČNÍ MEPILEX</t>
  </si>
  <si>
    <t>10X10CM SE SILIKONOVOU VRSTVOU SAFETAC,5KS</t>
  </si>
  <si>
    <t>216284</t>
  </si>
  <si>
    <t>100MG TBL NOB 90</t>
  </si>
  <si>
    <t>Amoxicilin</t>
  </si>
  <si>
    <t>32559</t>
  </si>
  <si>
    <t>OSPAMOX</t>
  </si>
  <si>
    <t>1000MG TBL FLM 14</t>
  </si>
  <si>
    <t>187518</t>
  </si>
  <si>
    <t>40MG TBL FLM 90</t>
  </si>
  <si>
    <t>Erdostein</t>
  </si>
  <si>
    <t>95560</t>
  </si>
  <si>
    <t>300MG CPS DUR 30</t>
  </si>
  <si>
    <t>12023</t>
  </si>
  <si>
    <t>Kortikosteroidy</t>
  </si>
  <si>
    <t>84700</t>
  </si>
  <si>
    <t>OTOBACID N</t>
  </si>
  <si>
    <t>0,2MG/G+5MG/G+479,8MG/G AUR GT</t>
  </si>
  <si>
    <t>200309</t>
  </si>
  <si>
    <t>Organismy produkující kyselinu mléčnou</t>
  </si>
  <si>
    <t>POR SOL 100ML</t>
  </si>
  <si>
    <t>122690</t>
  </si>
  <si>
    <t>5MG/1,25MG TBL FLM 90</t>
  </si>
  <si>
    <t>Rifaximin</t>
  </si>
  <si>
    <t>202740</t>
  </si>
  <si>
    <t>NORMIX</t>
  </si>
  <si>
    <t>200MG TBL FLM 28</t>
  </si>
  <si>
    <t>Sukralfát</t>
  </si>
  <si>
    <t>91217</t>
  </si>
  <si>
    <t>VENTER</t>
  </si>
  <si>
    <t>1G TBL NOB 50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</si>
  <si>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</si>
  <si>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</si>
  <si>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</si>
  <si>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</si>
  <si>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N03AX12 - Gabapentin</t>
  </si>
  <si>
    <t>N02AJ13 - Tramadol a paracetamol</t>
  </si>
  <si>
    <t>A04AA01 - Ondansetron</t>
  </si>
  <si>
    <t>C01EB15 - Trimetazidin</t>
  </si>
  <si>
    <t>C10AB05 - Fenofibrát</t>
  </si>
  <si>
    <t>C08CA08 - Nitrendipin</t>
  </si>
  <si>
    <t>C08DA01 - Verapamil</t>
  </si>
  <si>
    <t>A10BB12 - Glimepirid</t>
  </si>
  <si>
    <t>R03AC13 - Formoterol</t>
  </si>
  <si>
    <t>B01AA03 - Warfarin</t>
  </si>
  <si>
    <t>A02BC03 - Lansoprazol</t>
  </si>
  <si>
    <t>C09BB04 - Perindopril a amlodipin</t>
  </si>
  <si>
    <t>B01AA03</t>
  </si>
  <si>
    <t>C01EB15</t>
  </si>
  <si>
    <t>C08CA08</t>
  </si>
  <si>
    <t>N03AX12</t>
  </si>
  <si>
    <t>C10AB05</t>
  </si>
  <si>
    <t>A10BB12</t>
  </si>
  <si>
    <t>C08DA01</t>
  </si>
  <si>
    <t>N02AJ13</t>
  </si>
  <si>
    <t>A02BC03</t>
  </si>
  <si>
    <t>19000IU/ML INJ SOL ISP 10X0,6ML</t>
  </si>
  <si>
    <t>A04AA01</t>
  </si>
  <si>
    <t>C09BB04</t>
  </si>
  <si>
    <t>R03AC13</t>
  </si>
  <si>
    <t>Přehled plnění PL - Preskripce léčivých přípravků - orientační přehled</t>
  </si>
  <si>
    <t>ZA318</t>
  </si>
  <si>
    <t>Náplast transpore 1,25 cm x 9,14 m 1527-0</t>
  </si>
  <si>
    <t>ZA325</t>
  </si>
  <si>
    <t>Krytí hypro-sorb R 65 x 55 mm 002</t>
  </si>
  <si>
    <t>ZA327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</si>
  <si>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</si>
  <si>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</si>
  <si>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</si>
  <si>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</si>
  <si>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</si>
  <si>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ZA446</t>
  </si>
  <si>
    <t>Vata buničitá přířezy 20 x 30 cm 1230200129</t>
  </si>
  <si>
    <t>ZA476</t>
  </si>
  <si>
    <t>Krytí mepilex border lite 10 x 10 cm bal. á 5 ks 281300-00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</si>
  <si>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</si>
  <si>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</si>
  <si>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</si>
  <si>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</si>
  <si>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</si>
  <si>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</si>
  <si>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ZA563</t>
  </si>
  <si>
    <t>Kompresa AB 20 x 20 cm/1 ks sterilní NT savá 1230114041</t>
  </si>
  <si>
    <t>ZA593</t>
  </si>
  <si>
    <t>Tampon sterilní stáčený 20 x 20 cm / 5 ks 28003+</t>
  </si>
  <si>
    <t>ZA658</t>
  </si>
  <si>
    <t>Krytí granuflex 10 x 10 cm á 10 ks 0015902 187639</t>
  </si>
  <si>
    <t>ZB404</t>
  </si>
  <si>
    <t>Náplast cosmos 8 cm x 1 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</si>
  <si>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</si>
  <si>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</si>
  <si>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</si>
  <si>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</si>
  <si>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ZC846</t>
  </si>
  <si>
    <t>Kompresa AB 15 x 25 cm/1 ks sterilní NT savá 1230114031</t>
  </si>
  <si>
    <t>ZD770</t>
  </si>
  <si>
    <t>Krytí tubifast 7,5 x 10 m 2438</t>
  </si>
  <si>
    <t>ZD934</t>
  </si>
  <si>
    <t>Obinadlo elastické idealflex krátkotažné 12 cm x 5 m bal. á 10 ks 931324</t>
  </si>
  <si>
    <t>ZG613</t>
  </si>
  <si>
    <t>Krytí mepitel one 8 x 10 cm  bal. á 5 ks 289200-00</t>
  </si>
  <si>
    <t>ZH011</t>
  </si>
  <si>
    <t>Náplast micropore 1,25 cm x 9,14 m bal. á 24 ks 1530-0</t>
  </si>
  <si>
    <t>ZI599</t>
  </si>
  <si>
    <t>Náplast curapor 10 x   8 cm 32913 ( 22121,  náhrada za cosmopor )</t>
  </si>
  <si>
    <t>ZI600</t>
  </si>
  <si>
    <t>Náplast curapor 10 x 15 cm 32914 ( náhrada za cosmopor )</t>
  </si>
  <si>
    <t>ZK404</t>
  </si>
  <si>
    <t>Krytí prontosan roztok 350 ml 400416</t>
  </si>
  <si>
    <t>ZA588</t>
  </si>
  <si>
    <t>Sada k odstranění stehů PEHA bal. á 30 ks 9919004</t>
  </si>
  <si>
    <t>ZL410</t>
  </si>
  <si>
    <t>Krytí gelové Hemagel 100 g A2681147</t>
  </si>
  <si>
    <t>ZL667</t>
  </si>
  <si>
    <t>Krytí tegaderm i.v. advanced 6,5 cm x 7,0 cm bal. á 400 ks 1683</t>
  </si>
  <si>
    <t>ZD229</t>
  </si>
  <si>
    <t>Krytí hydrosorb gel 15 g 7031320</t>
  </si>
  <si>
    <t>ZL854</t>
  </si>
  <si>
    <t>Krytí mastný tyl jelonet 10 x 10 cm á 36 ks 66007478</t>
  </si>
  <si>
    <t>ZF042</t>
  </si>
  <si>
    <t>Krytí mastný tyl jelonet 10 x 10 cm á 10 ks 7404</t>
  </si>
  <si>
    <t>ZN477</t>
  </si>
  <si>
    <t>Obinadlo elastické universal 12 cm x 5 m 1323100314</t>
  </si>
  <si>
    <t>ZN476</t>
  </si>
  <si>
    <t>Obinadlo elastické universal 15 cm x 5 m 1323100315</t>
  </si>
  <si>
    <t>ZN895</t>
  </si>
  <si>
    <t>Krytí reston nesterilní 10,0 cm x 5,0 cm x 5 m role 1563L</t>
  </si>
  <si>
    <t>ZA727</t>
  </si>
  <si>
    <t>Kontejner 30 ml sterilní uchovávání pevných i kapalných vzorků (nesterilní obal) bal. á 500 ks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</si>
  <si>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</si>
  <si>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</si>
  <si>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</si>
  <si>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</si>
  <si>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</si>
  <si>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</si>
  <si>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</si>
  <si>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</si>
  <si>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</si>
  <si>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</si>
  <si>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</si>
  <si>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</si>
  <si>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</si>
  <si>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</si>
  <si>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</si>
  <si>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050ML3CZ-CEW (MRG564)</t>
  </si>
  <si>
    <t>ZA967</t>
  </si>
  <si>
    <t>Flocare 800 Pack set Transition nový pro enter. vaky ( APA 3227171) 586511</t>
  </si>
  <si>
    <t>ZB006</t>
  </si>
  <si>
    <t>Teploměr digitální thermoval basic 9250391</t>
  </si>
  <si>
    <t>ZB066</t>
  </si>
  <si>
    <t>Stříkačka janett 3-dílná 100 ml sterilní vyplachovací adaptér TS-100ML( PLS1710)</t>
  </si>
  <si>
    <t>ZB117</t>
  </si>
  <si>
    <t>Lanceta haemolance modrá plus low flow bal. á 100 ks DIS7371</t>
  </si>
  <si>
    <t>ZB249</t>
  </si>
  <si>
    <t>Sáček močový s křížovou výpustí 2000 ml ZAR-TNU201601</t>
  </si>
  <si>
    <t>ZB488</t>
  </si>
  <si>
    <t>Sprej cavilon 28 ml bal. á 12 ks 3346E</t>
  </si>
  <si>
    <t>ZB754</t>
  </si>
  <si>
    <t>Zkumavka černá 2 ml 454073</t>
  </si>
  <si>
    <t>ZB755</t>
  </si>
  <si>
    <t>Zkumavka 1,0 ml K3 edta fialová 454034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</si>
  <si>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</si>
  <si>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</si>
  <si>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</si>
  <si>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</si>
  <si>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</si>
  <si>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</si>
  <si>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ZB764</t>
  </si>
  <si>
    <t>Zkumavka zelená 4 ml 454051</t>
  </si>
  <si>
    <t>ZB771</t>
  </si>
  <si>
    <t>Držák jehly základní 450201</t>
  </si>
  <si>
    <t>ZB775</t>
  </si>
  <si>
    <t>Zkumavka koagulace 4 ml modrá 454329</t>
  </si>
  <si>
    <t>ZB777</t>
  </si>
  <si>
    <t>Zkumavka červená 4 ml gel 454071</t>
  </si>
  <si>
    <t>ZB890</t>
  </si>
  <si>
    <t>Souprava pro měření CVP délka hadičky 150 cm MP 100</t>
  </si>
  <si>
    <t>ZC498</t>
  </si>
  <si>
    <t>Držák močových sáčků UH 800800100</t>
  </si>
  <si>
    <t>ZC648</t>
  </si>
  <si>
    <t>Elektroda EKG pěnová pr. 55 mm pro dospělé H-108002</t>
  </si>
  <si>
    <t>ZD616</t>
  </si>
  <si>
    <t>Set sterilní pro močovou katetrizaci+ aqua permanent 4 Mediset bal. á 54 ks 753882</t>
  </si>
  <si>
    <t>ZD808</t>
  </si>
  <si>
    <t>Kanyla vasofix 22G modrá safety 4269098S-01</t>
  </si>
  <si>
    <t>ZD903</t>
  </si>
  <si>
    <t>Kontejner+ lopatka 30 ml nesterilní FLME25133</t>
  </si>
  <si>
    <t>ZE159</t>
  </si>
  <si>
    <t>Nádoba na kontaminovaný odpad 2 l 15-0003</t>
  </si>
  <si>
    <t>ZG515</t>
  </si>
  <si>
    <t>Zkumavka močová vacuette 10,5 ml bal. á 50 ks 455007</t>
  </si>
  <si>
    <t>ZH491</t>
  </si>
  <si>
    <t>Stříkačka injekční 3-dílná 50 - 60 ml LL MRG00711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</si>
  <si>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</si>
  <si>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</si>
  <si>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</si>
  <si>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</si>
  <si>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</si>
  <si>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</si>
  <si>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ZK799</t>
  </si>
  <si>
    <t>Zátka combi červená 4495101</t>
  </si>
  <si>
    <t>ZK884</t>
  </si>
  <si>
    <t>Kohout trojcestný discofix modrý 4095111</t>
  </si>
  <si>
    <t>ZK978</t>
  </si>
  <si>
    <t>Cévka odsávací CH16 s přerušovačem sání P01175a</t>
  </si>
  <si>
    <t>ZL688</t>
  </si>
  <si>
    <t>Proužky Accu-Check Inform IIStrip 50 EU1 á 50 ks 05942861041</t>
  </si>
  <si>
    <t>ZL689</t>
  </si>
  <si>
    <t>Roztok Accu-Check Performa Int´l Controls 1+2 level 04861736</t>
  </si>
  <si>
    <t>ZL951</t>
  </si>
  <si>
    <t>Hadička prodlužovací PVC 150 cm pro světlocitlivé léky NO DOP bal. á 20  ks V686423-ND</t>
  </si>
  <si>
    <t>ZA685</t>
  </si>
  <si>
    <t>Sonda pro tamponádu jícnu č.7 699021PHX</t>
  </si>
  <si>
    <t>ZB985</t>
  </si>
  <si>
    <t>Zkumavka močová urin-monovette s pístem 10 ml sterilní bal. á 100 ks 10.252.020</t>
  </si>
  <si>
    <t>ZJ672</t>
  </si>
  <si>
    <t>Pohár na moč 250 ml UH GAMA204809</t>
  </si>
  <si>
    <t>ZN297</t>
  </si>
  <si>
    <t>Hadička spojovací Gamaplus 1,8 x 450 LL NO DOP 606301-ND</t>
  </si>
  <si>
    <t>ZN298</t>
  </si>
  <si>
    <t>Hadička spojovací Gamaplus 1,8 x 1800 LL NO DOP 606304-ND</t>
  </si>
  <si>
    <t>ZN412</t>
  </si>
  <si>
    <t>Katetr močový nelaton 20CH Silasil balónkový 28 dní bal. á 10 ks 186005-000200</t>
  </si>
  <si>
    <t>ZN618</t>
  </si>
  <si>
    <t>Brýle kyslíkové pro dospělé bal. á 100 ks A0100</t>
  </si>
  <si>
    <t>ZN854</t>
  </si>
  <si>
    <t>Stříkačka injekční arteriální 3 ml bez jehly s heparinem bal. á 100 ks safePICO Aspirator 956-622</t>
  </si>
  <si>
    <t>ZK857</t>
  </si>
  <si>
    <t>Láhev zvlhčovače kyslíku RotaOx 000-070-507</t>
  </si>
  <si>
    <t>ZO372</t>
  </si>
  <si>
    <t>Konektor bezjehlový OptiSyte JIM:JSM4001</t>
  </si>
  <si>
    <t>ZO765</t>
  </si>
  <si>
    <t>Stříkačka injekční předplněná 0,9% NaCl 10 ml Omniflush bal. á 100 ks EM3513576</t>
  </si>
  <si>
    <t>ZO767</t>
  </si>
  <si>
    <t>Uzávěr dezinfekční SwabCap k bezjehlovému vstupu se 70% IPA bal. á 200 ks EMSCXT3</t>
  </si>
  <si>
    <t>ZA715</t>
  </si>
  <si>
    <t>Set infuzní intrafix primeline classic 150 cm 4062957</t>
  </si>
  <si>
    <t>ZA832</t>
  </si>
  <si>
    <t>Jehla injekční 0,9 x 40 mm žlutá 4657519</t>
  </si>
  <si>
    <t>ZB556</t>
  </si>
  <si>
    <t>Jehla injekční 1,2 x 40 mm růžová 4665120</t>
  </si>
  <si>
    <t>ZB768</t>
  </si>
  <si>
    <t>Jehla vakuová 216/38 mm zelená 450076</t>
  </si>
  <si>
    <t>ZK476</t>
  </si>
  <si>
    <t>Rukavice operační latexové s pudrem ansell, vasco surgical powderet vel. 7,5 6035534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</si>
  <si>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</si>
  <si>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</si>
  <si>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</si>
  <si>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</si>
  <si>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</si>
  <si>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</si>
  <si>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DH758</t>
  </si>
  <si>
    <t>Bactec Plus Aerobic-plastic</t>
  </si>
  <si>
    <t>DH759</t>
  </si>
  <si>
    <t>Bactec Lytic/ 10 Anaerobic- plastic</t>
  </si>
  <si>
    <t>ZB173</t>
  </si>
  <si>
    <t>Maska kyslíková s hadičkou a nosní svorkou dospělá H-103013</t>
  </si>
  <si>
    <t>ZN620</t>
  </si>
  <si>
    <t>Maska kyslíková dospělá s nebulizací a hadičkou 2 m bal. á 100 ks A0400</t>
  </si>
  <si>
    <t>ZH012</t>
  </si>
  <si>
    <t>Náplast micropore 2,50 cm x 9,10 m 840W-1</t>
  </si>
  <si>
    <t>ZA748</t>
  </si>
  <si>
    <t>Kanyla venofix 25G oranžová 4056370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</si>
  <si>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</si>
  <si>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</si>
  <si>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</si>
  <si>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</si>
  <si>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</si>
  <si>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</si>
  <si>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</si>
  <si>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</si>
  <si>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</si>
  <si>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</si>
  <si>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</si>
  <si>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</si>
  <si>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</si>
  <si>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</si>
  <si>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</si>
  <si>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</si>
  <si>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Spotřeba zdravotnického materiálu - orientační přehled</t>
  </si>
  <si>
    <t>ON Data</t>
  </si>
  <si>
    <t>Specializovaná ambulantní péče</t>
  </si>
  <si>
    <t>101 - Pracoviště interního lékařství</t>
  </si>
  <si>
    <t>106 - Pracoviště geriatrie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</si>
  <si>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</si>
  <si>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</si>
  <si>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</si>
  <si>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</si>
  <si>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</si>
  <si>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Šanová Hana</t>
  </si>
  <si>
    <t>Zdravotní výkony vykázané na pracovišti v rámci ambulantní péče dle lékařů *</t>
  </si>
  <si>
    <t>06</t>
  </si>
  <si>
    <t>101</t>
  </si>
  <si>
    <t>1</t>
  </si>
  <si>
    <t>0000499</t>
  </si>
  <si>
    <t>MAGNESIUM SULFURICUM BIOTIKA 20%</t>
  </si>
  <si>
    <t>0007981</t>
  </si>
  <si>
    <t>0055824</t>
  </si>
  <si>
    <t>0089212</t>
  </si>
  <si>
    <t>INJECTIO PROCAINII CHLORATI 0,2% ARDEAPHARMA</t>
  </si>
  <si>
    <t>0207313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</si>
  <si>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</si>
  <si>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</si>
  <si>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</si>
  <si>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</si>
  <si>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</si>
  <si>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</si>
  <si>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</si>
  <si>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</si>
  <si>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</si>
  <si>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</si>
  <si>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</si>
  <si>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</si>
  <si>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</si>
  <si>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09223</t>
  </si>
  <si>
    <t>INTRAVENÓZNÍ INFÚZE U DOSPĚLÉHO NEBO DÍTĚTE NAD 10</t>
  </si>
  <si>
    <t>11023</t>
  </si>
  <si>
    <t>KONTROLNÍ VYŠETŘENÍ INTERNISTOU</t>
  </si>
  <si>
    <t>106</t>
  </si>
  <si>
    <t>0214745</t>
  </si>
  <si>
    <t>THIOGAMMA TURBO SET</t>
  </si>
  <si>
    <t>09127</t>
  </si>
  <si>
    <t>EKG VYŠETŘENÍ</t>
  </si>
  <si>
    <t>09237</t>
  </si>
  <si>
    <t>OŠETŘENÍ A PŘEVAZ RÁNY VČETNĚ OŠETŘENÍ KOŽNÍCH A P</t>
  </si>
  <si>
    <t>16110</t>
  </si>
  <si>
    <t>TEST AKTIVIT DENNÍHO ŽIVOTA V GERIATRII</t>
  </si>
  <si>
    <t>16120</t>
  </si>
  <si>
    <t>TEST MENTÁLNÍCH FUNKCÍ V GERIATRII</t>
  </si>
  <si>
    <t>16022</t>
  </si>
  <si>
    <t>CÍLENÉ VYŠETŘENÍ GERIATREM</t>
  </si>
  <si>
    <t>16023</t>
  </si>
  <si>
    <t>KONTROLNÍ VYŠETŘENÍ GERIATREM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</si>
  <si>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</si>
  <si>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</si>
  <si>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</si>
  <si>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</si>
  <si>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</si>
  <si>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</si>
  <si>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</si>
  <si>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</si>
  <si>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08 - Porodnicko-gynekologická klinika</t>
  </si>
  <si>
    <t>11 - Ortopedická klinika</t>
  </si>
  <si>
    <t>12 - Urologická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</si>
  <si>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</si>
  <si>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</si>
  <si>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</si>
  <si>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</si>
  <si>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</si>
  <si>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</si>
  <si>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</si>
  <si>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</si>
  <si>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</si>
  <si>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</si>
  <si>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</si>
  <si>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</si>
  <si>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</si>
  <si>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</si>
  <si>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</si>
  <si>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08</t>
  </si>
  <si>
    <t>11</t>
  </si>
  <si>
    <t>12</t>
  </si>
  <si>
    <t>14</t>
  </si>
  <si>
    <t>16</t>
  </si>
  <si>
    <t>17</t>
  </si>
  <si>
    <t>20</t>
  </si>
  <si>
    <t>21</t>
  </si>
  <si>
    <t>26</t>
  </si>
  <si>
    <t>1F6</t>
  </si>
  <si>
    <t>0003952</t>
  </si>
  <si>
    <t>AMIKIN 500 MG</t>
  </si>
  <si>
    <t>0011592</t>
  </si>
  <si>
    <t>METRONIDAZOL B. BRAUN</t>
  </si>
  <si>
    <t>0011785</t>
  </si>
  <si>
    <t>AMIKIN 1 G</t>
  </si>
  <si>
    <t>0020605</t>
  </si>
  <si>
    <t>COLOMYCIN INJEKCE 1 000 000 MEZINÁRODNÍCH JEDNOTEK</t>
  </si>
  <si>
    <t>0026127</t>
  </si>
  <si>
    <t>TYGACIL</t>
  </si>
  <si>
    <t>0066137</t>
  </si>
  <si>
    <t>0072972</t>
  </si>
  <si>
    <t>AMOKSIKLAV 1,2 G</t>
  </si>
  <si>
    <t>0083417</t>
  </si>
  <si>
    <t>MERONEM</t>
  </si>
  <si>
    <t>0083487</t>
  </si>
  <si>
    <t>0094155</t>
  </si>
  <si>
    <t>0094176</t>
  </si>
  <si>
    <t>CEFOTAXIME LEK</t>
  </si>
  <si>
    <t>0096414</t>
  </si>
  <si>
    <t>0097000</t>
  </si>
  <si>
    <t>0112782</t>
  </si>
  <si>
    <t>GENTAMICIN B.BRAUN</t>
  </si>
  <si>
    <t>0131654</t>
  </si>
  <si>
    <t>CEFTAZIDIM KABI</t>
  </si>
  <si>
    <t>0131656</t>
  </si>
  <si>
    <t>0137499</t>
  </si>
  <si>
    <t>0151458</t>
  </si>
  <si>
    <t>CEFUROXIM KABI</t>
  </si>
  <si>
    <t>0156258</t>
  </si>
  <si>
    <t>VANCOMYCIN KABI</t>
  </si>
  <si>
    <t>0156259</t>
  </si>
  <si>
    <t>0162180</t>
  </si>
  <si>
    <t>CIPROFLOXACIN KABI 200 MG/100 ML INFUZNÍ ROZTOK</t>
  </si>
  <si>
    <t>0162187</t>
  </si>
  <si>
    <t>0164350</t>
  </si>
  <si>
    <t>TAZOCIN 4 G/0,5 G</t>
  </si>
  <si>
    <t>0164401</t>
  </si>
  <si>
    <t>0141836</t>
  </si>
  <si>
    <t>AMIKACIN B. BRAUN</t>
  </si>
  <si>
    <t>0113453</t>
  </si>
  <si>
    <t>PIPERACILLIN/TAZOBACTAM KABI</t>
  </si>
  <si>
    <t>0195147</t>
  </si>
  <si>
    <t>0183812</t>
  </si>
  <si>
    <t>0183817</t>
  </si>
  <si>
    <t>0203855</t>
  </si>
  <si>
    <t>2</t>
  </si>
  <si>
    <t>0007917</t>
  </si>
  <si>
    <t>Erytrocyty bez buffy coatu</t>
  </si>
  <si>
    <t>0007955</t>
  </si>
  <si>
    <t>Erytrocyty deleukotizované</t>
  </si>
  <si>
    <t>3</t>
  </si>
  <si>
    <t>0038482</t>
  </si>
  <si>
    <t>DRÁT VODÍCÍ GUIDE WIRE M</t>
  </si>
  <si>
    <t>00601</t>
  </si>
  <si>
    <t>OD TYPU 01 - PRO NEMOCNICE TYPU 3, (KATEGORIE 6)</t>
  </si>
  <si>
    <t>09227</t>
  </si>
  <si>
    <t>I. V. APLIKACE KRVE NEBO KREVNÍCH DERIVÁTŮ</t>
  </si>
  <si>
    <t>16021</t>
  </si>
  <si>
    <t>KOMPLEXNÍ VYŠETŘENÍ GERIATREM</t>
  </si>
  <si>
    <t>00880</t>
  </si>
  <si>
    <t>ROZLIŠENÍ VYKÁZANÉ HOSPITALIZACE JAKO: = NOVÁ HOSP</t>
  </si>
  <si>
    <t>00881</t>
  </si>
  <si>
    <t>ROZLIŠENÍ VYKÁZANÉ HOSPITALIZACE JAKO: = POKRAČOVÁ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</si>
  <si>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</si>
  <si>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</si>
  <si>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</si>
  <si>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</si>
  <si>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</si>
  <si>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</si>
  <si>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</si>
  <si>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31</t>
  </si>
  <si>
    <t>32</t>
  </si>
  <si>
    <t>50</t>
  </si>
  <si>
    <t>59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</si>
  <si>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</si>
  <si>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</si>
  <si>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</si>
  <si>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</si>
  <si>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</si>
  <si>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</si>
  <si>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</si>
  <si>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                                       </t>
  </si>
  <si>
    <t>01011</t>
  </si>
  <si>
    <t xml:space="preserve">KRANIOTOMIE BEZ CC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</si>
  <si>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</si>
  <si>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</si>
  <si>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</si>
  <si>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</si>
  <si>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</si>
  <si>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</si>
  <si>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</si>
  <si>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                                       </t>
  </si>
  <si>
    <t>01312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</si>
  <si>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</si>
  <si>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</si>
  <si>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</si>
  <si>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</si>
  <si>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</si>
  <si>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</si>
  <si>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</si>
  <si>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</si>
  <si>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</si>
  <si>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</si>
  <si>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</si>
  <si>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                                      </t>
  </si>
  <si>
    <t>01352</t>
  </si>
  <si>
    <t>01353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</si>
  <si>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</si>
  <si>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</si>
  <si>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</si>
  <si>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</si>
  <si>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</si>
  <si>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</si>
  <si>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</si>
  <si>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</si>
  <si>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01411</t>
  </si>
  <si>
    <t xml:space="preserve">NETRAUMATICKÁ PORUCHA VĚDOMÍ A KÓMA BEZ CC                                                          </t>
  </si>
  <si>
    <t>01422</t>
  </si>
  <si>
    <t xml:space="preserve">EPILEPTICKÝ ZÁCHVAT S CC                                                                            </t>
  </si>
  <si>
    <t>01451</t>
  </si>
  <si>
    <t xml:space="preserve">OTŘES MOZKU BEZ CC     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</si>
  <si>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</si>
  <si>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</si>
  <si>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03332</t>
  </si>
  <si>
    <t xml:space="preserve">EPIGLOTITIS, OTITIS MEDIA, INFEKCE HORNÍCH CEST DÝCHACÍCH, LA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</si>
  <si>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</si>
  <si>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</si>
  <si>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</si>
  <si>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</si>
  <si>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</si>
  <si>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</si>
  <si>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</si>
  <si>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</si>
  <si>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</si>
  <si>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</si>
  <si>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</si>
  <si>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</si>
  <si>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</si>
  <si>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</si>
  <si>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</si>
  <si>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</si>
  <si>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</si>
  <si>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</si>
  <si>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</si>
  <si>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</si>
  <si>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</si>
  <si>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</si>
  <si>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</si>
  <si>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</si>
  <si>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</si>
  <si>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</si>
  <si>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04382</t>
  </si>
  <si>
    <t xml:space="preserve">ASTMA A BRONCHIOLITIDA S CC        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</si>
  <si>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</si>
  <si>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</si>
  <si>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</si>
  <si>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</si>
  <si>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05012</t>
  </si>
  <si>
    <t xml:space="preserve">SRDEČNÍ DEFIBRILÁTOR A IMPLANTÁT PRO PODPORU FUNKCE SRDCE S C                                       </t>
  </si>
  <si>
    <t>05070</t>
  </si>
  <si>
    <t xml:space="preserve">IMPLANTACE TRVALÉHO KARDIOSTIMULÁTORU U AKUTNÍHO INFARKTU MYO                                       </t>
  </si>
  <si>
    <t>05102</t>
  </si>
  <si>
    <t xml:space="preserve">JINÉ PERKUTÁNNÍ KARDIOVASKULÁRNÍ VÝKONY PŘI AKUTNÍM INFARKTU                                        </t>
  </si>
  <si>
    <t>05112</t>
  </si>
  <si>
    <t xml:space="preserve">IMPLANTACE TRVALÉHO KARDIOSTIMULÁTORU BEZ AKUTNÍHO INFARKTU M                                       </t>
  </si>
  <si>
    <t>05313</t>
  </si>
  <si>
    <t xml:space="preserve">SRDEČNÍ KATETRIZACE PŘI ISCHEMICKÉ CHOROBĚ SRDEČNÍ S MCC                                            </t>
  </si>
  <si>
    <t>05321</t>
  </si>
  <si>
    <t xml:space="preserve">SRDEČNÍ KATETRIZACE PŘI JINÝCH PORUCHÁCH OBĚHOVÉHO SYSTÉMU BE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</si>
  <si>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</si>
  <si>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</si>
  <si>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</si>
  <si>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</si>
  <si>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</si>
  <si>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</si>
  <si>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</si>
  <si>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</si>
  <si>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</si>
  <si>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</si>
  <si>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</si>
  <si>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</si>
  <si>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</si>
  <si>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</si>
  <si>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05423</t>
  </si>
  <si>
    <t xml:space="preserve">SRDEČNÍ ARYTMIE A PORUCHY VEDENÍ S MCC                                                              </t>
  </si>
  <si>
    <t>05442</t>
  </si>
  <si>
    <t xml:space="preserve">SYNKOPA A KOLAPS S CC                                                                               </t>
  </si>
  <si>
    <t>05481</t>
  </si>
  <si>
    <t xml:space="preserve">ENDOVASKULÁRNÍ VÝKONY PRO AKUTNÍ ISCHÉMII V OBLASTI PERIFERNÍ                                       </t>
  </si>
  <si>
    <t>05502</t>
  </si>
  <si>
    <t xml:space="preserve">ANGIOPLASTIKA NEBO ZAVEDENÍ STENTU DO PERIFERNÍ CÉVY S CC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</si>
  <si>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</si>
  <si>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</si>
  <si>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</si>
  <si>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</si>
  <si>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</si>
  <si>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</si>
  <si>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06033</t>
  </si>
  <si>
    <t xml:space="preserve">MENŠÍ VÝKONY NA TLUSTÉM A TENKÉM STŘEVU S MCC                                                       </t>
  </si>
  <si>
    <t>06073</t>
  </si>
  <si>
    <t xml:space="preserve">MENŠÍ VÝKONY NA ŽALUDKU, JÍCNU A DVANÁCTNÍKU S MCC                                                  </t>
  </si>
  <si>
    <t>06083</t>
  </si>
  <si>
    <t xml:space="preserve">LAPAROTOMICKÉ VÝKONY PŘI TŘÍSELNÉ, STEHENNÍ, UMBILIKÁLNÍ NEBO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</si>
  <si>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</si>
  <si>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</si>
  <si>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</si>
  <si>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</si>
  <si>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06351</t>
  </si>
  <si>
    <t xml:space="preserve">OBSTRUKCE GASTROINTESTINÁLNÍHO SYSTÉMU BEZ CC                                                       </t>
  </si>
  <si>
    <t>06353</t>
  </si>
  <si>
    <t xml:space="preserve">OBSTRUKCE GASTROINTESTINÁLNÍHO SYSTÉMU S MCC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</si>
  <si>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</si>
  <si>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</si>
  <si>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</si>
  <si>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</si>
  <si>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</si>
  <si>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</si>
  <si>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</si>
  <si>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</si>
  <si>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07322</t>
  </si>
  <si>
    <t xml:space="preserve">PORUCHY PANKREATU, KROMĚ MALIGNÍHO ONEMOCNĚNÍ S CC                                                  </t>
  </si>
  <si>
    <t>07323</t>
  </si>
  <si>
    <t xml:space="preserve">PORUCHY PANKREATU, KROMĚ MALIGNÍHO ONEMOCNĚNÍ S MCC                                                 </t>
  </si>
  <si>
    <t>07332</t>
  </si>
  <si>
    <t xml:space="preserve">PORUCHY JATER, KROMĚ MALIGNÍ CIRHÓZY A ALKOHOLICKÉ HEPATITIDY      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</si>
  <si>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</si>
  <si>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</si>
  <si>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</si>
  <si>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</si>
  <si>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</si>
  <si>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</si>
  <si>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08041</t>
  </si>
  <si>
    <t xml:space="preserve">TOTÁLNÍ ENDOPROTÉZU KYČLE, LOKTE, ZÁPĚSTÍ, TOTÁLNÍ A REVERZNÍ                                       </t>
  </si>
  <si>
    <t>08042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</si>
  <si>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</si>
  <si>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</si>
  <si>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</si>
  <si>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</si>
  <si>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08101</t>
  </si>
  <si>
    <t xml:space="preserve">VÝKONY NA ZÁDECH A KRKU, KROMĚ FÚZE PÁTEŘE BEZ CC                                                   </t>
  </si>
  <si>
    <t>08111</t>
  </si>
  <si>
    <t xml:space="preserve">VÝKONY NA KOLENU, BÉRCI A HLEZNU, KROMĚ CHODIDLA A ALOPLASTIK                                       </t>
  </si>
  <si>
    <t>08113</t>
  </si>
  <si>
    <t>08152</t>
  </si>
  <si>
    <t xml:space="preserve">VÝKONY NA HORNÍCH KONČETINÁCH S CC                                                                  </t>
  </si>
  <si>
    <t>08172</t>
  </si>
  <si>
    <t xml:space="preserve">JINÉ VÝKONY PŘI PORUCHÁCH A ONEMOCNĚNÍCH MUSKULOSKELETÁLNÍHO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</si>
  <si>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</si>
  <si>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</si>
  <si>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</si>
  <si>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</si>
  <si>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</si>
  <si>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</si>
  <si>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</si>
  <si>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</si>
  <si>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08312</t>
  </si>
  <si>
    <t xml:space="preserve">ZLOMENINA PÁNVE, NEBO DISLOKACE KYČLE S CC                                                          </t>
  </si>
  <si>
    <t>08313</t>
  </si>
  <si>
    <t xml:space="preserve">ZLOMENINA PÁNVE, NEBO DISLOKACE KYČLE S MCC                                                         </t>
  </si>
  <si>
    <t>08321</t>
  </si>
  <si>
    <t xml:space="preserve">ZLOMENINA NEBO DISLOKACE, KROMĚ STEHENNÍ KOSTI A PÁNVE BEZ CC                                       </t>
  </si>
  <si>
    <t>08322</t>
  </si>
  <si>
    <t xml:space="preserve">ZLOMENINA NEBO DISLOKACE, KROMĚ STEHENNÍ KOSTI A PÁNVE S CC                                         </t>
  </si>
  <si>
    <t>08323</t>
  </si>
  <si>
    <t xml:space="preserve">ZLOMENINA NEBO DISLOKACE, KROMĚ STEHENNÍ KOSTI A PÁNVE S MCC                                        </t>
  </si>
  <si>
    <t>08353</t>
  </si>
  <si>
    <t xml:space="preserve">SEPTICKÁ ARTRITIDA S MCC     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</si>
  <si>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</si>
  <si>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</si>
  <si>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</si>
  <si>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</si>
  <si>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</si>
  <si>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</si>
  <si>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</si>
  <si>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</si>
  <si>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</si>
  <si>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</si>
  <si>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</si>
  <si>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</si>
  <si>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</si>
  <si>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SELHÁNÍ, REAKCE A KOMPLIKACE ORTOPEDICKÉHO PŘÍSTROJE NEBO VÝK                                       </t>
  </si>
  <si>
    <t>09302</t>
  </si>
  <si>
    <t xml:space="preserve">ZÁVAŽNÉ PORUCHY KŮŽE S CC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</si>
  <si>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</si>
  <si>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</si>
  <si>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09332</t>
  </si>
  <si>
    <t xml:space="preserve">PORANĚNÍ KŮŽE, PODKOŽNÍ TKÁNĚ A PRSU S CC                                                           </t>
  </si>
  <si>
    <t>09333</t>
  </si>
  <si>
    <t xml:space="preserve">PORANĚNÍ KŮŽE, PODKOŽNÍ TKÁNĚ A PRSU S MCC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</si>
  <si>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</si>
  <si>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</si>
  <si>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</si>
  <si>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</si>
  <si>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</si>
  <si>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</si>
  <si>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</si>
  <si>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</si>
  <si>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</si>
  <si>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</si>
  <si>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</si>
  <si>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</si>
  <si>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</si>
  <si>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</si>
  <si>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</si>
  <si>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</si>
  <si>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</si>
  <si>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</si>
  <si>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11302</t>
  </si>
  <si>
    <t xml:space="preserve">MALIGNÍ ONEMOCNĚNÍ LEDVIN A MOČOVÝCH CEST A LEDVINOVÉ SELHÁNÍ                                       </t>
  </si>
  <si>
    <t>11303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</si>
  <si>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</si>
  <si>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</si>
  <si>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</si>
  <si>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</si>
  <si>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</si>
  <si>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</si>
  <si>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11342</t>
  </si>
  <si>
    <t xml:space="preserve">MOČOVÉ KAMENY BEZ EXTRAKORPORÁLNÍ LITOTRYPSE S CC                                                   </t>
  </si>
  <si>
    <t>13322</t>
  </si>
  <si>
    <t xml:space="preserve">MENSTRUAČNÍ A JINÉ PORUCHY ŽENSKÉHO REPRODUKČNÍHO SYSTÉMU S C                                       </t>
  </si>
  <si>
    <t>16313</t>
  </si>
  <si>
    <t xml:space="preserve">PORUCHY SRÁŽLIVOSTI S MCC                                                                           </t>
  </si>
  <si>
    <t>16332</t>
  </si>
  <si>
    <t xml:space="preserve">PORUCHY ČERVENÝCH KRVINEK, KROMĚ SRPKOVITÉ CHUDOKREVNOSTI S C                                       </t>
  </si>
  <si>
    <t>16333</t>
  </si>
  <si>
    <t xml:space="preserve">PORUCHY ČERVENÝCH KRVINEK, KROMĚ SRPKOVITÉ CHUDOKREVNOSTI S M                                       </t>
  </si>
  <si>
    <t>17313</t>
  </si>
  <si>
    <t xml:space="preserve">LYMFOM A NEAKUTNÍ LEUKÉMIE S MCC                                                                    </t>
  </si>
  <si>
    <t>18012</t>
  </si>
  <si>
    <t xml:space="preserve">VÝKONY PRO INFEKČNÍ A PARAZITÁRNÍ NEMOCI S CC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</si>
  <si>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</si>
  <si>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</si>
  <si>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</si>
  <si>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</si>
  <si>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</si>
  <si>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</si>
  <si>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19372</t>
  </si>
  <si>
    <t xml:space="preserve">VÝVOJOVÉ DUŠEVNÍ PORUCHY S CC                                                                       </t>
  </si>
  <si>
    <t>22522</t>
  </si>
  <si>
    <t xml:space="preserve">NEROZSÁHLÉ POPÁLENINY SKRZ CELOU KŮŽI, S KOŽNÍM ŠTĚPEM NEBO I                                       </t>
  </si>
  <si>
    <t>23372</t>
  </si>
  <si>
    <t xml:space="preserve">REHABILITACE 28-34 DNÍ S CC                                                                         </t>
  </si>
  <si>
    <t>25013</t>
  </si>
  <si>
    <t xml:space="preserve">KRANIOTOMIE, VELKÝ VÝKON NA PÁTEŘI, KYČLI A KONČ. PŘI MNOHOČE                                       </t>
  </si>
  <si>
    <t>25302</t>
  </si>
  <si>
    <t xml:space="preserve">DIAGNÓZY TÝKAJÍCÍ SE HLAVY, HRUDNÍKU A DOLNÍCH KONČETIN PŘI M                                       </t>
  </si>
  <si>
    <t>88872</t>
  </si>
  <si>
    <t xml:space="preserve">ROZSÁHLÉ VÝKONY, KTERÉ SE NETÝKAJÍ HLAVNÍ DIAGNÓZY S CC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</si>
  <si>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</si>
  <si>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</si>
  <si>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</si>
  <si>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</si>
  <si>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</si>
  <si>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</si>
  <si>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</si>
  <si>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</si>
  <si>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</si>
  <si>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</si>
  <si>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</si>
  <si>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</si>
  <si>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</si>
  <si>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</si>
  <si>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</si>
  <si>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</si>
  <si>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</si>
  <si>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</si>
  <si>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</si>
  <si>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</si>
  <si>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</si>
  <si>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</si>
  <si>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0002061</t>
  </si>
  <si>
    <t>99mTc-leukocyty značené HM PAO</t>
  </si>
  <si>
    <t>0002067</t>
  </si>
  <si>
    <t>81m-krypton plyn k inhal.</t>
  </si>
  <si>
    <t>0002073</t>
  </si>
  <si>
    <t>99mTc-oxidronát disodný inj.</t>
  </si>
  <si>
    <t>0002087</t>
  </si>
  <si>
    <t>18F-FDG</t>
  </si>
  <si>
    <t>0110740</t>
  </si>
  <si>
    <t>VÁLEC STERILNÍ JEDNORÁZOVÝ DO INJEKTORU,V BAL.2KS,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</si>
  <si>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</si>
  <si>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</si>
  <si>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</si>
  <si>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</si>
  <si>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</si>
  <si>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</si>
  <si>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</si>
  <si>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</si>
  <si>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</si>
  <si>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</si>
  <si>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</si>
  <si>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</si>
  <si>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</si>
  <si>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</si>
  <si>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</si>
  <si>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</si>
  <si>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</si>
  <si>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</si>
  <si>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</si>
  <si>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</si>
  <si>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</si>
  <si>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</si>
  <si>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</si>
  <si>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</si>
  <si>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</si>
  <si>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</si>
  <si>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</si>
  <si>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</si>
  <si>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</si>
  <si>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</si>
  <si>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</si>
  <si>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96515</t>
  </si>
  <si>
    <t>FIBRIN DEGRADAČNÍ PRODUKTY KVANTITATIVNĚ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</si>
  <si>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</si>
  <si>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</si>
  <si>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</si>
  <si>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</si>
  <si>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</si>
  <si>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</si>
  <si>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</si>
  <si>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</si>
  <si>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</si>
  <si>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</si>
  <si>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</si>
  <si>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</si>
  <si>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</si>
  <si>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</si>
  <si>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</si>
  <si>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</si>
  <si>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</si>
  <si>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</si>
  <si>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</si>
  <si>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</si>
  <si>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</si>
  <si>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</si>
  <si>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</si>
  <si>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</si>
  <si>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</si>
  <si>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</si>
  <si>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</si>
  <si>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</si>
  <si>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</si>
  <si>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</si>
  <si>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</si>
  <si>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</si>
  <si>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</si>
  <si>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</si>
  <si>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</si>
  <si>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</si>
  <si>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</si>
  <si>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</si>
  <si>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</si>
  <si>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</si>
  <si>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</si>
  <si>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</si>
  <si>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</si>
  <si>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</si>
  <si>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</si>
  <si>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</si>
  <si>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</si>
  <si>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</si>
  <si>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</si>
  <si>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</si>
  <si>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</si>
  <si>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</si>
  <si>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</si>
  <si>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</si>
  <si>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</si>
  <si>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</si>
  <si>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</si>
  <si>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</si>
  <si>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</si>
  <si>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</si>
  <si>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</si>
  <si>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</si>
  <si>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</si>
  <si>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</si>
  <si>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</si>
  <si>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</si>
  <si>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</si>
  <si>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</si>
  <si>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</si>
  <si>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</si>
  <si>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</si>
  <si>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</si>
  <si>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</si>
  <si>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</si>
  <si>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</si>
  <si>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</si>
  <si>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</si>
  <si>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</si>
  <si>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</si>
  <si>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</si>
  <si>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</si>
  <si>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</si>
  <si>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</si>
  <si>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</si>
  <si>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</si>
  <si>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</si>
  <si>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</si>
  <si>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</si>
  <si>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</si>
  <si>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</si>
  <si>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</si>
  <si>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</si>
  <si>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</si>
  <si>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</si>
  <si>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</si>
  <si>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</si>
  <si>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</si>
  <si>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</si>
  <si>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</si>
  <si>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</si>
  <si>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</si>
  <si>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</si>
  <si>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</si>
  <si>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</si>
  <si>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</si>
  <si>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</si>
  <si>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</si>
  <si>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</si>
  <si>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</si>
  <si>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</si>
  <si>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</si>
  <si>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</si>
  <si>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</si>
  <si>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</si>
  <si>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</si>
  <si>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</si>
  <si>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</si>
  <si>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</si>
  <si>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</si>
  <si>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</si>
  <si>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</si>
  <si>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</si>
  <si>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</si>
  <si>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</si>
  <si>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</si>
  <si>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</si>
  <si>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</si>
  <si>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</si>
  <si>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</si>
  <si>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</si>
  <si>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</si>
  <si>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</si>
  <si>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</si>
  <si>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</si>
  <si>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</si>
  <si>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</si>
  <si>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91133</t>
  </si>
  <si>
    <t>STANOVENÍ IgM</t>
  </si>
  <si>
    <t>81533</t>
  </si>
  <si>
    <t>LIPÁZA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</si>
  <si>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</si>
  <si>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</si>
  <si>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</si>
  <si>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</si>
  <si>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</si>
  <si>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</si>
  <si>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</si>
  <si>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</si>
  <si>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</si>
  <si>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</si>
  <si>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</si>
  <si>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</si>
  <si>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</si>
  <si>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</si>
  <si>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</si>
  <si>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</si>
  <si>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</si>
  <si>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</si>
  <si>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</si>
  <si>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</si>
  <si>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</si>
  <si>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</si>
  <si>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</si>
  <si>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</si>
  <si>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</si>
  <si>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</si>
  <si>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</si>
  <si>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</si>
  <si>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81129</t>
  </si>
  <si>
    <t>BÍLKOVINA KVANTITATIVNĚ (MOČ, VÝPOTEK, CSF) STATIM</t>
  </si>
  <si>
    <t>81679</t>
  </si>
  <si>
    <t>1,25-DIHYDROXYVITAMIN D (1,25 (OH)2D)</t>
  </si>
  <si>
    <t>91151</t>
  </si>
  <si>
    <t>STANOVENÍ OROSOMUKOIDU</t>
  </si>
  <si>
    <t>81775</t>
  </si>
  <si>
    <t>KVANTITATIVNÍ ANALÝZA MOCE</t>
  </si>
  <si>
    <t>81769</t>
  </si>
  <si>
    <t>KVANTITATIVNÍ STANOVENI HOLOTRANSKOBALAMINU /HOLOT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</si>
  <si>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</si>
  <si>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</si>
  <si>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</si>
  <si>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</si>
  <si>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</si>
  <si>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</si>
  <si>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</si>
  <si>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0003132</t>
  </si>
  <si>
    <t>GADOVIST</t>
  </si>
  <si>
    <t>0003134</t>
  </si>
  <si>
    <t>0022075</t>
  </si>
  <si>
    <t>0042433</t>
  </si>
  <si>
    <t>VISIPAQUE 320 MG I/ML</t>
  </si>
  <si>
    <t>0065978</t>
  </si>
  <si>
    <t>DOTAREM</t>
  </si>
  <si>
    <t>0077019</t>
  </si>
  <si>
    <t>0151208</t>
  </si>
  <si>
    <t>0038505</t>
  </si>
  <si>
    <t>SOUPRAVA ZAVÁDĚCÍ INTRODUCER</t>
  </si>
  <si>
    <t>0052140</t>
  </si>
  <si>
    <t>KATETR BALÓNKOVÝ PTA - WANDA; SMASH</t>
  </si>
  <si>
    <t>0053563</t>
  </si>
  <si>
    <t>KATETR DIAGNOSTICKÝ TEMPO4F,5F</t>
  </si>
  <si>
    <t>0053643</t>
  </si>
  <si>
    <t>KATETR BALÓNKOVÝ PTA - QUADRIMATRIX/MARS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</si>
  <si>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</si>
  <si>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</si>
  <si>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</si>
  <si>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</si>
  <si>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</si>
  <si>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</si>
  <si>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</si>
  <si>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</si>
  <si>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</si>
  <si>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</si>
  <si>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</si>
  <si>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</si>
  <si>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</si>
  <si>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</si>
  <si>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</si>
  <si>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</si>
  <si>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</si>
  <si>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</si>
  <si>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</si>
  <si>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</si>
  <si>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</si>
  <si>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</si>
  <si>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</si>
  <si>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</si>
  <si>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</si>
  <si>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</si>
  <si>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</si>
  <si>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</si>
  <si>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</si>
  <si>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</si>
  <si>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</si>
  <si>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</si>
  <si>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</si>
  <si>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</si>
  <si>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</si>
  <si>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</si>
  <si>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</si>
  <si>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</si>
  <si>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</si>
  <si>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</si>
  <si>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</si>
  <si>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</si>
  <si>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</si>
  <si>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</si>
  <si>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</si>
  <si>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</si>
  <si>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</si>
  <si>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</si>
  <si>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</si>
  <si>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</si>
  <si>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</si>
  <si>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</si>
  <si>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</si>
  <si>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</si>
  <si>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</si>
  <si>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</si>
  <si>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</si>
  <si>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</si>
  <si>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</si>
  <si>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</si>
  <si>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</si>
  <si>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22339</t>
  </si>
  <si>
    <t>TITRACE ANTIERYTROCYTÁRNÍCH PROTILÁTEK</t>
  </si>
  <si>
    <t>22355</t>
  </si>
  <si>
    <t>KONZULTACE ODBORNÉHO TRANSFÚZIOLOGA - IMUNOHEMATOL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</si>
  <si>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</si>
  <si>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</si>
  <si>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</si>
  <si>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</si>
  <si>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</si>
  <si>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</si>
  <si>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</si>
  <si>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</si>
  <si>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</si>
  <si>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</si>
  <si>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</si>
  <si>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</si>
  <si>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</si>
  <si>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</si>
  <si>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</si>
  <si>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</si>
  <si>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</si>
  <si>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</si>
  <si>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</si>
  <si>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</si>
  <si>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</si>
  <si>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</si>
  <si>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87133</t>
  </si>
  <si>
    <t>BIOPTICKÝ MATERIÁL ZÍSKANÝ KOMPLEXNÍ EKTOMIÍ: MAKR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</si>
  <si>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</si>
  <si>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</si>
  <si>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</si>
  <si>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</si>
  <si>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</si>
  <si>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</si>
  <si>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</si>
  <si>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</si>
  <si>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</si>
  <si>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</si>
  <si>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</si>
  <si>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</si>
  <si>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</si>
  <si>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</si>
  <si>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</si>
  <si>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</si>
  <si>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</si>
  <si>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</si>
  <si>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</si>
  <si>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</si>
  <si>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</si>
  <si>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</si>
  <si>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</si>
  <si>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</si>
  <si>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</si>
  <si>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</si>
  <si>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</si>
  <si>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</si>
  <si>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</si>
  <si>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</si>
  <si>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</si>
  <si>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</si>
  <si>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</si>
  <si>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</si>
  <si>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</si>
  <si>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</si>
  <si>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</si>
  <si>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</si>
  <si>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</si>
  <si>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</si>
  <si>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</si>
  <si>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</si>
  <si>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41</t>
  </si>
  <si>
    <t>82241</t>
  </si>
  <si>
    <t>IN VITRO STIMULACE T LYMFOCYTŮ SPECIFICKÝMI ANTIGE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</si>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</sst>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87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42" fillId="0" borderId="98" xfId="0" applyNumberFormat="1" applyFont="1" applyBorder="1"/>
    <xf numFmtId="173" fontId="35" fillId="0" borderId="114" xfId="0" applyNumberFormat="1" applyFont="1" applyBorder="1"/>
    <xf numFmtId="173" fontId="35" fillId="0" borderId="92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23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42" fillId="0" borderId="100" xfId="0" applyNumberFormat="1" applyFont="1" applyBorder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0" fontId="62" fillId="2" borderId="112" xfId="0" applyFont="1" applyFill="1" applyBorder="1" applyAlignment="1">
      <alignment horizontal="center" vertical="center" wrapText="1"/>
    </xf>
    <xf numFmtId="174" fontId="35" fillId="2" borderId="114" xfId="0" applyNumberFormat="1" applyFont="1" applyFill="1" applyBorder="1" applyAlignment="1"/>
    <xf numFmtId="173" fontId="42" fillId="4" borderId="114" xfId="0" applyNumberFormat="1" applyFont="1" applyFill="1" applyBorder="1" applyAlignment="1"/>
    <xf numFmtId="173" fontId="42" fillId="2" borderId="114" xfId="0" applyNumberFormat="1" applyFont="1" applyFill="1" applyBorder="1" applyAlignment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7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23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22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6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5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4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30" xfId="0" applyNumberFormat="1" applyFont="1" applyFill="1" applyBorder="1" applyAlignment="1">
      <alignment horizontal="right" vertical="top"/>
    </xf>
    <xf numFmtId="3" fontId="36" fillId="11" borderId="131" xfId="0" applyNumberFormat="1" applyFont="1" applyFill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6" fontId="36" fillId="11" borderId="133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3" fontId="38" fillId="11" borderId="136" xfId="0" applyNumberFormat="1" applyFont="1" applyFill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11" borderId="138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0" fontId="36" fillId="11" borderId="133" xfId="0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176" fontId="38" fillId="11" borderId="138" xfId="0" applyNumberFormat="1" applyFont="1" applyFill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3" fontId="38" fillId="0" borderId="140" xfId="0" applyNumberFormat="1" applyFont="1" applyBorder="1" applyAlignment="1">
      <alignment horizontal="right" vertical="top"/>
    </xf>
    <xf numFmtId="3" fontId="38" fillId="0" borderId="141" xfId="0" applyNumberFormat="1" applyFont="1" applyBorder="1" applyAlignment="1">
      <alignment horizontal="right" vertical="top"/>
    </xf>
    <xf numFmtId="176" fontId="38" fillId="11" borderId="142" xfId="0" applyNumberFormat="1" applyFont="1" applyFill="1" applyBorder="1" applyAlignment="1">
      <alignment horizontal="right" vertical="top"/>
    </xf>
    <xf numFmtId="0" fontId="40" fillId="12" borderId="129" xfId="0" applyFont="1" applyFill="1" applyBorder="1" applyAlignment="1">
      <alignment vertical="top"/>
    </xf>
    <xf numFmtId="0" fontId="40" fillId="12" borderId="129" xfId="0" applyFont="1" applyFill="1" applyBorder="1" applyAlignment="1">
      <alignment vertical="top" indent="2"/>
    </xf>
    <xf numFmtId="0" fontId="40" fillId="12" borderId="129" xfId="0" applyFont="1" applyFill="1" applyBorder="1" applyAlignment="1">
      <alignment vertical="top" indent="4"/>
    </xf>
    <xf numFmtId="0" fontId="41" fillId="12" borderId="134" xfId="0" applyFont="1" applyFill="1" applyBorder="1" applyAlignment="1">
      <alignment vertical="top" indent="6"/>
    </xf>
    <xf numFmtId="0" fontId="40" fillId="12" borderId="129" xfId="0" applyFont="1" applyFill="1" applyBorder="1" applyAlignment="1">
      <alignment vertical="top" indent="8"/>
    </xf>
    <xf numFmtId="0" fontId="41" fillId="12" borderId="134" xfId="0" applyFont="1" applyFill="1" applyBorder="1" applyAlignment="1">
      <alignment vertical="top" indent="2"/>
    </xf>
    <xf numFmtId="0" fontId="40" fillId="12" borderId="129" xfId="0" applyFont="1" applyFill="1" applyBorder="1" applyAlignment="1">
      <alignment vertical="top" indent="6"/>
    </xf>
    <xf numFmtId="0" fontId="41" fillId="12" borderId="134" xfId="0" applyFont="1" applyFill="1" applyBorder="1" applyAlignment="1">
      <alignment vertical="top" indent="4"/>
    </xf>
    <xf numFmtId="0" fontId="35" fillId="12" borderId="129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3" xfId="53" applyNumberFormat="1" applyFont="1" applyFill="1" applyBorder="1" applyAlignment="1">
      <alignment horizontal="left"/>
    </xf>
    <xf numFmtId="164" fontId="34" fillId="2" borderId="144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3" fontId="35" fillId="0" borderId="144" xfId="0" applyNumberFormat="1" applyFont="1" applyFill="1" applyBorder="1"/>
    <xf numFmtId="3" fontId="35" fillId="0" borderId="145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3" xfId="0" applyFont="1" applyFill="1" applyBorder="1"/>
    <xf numFmtId="3" fontId="42" fillId="2" borderId="127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144" xfId="0" applyNumberFormat="1" applyFont="1" applyFill="1" applyBorder="1"/>
    <xf numFmtId="9" fontId="35" fillId="0" borderId="92" xfId="0" applyNumberFormat="1" applyFont="1" applyFill="1" applyBorder="1"/>
    <xf numFmtId="9" fontId="35" fillId="0" borderId="95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143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102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8" xfId="0" applyFont="1" applyFill="1" applyBorder="1"/>
    <xf numFmtId="0" fontId="42" fillId="2" borderId="144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3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23" xfId="0" applyFont="1" applyFill="1" applyBorder="1"/>
    <xf numFmtId="0" fontId="42" fillId="0" borderId="121" xfId="0" applyFont="1" applyFill="1" applyBorder="1" applyAlignment="1">
      <alignment horizontal="left" indent="1"/>
    </xf>
    <xf numFmtId="0" fontId="42" fillId="0" borderId="122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18" xfId="0" applyNumberFormat="1" applyFont="1" applyFill="1" applyBorder="1"/>
    <xf numFmtId="9" fontId="35" fillId="0" borderId="116" xfId="0" applyNumberFormat="1" applyFont="1" applyFill="1" applyBorder="1"/>
    <xf numFmtId="9" fontId="35" fillId="0" borderId="11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23" xfId="0" applyFont="1" applyFill="1" applyBorder="1"/>
    <xf numFmtId="0" fontId="42" fillId="12" borderId="121" xfId="0" applyFont="1" applyFill="1" applyBorder="1"/>
    <xf numFmtId="0" fontId="42" fillId="12" borderId="122" xfId="0" applyFont="1" applyFill="1" applyBorder="1"/>
    <xf numFmtId="0" fontId="3" fillId="2" borderId="108" xfId="80" applyFont="1" applyFill="1" applyBorder="1"/>
    <xf numFmtId="3" fontId="35" fillId="0" borderId="118" xfId="0" applyNumberFormat="1" applyFont="1" applyFill="1" applyBorder="1"/>
    <xf numFmtId="3" fontId="35" fillId="0" borderId="116" xfId="0" applyNumberFormat="1" applyFont="1" applyFill="1" applyBorder="1"/>
    <xf numFmtId="3" fontId="35" fillId="0" borderId="117" xfId="0" applyNumberFormat="1" applyFont="1" applyFill="1" applyBorder="1"/>
    <xf numFmtId="0" fontId="35" fillId="0" borderId="123" xfId="0" applyFont="1" applyFill="1" applyBorder="1"/>
    <xf numFmtId="0" fontId="35" fillId="0" borderId="121" xfId="0" applyFont="1" applyFill="1" applyBorder="1"/>
    <xf numFmtId="0" fontId="35" fillId="0" borderId="122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2" xfId="0" applyFont="1" applyFill="1" applyBorder="1" applyAlignment="1">
      <alignment horizontal="right"/>
    </xf>
    <xf numFmtId="0" fontId="35" fillId="0" borderId="102" xfId="0" applyFont="1" applyFill="1" applyBorder="1" applyAlignment="1">
      <alignment horizontal="left"/>
    </xf>
    <xf numFmtId="165" fontId="35" fillId="0" borderId="102" xfId="0" applyNumberFormat="1" applyFont="1" applyFill="1" applyBorder="1"/>
    <xf numFmtId="0" fontId="35" fillId="0" borderId="95" xfId="0" applyFont="1" applyFill="1" applyBorder="1" applyAlignment="1">
      <alignment horizontal="right"/>
    </xf>
    <xf numFmtId="0" fontId="35" fillId="0" borderId="95" xfId="0" applyFont="1" applyFill="1" applyBorder="1" applyAlignment="1">
      <alignment horizontal="left"/>
    </xf>
    <xf numFmtId="165" fontId="35" fillId="0" borderId="95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0" fillId="0" borderId="151" xfId="0" applyBorder="1" applyAlignment="1">
      <alignment horizontal="center"/>
    </xf>
    <xf numFmtId="0" fontId="0" fillId="0" borderId="152" xfId="0" applyBorder="1" applyAlignment="1">
      <alignment horizontal="center"/>
    </xf>
    <xf numFmtId="173" fontId="42" fillId="4" borderId="152" xfId="0" applyNumberFormat="1" applyFont="1" applyFill="1" applyBorder="1" applyAlignment="1">
      <alignment horizontal="center"/>
    </xf>
    <xf numFmtId="0" fontId="0" fillId="0" borderId="152" xfId="0" applyBorder="1" applyAlignment="1"/>
    <xf numFmtId="0" fontId="0" fillId="0" borderId="153" xfId="0" applyBorder="1" applyAlignment="1">
      <alignment horizontal="right"/>
    </xf>
    <xf numFmtId="0" fontId="0" fillId="0" borderId="154" xfId="0" applyBorder="1" applyAlignment="1">
      <alignment horizontal="right"/>
    </xf>
    <xf numFmtId="173" fontId="35" fillId="0" borderId="154" xfId="0" applyNumberFormat="1" applyFont="1" applyBorder="1" applyAlignment="1">
      <alignment horizontal="right"/>
    </xf>
    <xf numFmtId="173" fontId="35" fillId="0" borderId="154" xfId="0" applyNumberFormat="1" applyFont="1" applyBorder="1" applyAlignment="1">
      <alignment horizontal="right" wrapText="1"/>
    </xf>
    <xf numFmtId="0" fontId="0" fillId="0" borderId="154" xfId="0" applyBorder="1" applyAlignment="1">
      <alignment horizontal="right" wrapText="1"/>
    </xf>
    <xf numFmtId="175" fontId="35" fillId="0" borderId="154" xfId="0" applyNumberFormat="1" applyFont="1" applyBorder="1" applyAlignment="1">
      <alignment horizontal="right"/>
    </xf>
    <xf numFmtId="0" fontId="0" fillId="0" borderId="155" xfId="0" applyBorder="1" applyAlignment="1">
      <alignment horizontal="right"/>
    </xf>
    <xf numFmtId="0" fontId="0" fillId="0" borderId="156" xfId="0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42" fillId="2" borderId="63" xfId="0" applyFont="1" applyFill="1" applyBorder="1" applyAlignment="1">
      <alignment horizontal="center" vertical="center"/>
    </xf>
    <xf numFmtId="0" fontId="62" fillId="2" borderId="117" xfId="0" applyFont="1" applyFill="1" applyBorder="1" applyAlignment="1">
      <alignment horizontal="center" vertical="center" wrapText="1"/>
    </xf>
    <xf numFmtId="174" fontId="35" fillId="2" borderId="63" xfId="0" applyNumberFormat="1" applyFont="1" applyFill="1" applyBorder="1" applyAlignment="1"/>
    <xf numFmtId="174" fontId="35" fillId="0" borderId="116" xfId="0" applyNumberFormat="1" applyFont="1" applyBorder="1"/>
    <xf numFmtId="174" fontId="35" fillId="0" borderId="158" xfId="0" applyNumberFormat="1" applyFont="1" applyBorder="1"/>
    <xf numFmtId="173" fontId="42" fillId="4" borderId="63" xfId="0" applyNumberFormat="1" applyFont="1" applyFill="1" applyBorder="1" applyAlignment="1"/>
    <xf numFmtId="173" fontId="35" fillId="0" borderId="116" xfId="0" applyNumberFormat="1" applyFont="1" applyBorder="1"/>
    <xf numFmtId="173" fontId="35" fillId="0" borderId="117" xfId="0" applyNumberFormat="1" applyFont="1" applyBorder="1"/>
    <xf numFmtId="173" fontId="42" fillId="2" borderId="63" xfId="0" applyNumberFormat="1" applyFont="1" applyFill="1" applyBorder="1" applyAlignment="1"/>
    <xf numFmtId="173" fontId="35" fillId="0" borderId="158" xfId="0" applyNumberFormat="1" applyFont="1" applyBorder="1"/>
    <xf numFmtId="173" fontId="35" fillId="0" borderId="63" xfId="0" applyNumberFormat="1" applyFont="1" applyBorder="1"/>
    <xf numFmtId="0" fontId="0" fillId="0" borderId="159" xfId="0" applyBorder="1" applyAlignment="1">
      <alignment horizontal="center"/>
    </xf>
    <xf numFmtId="0" fontId="0" fillId="0" borderId="160" xfId="0" applyBorder="1" applyAlignment="1">
      <alignment horizontal="right"/>
    </xf>
    <xf numFmtId="0" fontId="0" fillId="0" borderId="160" xfId="0" applyBorder="1" applyAlignment="1">
      <alignment horizontal="right" wrapText="1"/>
    </xf>
    <xf numFmtId="0" fontId="0" fillId="0" borderId="161" xfId="0" applyBorder="1" applyAlignment="1">
      <alignment horizontal="right"/>
    </xf>
    <xf numFmtId="0" fontId="0" fillId="0" borderId="157" xfId="0" applyBorder="1"/>
    <xf numFmtId="173" fontId="42" fillId="4" borderId="36" xfId="0" applyNumberFormat="1" applyFont="1" applyFill="1" applyBorder="1" applyAlignment="1">
      <alignment horizontal="center"/>
    </xf>
    <xf numFmtId="173" fontId="35" fillId="0" borderId="99" xfId="0" applyNumberFormat="1" applyFont="1" applyBorder="1" applyAlignment="1">
      <alignment horizontal="right"/>
    </xf>
    <xf numFmtId="175" fontId="35" fillId="0" borderId="99" xfId="0" applyNumberFormat="1" applyFont="1" applyBorder="1" applyAlignment="1">
      <alignment horizontal="right"/>
    </xf>
    <xf numFmtId="173" fontId="35" fillId="0" borderId="110" xfId="0" applyNumberFormat="1" applyFont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02" xfId="0" applyNumberFormat="1" applyBorder="1"/>
    <xf numFmtId="9" fontId="0" fillId="0" borderId="102" xfId="0" applyNumberFormat="1" applyBorder="1"/>
    <xf numFmtId="9" fontId="0" fillId="0" borderId="103" xfId="0" applyNumberFormat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7" fillId="0" borderId="101" xfId="0" applyFont="1" applyBorder="1" applyAlignment="1">
      <alignment horizontal="left" indent="1"/>
    </xf>
    <xf numFmtId="0" fontId="67" fillId="0" borderId="94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2" xfId="0" applyNumberFormat="1" applyFont="1" applyFill="1" applyBorder="1"/>
    <xf numFmtId="169" fontId="35" fillId="0" borderId="103" xfId="0" applyNumberFormat="1" applyFont="1" applyFill="1" applyBorder="1"/>
    <xf numFmtId="169" fontId="35" fillId="0" borderId="95" xfId="0" applyNumberFormat="1" applyFont="1" applyFill="1" applyBorder="1"/>
    <xf numFmtId="169" fontId="35" fillId="0" borderId="96" xfId="0" applyNumberFormat="1" applyFont="1" applyFill="1" applyBorder="1"/>
    <xf numFmtId="0" fontId="42" fillId="0" borderId="94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6" xfId="0" applyNumberFormat="1" applyFont="1" applyBorder="1"/>
    <xf numFmtId="166" fontId="12" fillId="0" borderId="146" xfId="0" applyNumberFormat="1" applyFont="1" applyBorder="1"/>
    <xf numFmtId="166" fontId="12" fillId="0" borderId="106" xfId="0" applyNumberFormat="1" applyFont="1" applyBorder="1"/>
    <xf numFmtId="166" fontId="5" fillId="0" borderId="146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3" fontId="5" fillId="0" borderId="146" xfId="0" applyNumberFormat="1" applyFont="1" applyBorder="1" applyAlignment="1">
      <alignment horizontal="right"/>
    </xf>
    <xf numFmtId="177" fontId="5" fillId="0" borderId="146" xfId="0" applyNumberFormat="1" applyFont="1" applyBorder="1" applyAlignment="1">
      <alignment horizontal="right"/>
    </xf>
    <xf numFmtId="4" fontId="5" fillId="0" borderId="146" xfId="0" applyNumberFormat="1" applyFont="1" applyBorder="1" applyAlignment="1">
      <alignment horizontal="right"/>
    </xf>
    <xf numFmtId="3" fontId="5" fillId="0" borderId="146" xfId="0" applyNumberFormat="1" applyFont="1" applyBorder="1"/>
    <xf numFmtId="3" fontId="11" fillId="0" borderId="105" xfId="0" applyNumberFormat="1" applyFont="1" applyBorder="1" applyAlignment="1">
      <alignment horizontal="center"/>
    </xf>
    <xf numFmtId="3" fontId="12" fillId="0" borderId="146" xfId="0" applyNumberFormat="1" applyFont="1" applyBorder="1" applyAlignment="1">
      <alignment horizontal="right"/>
    </xf>
    <xf numFmtId="166" fontId="12" fillId="0" borderId="146" xfId="0" applyNumberFormat="1" applyFont="1" applyBorder="1" applyAlignment="1">
      <alignment horizontal="right"/>
    </xf>
    <xf numFmtId="166" fontId="11" fillId="0" borderId="106" xfId="0" applyNumberFormat="1" applyFont="1" applyBorder="1" applyAlignment="1">
      <alignment horizontal="right"/>
    </xf>
    <xf numFmtId="166" fontId="12" fillId="0" borderId="106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46" xfId="0" applyNumberFormat="1" applyFont="1" applyBorder="1" applyAlignment="1">
      <alignment horizontal="right"/>
    </xf>
    <xf numFmtId="0" fontId="5" fillId="0" borderId="146" xfId="0" applyFont="1" applyBorder="1"/>
    <xf numFmtId="3" fontId="35" fillId="0" borderId="146" xfId="0" applyNumberFormat="1" applyFont="1" applyBorder="1"/>
    <xf numFmtId="9" fontId="35" fillId="0" borderId="146" xfId="0" applyNumberFormat="1" applyFont="1" applyBorder="1"/>
    <xf numFmtId="166" fontId="35" fillId="0" borderId="146" xfId="0" applyNumberFormat="1" applyFont="1" applyBorder="1"/>
    <xf numFmtId="166" fontId="35" fillId="0" borderId="106" xfId="0" applyNumberFormat="1" applyFont="1" applyBorder="1"/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3" fontId="12" fillId="0" borderId="55" xfId="0" applyNumberFormat="1" applyFont="1" applyBorder="1"/>
    <xf numFmtId="166" fontId="12" fillId="0" borderId="55" xfId="0" applyNumberFormat="1" applyFont="1" applyBorder="1"/>
    <xf numFmtId="166" fontId="12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3" fontId="35" fillId="0" borderId="55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10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10" xfId="0" applyNumberFormat="1" applyFont="1" applyBorder="1" applyAlignment="1">
      <alignment horizontal="center"/>
    </xf>
    <xf numFmtId="3" fontId="35" fillId="0" borderId="120" xfId="0" applyNumberFormat="1" applyFont="1" applyBorder="1"/>
    <xf numFmtId="166" fontId="35" fillId="0" borderId="120" xfId="0" applyNumberFormat="1" applyFont="1" applyBorder="1"/>
    <xf numFmtId="166" fontId="35" fillId="0" borderId="111" xfId="0" applyNumberFormat="1" applyFont="1" applyBorder="1"/>
    <xf numFmtId="3" fontId="12" fillId="0" borderId="120" xfId="0" applyNumberFormat="1" applyFont="1" applyBorder="1" applyAlignment="1">
      <alignment horizontal="right"/>
    </xf>
    <xf numFmtId="166" fontId="12" fillId="0" borderId="120" xfId="0" applyNumberFormat="1" applyFont="1" applyBorder="1" applyAlignment="1">
      <alignment horizontal="right"/>
    </xf>
    <xf numFmtId="166" fontId="12" fillId="0" borderId="111" xfId="0" applyNumberFormat="1" applyFont="1" applyBorder="1" applyAlignment="1">
      <alignment horizontal="right"/>
    </xf>
    <xf numFmtId="3" fontId="5" fillId="0" borderId="120" xfId="0" applyNumberFormat="1" applyFont="1" applyBorder="1" applyAlignment="1">
      <alignment horizontal="right"/>
    </xf>
    <xf numFmtId="166" fontId="5" fillId="0" borderId="120" xfId="0" applyNumberFormat="1" applyFont="1" applyBorder="1" applyAlignment="1">
      <alignment horizontal="right"/>
    </xf>
    <xf numFmtId="166" fontId="5" fillId="0" borderId="111" xfId="0" applyNumberFormat="1" applyFont="1" applyBorder="1" applyAlignment="1">
      <alignment horizontal="right"/>
    </xf>
    <xf numFmtId="177" fontId="5" fillId="0" borderId="120" xfId="0" applyNumberFormat="1" applyFont="1" applyBorder="1" applyAlignment="1">
      <alignment horizontal="right"/>
    </xf>
    <xf numFmtId="4" fontId="5" fillId="0" borderId="120" xfId="0" applyNumberFormat="1" applyFont="1" applyBorder="1" applyAlignment="1">
      <alignment horizontal="right"/>
    </xf>
    <xf numFmtId="0" fontId="5" fillId="0" borderId="120" xfId="0" applyFont="1" applyBorder="1"/>
    <xf numFmtId="3" fontId="5" fillId="0" borderId="120" xfId="0" applyNumberFormat="1" applyFont="1" applyBorder="1"/>
    <xf numFmtId="9" fontId="35" fillId="0" borderId="120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6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09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0.70326472666724793</c:v>
                </c:pt>
                <c:pt idx="1">
                  <c:v>1.0165459497620057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3936"/>
        <c:axId val="-13523546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1.0566247827364568</c:v>
                </c:pt>
                <c:pt idx="1">
                  <c:v>1.0566247827364568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4144"/>
        <c:axId val="-1352360128"/>
      </c:scatterChart>
      <c:catAx>
        <c:axId val="-13523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54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52363936"/>
        <c:crosses val="autoZero"/>
        <c:crossBetween val="between"/>
      </c:valAx>
      <c:valAx>
        <c:axId val="-13523541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60128"/>
        <c:crosses val="max"/>
        <c:crossBetween val="midCat"/>
      </c:valAx>
      <c:valAx>
        <c:axId val="-1352360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523541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2.8626943005181347</c:v>
                </c:pt>
                <c:pt idx="1">
                  <c:v>2.8801932367149758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365024"/>
        <c:axId val="-135236339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359584"/>
        <c:axId val="-1352359040"/>
      </c:scatterChart>
      <c:catAx>
        <c:axId val="-135236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5236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523633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352365024"/>
        <c:crosses val="autoZero"/>
        <c:crossBetween val="between"/>
      </c:valAx>
      <c:valAx>
        <c:axId val="-13523595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52359040"/>
        <c:crosses val="max"/>
        <c:crossBetween val="midCat"/>
      </c:valAx>
      <c:valAx>
        <c:axId val="-13523590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35235958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8" t="s">
        <v>132</v>
      </c>
      <c r="B1" s="518"/>
    </row>
    <row r="2" spans="1:3" ht="14.4" customHeight="1" thickBot="1" x14ac:dyDescent="0.35">
      <c r="A2" s="374" t="s">
        <v>353</v>
      </c>
      <c r="B2" s="50"/>
    </row>
    <row r="3" spans="1:3" ht="14.4" customHeight="1" thickBot="1" x14ac:dyDescent="0.35">
      <c r="A3" s="514" t="s">
        <v>182</v>
      </c>
      <c r="B3" s="51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355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6" t="s">
        <v>133</v>
      </c>
      <c r="B10" s="51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37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2057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55" t="s">
        <v>281</v>
      </c>
      <c r="C15" s="51" t="s">
        <v>291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2754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37" t="s">
        <v>2755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2781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3000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7" t="s">
        <v>134</v>
      </c>
      <c r="B25" s="51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3005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3011</v>
      </c>
      <c r="C27" s="51" t="s">
        <v>294</v>
      </c>
    </row>
    <row r="28" spans="1:3" ht="14.4" customHeight="1" x14ac:dyDescent="0.3">
      <c r="A28" s="266" t="str">
        <f t="shared" si="4"/>
        <v>ZV Vykáz.-A Detail</v>
      </c>
      <c r="B28" s="180" t="s">
        <v>3054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3055</v>
      </c>
      <c r="C29" s="51" t="s">
        <v>337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3165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3439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3841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2057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8</v>
      </c>
      <c r="G3" s="47">
        <f>SUBTOTAL(9,G6:G1048576)</f>
        <v>4179.8900000000003</v>
      </c>
      <c r="H3" s="48">
        <f>IF(M3=0,0,G3/M3)</f>
        <v>2.6910149854787718E-2</v>
      </c>
      <c r="I3" s="47">
        <f>SUBTOTAL(9,I6:I1048576)</f>
        <v>738.2</v>
      </c>
      <c r="J3" s="47">
        <f>SUBTOTAL(9,J6:J1048576)</f>
        <v>151147.74743626401</v>
      </c>
      <c r="K3" s="48">
        <f>IF(M3=0,0,J3/M3)</f>
        <v>0.97308985014521199</v>
      </c>
      <c r="L3" s="47">
        <f>SUBTOTAL(9,L6:L1048576)</f>
        <v>746.2</v>
      </c>
      <c r="M3" s="49">
        <f>SUBTOTAL(9,M6:M1048576)</f>
        <v>155327.63743626405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725" t="s">
        <v>162</v>
      </c>
      <c r="B5" s="745" t="s">
        <v>163</v>
      </c>
      <c r="C5" s="745" t="s">
        <v>90</v>
      </c>
      <c r="D5" s="745" t="s">
        <v>164</v>
      </c>
      <c r="E5" s="745" t="s">
        <v>165</v>
      </c>
      <c r="F5" s="746" t="s">
        <v>28</v>
      </c>
      <c r="G5" s="746" t="s">
        <v>14</v>
      </c>
      <c r="H5" s="727" t="s">
        <v>166</v>
      </c>
      <c r="I5" s="726" t="s">
        <v>28</v>
      </c>
      <c r="J5" s="746" t="s">
        <v>14</v>
      </c>
      <c r="K5" s="727" t="s">
        <v>166</v>
      </c>
      <c r="L5" s="726" t="s">
        <v>28</v>
      </c>
      <c r="M5" s="747" t="s">
        <v>14</v>
      </c>
    </row>
    <row r="6" spans="1:13" ht="14.4" customHeight="1" x14ac:dyDescent="0.3">
      <c r="A6" s="707" t="s">
        <v>561</v>
      </c>
      <c r="B6" s="708" t="s">
        <v>1881</v>
      </c>
      <c r="C6" s="708" t="s">
        <v>1588</v>
      </c>
      <c r="D6" s="708" t="s">
        <v>1882</v>
      </c>
      <c r="E6" s="708" t="s">
        <v>1883</v>
      </c>
      <c r="F6" s="711"/>
      <c r="G6" s="711"/>
      <c r="H6" s="730">
        <v>0</v>
      </c>
      <c r="I6" s="711">
        <v>3</v>
      </c>
      <c r="J6" s="711">
        <v>64.8</v>
      </c>
      <c r="K6" s="730">
        <v>1</v>
      </c>
      <c r="L6" s="711">
        <v>3</v>
      </c>
      <c r="M6" s="712">
        <v>64.8</v>
      </c>
    </row>
    <row r="7" spans="1:13" ht="14.4" customHeight="1" x14ac:dyDescent="0.3">
      <c r="A7" s="713" t="s">
        <v>561</v>
      </c>
      <c r="B7" s="714" t="s">
        <v>1881</v>
      </c>
      <c r="C7" s="714" t="s">
        <v>1600</v>
      </c>
      <c r="D7" s="714" t="s">
        <v>1882</v>
      </c>
      <c r="E7" s="714" t="s">
        <v>1884</v>
      </c>
      <c r="F7" s="717"/>
      <c r="G7" s="717"/>
      <c r="H7" s="738">
        <v>0</v>
      </c>
      <c r="I7" s="717">
        <v>3</v>
      </c>
      <c r="J7" s="717">
        <v>230.54987350428391</v>
      </c>
      <c r="K7" s="738">
        <v>1</v>
      </c>
      <c r="L7" s="717">
        <v>3</v>
      </c>
      <c r="M7" s="718">
        <v>230.54987350428391</v>
      </c>
    </row>
    <row r="8" spans="1:13" ht="14.4" customHeight="1" x14ac:dyDescent="0.3">
      <c r="A8" s="713" t="s">
        <v>561</v>
      </c>
      <c r="B8" s="714" t="s">
        <v>1885</v>
      </c>
      <c r="C8" s="714" t="s">
        <v>1533</v>
      </c>
      <c r="D8" s="714" t="s">
        <v>1886</v>
      </c>
      <c r="E8" s="714" t="s">
        <v>1887</v>
      </c>
      <c r="F8" s="717"/>
      <c r="G8" s="717"/>
      <c r="H8" s="738">
        <v>0</v>
      </c>
      <c r="I8" s="717">
        <v>8</v>
      </c>
      <c r="J8" s="717">
        <v>1193.04</v>
      </c>
      <c r="K8" s="738">
        <v>1</v>
      </c>
      <c r="L8" s="717">
        <v>8</v>
      </c>
      <c r="M8" s="718">
        <v>1193.04</v>
      </c>
    </row>
    <row r="9" spans="1:13" ht="14.4" customHeight="1" x14ac:dyDescent="0.3">
      <c r="A9" s="713" t="s">
        <v>561</v>
      </c>
      <c r="B9" s="714" t="s">
        <v>1888</v>
      </c>
      <c r="C9" s="714" t="s">
        <v>1547</v>
      </c>
      <c r="D9" s="714" t="s">
        <v>1548</v>
      </c>
      <c r="E9" s="714" t="s">
        <v>1889</v>
      </c>
      <c r="F9" s="717"/>
      <c r="G9" s="717"/>
      <c r="H9" s="738">
        <v>0</v>
      </c>
      <c r="I9" s="717">
        <v>3</v>
      </c>
      <c r="J9" s="717">
        <v>200.19000000000005</v>
      </c>
      <c r="K9" s="738">
        <v>1</v>
      </c>
      <c r="L9" s="717">
        <v>3</v>
      </c>
      <c r="M9" s="718">
        <v>200.19000000000005</v>
      </c>
    </row>
    <row r="10" spans="1:13" ht="14.4" customHeight="1" x14ac:dyDescent="0.3">
      <c r="A10" s="713" t="s">
        <v>561</v>
      </c>
      <c r="B10" s="714" t="s">
        <v>1890</v>
      </c>
      <c r="C10" s="714" t="s">
        <v>1507</v>
      </c>
      <c r="D10" s="714" t="s">
        <v>1891</v>
      </c>
      <c r="E10" s="714" t="s">
        <v>1892</v>
      </c>
      <c r="F10" s="717"/>
      <c r="G10" s="717"/>
      <c r="H10" s="738">
        <v>0</v>
      </c>
      <c r="I10" s="717">
        <v>4</v>
      </c>
      <c r="J10" s="717">
        <v>2518.6398616264114</v>
      </c>
      <c r="K10" s="738">
        <v>1</v>
      </c>
      <c r="L10" s="717">
        <v>4</v>
      </c>
      <c r="M10" s="718">
        <v>2518.6398616264114</v>
      </c>
    </row>
    <row r="11" spans="1:13" ht="14.4" customHeight="1" x14ac:dyDescent="0.3">
      <c r="A11" s="713" t="s">
        <v>561</v>
      </c>
      <c r="B11" s="714" t="s">
        <v>1890</v>
      </c>
      <c r="C11" s="714" t="s">
        <v>589</v>
      </c>
      <c r="D11" s="714" t="s">
        <v>590</v>
      </c>
      <c r="E11" s="714" t="s">
        <v>1893</v>
      </c>
      <c r="F11" s="717">
        <v>1</v>
      </c>
      <c r="G11" s="717">
        <v>438.16</v>
      </c>
      <c r="H11" s="738">
        <v>1</v>
      </c>
      <c r="I11" s="717"/>
      <c r="J11" s="717"/>
      <c r="K11" s="738">
        <v>0</v>
      </c>
      <c r="L11" s="717">
        <v>1</v>
      </c>
      <c r="M11" s="718">
        <v>438.16</v>
      </c>
    </row>
    <row r="12" spans="1:13" ht="14.4" customHeight="1" x14ac:dyDescent="0.3">
      <c r="A12" s="713" t="s">
        <v>561</v>
      </c>
      <c r="B12" s="714" t="s">
        <v>1894</v>
      </c>
      <c r="C12" s="714" t="s">
        <v>1511</v>
      </c>
      <c r="D12" s="714" t="s">
        <v>1895</v>
      </c>
      <c r="E12" s="714" t="s">
        <v>1896</v>
      </c>
      <c r="F12" s="717"/>
      <c r="G12" s="717"/>
      <c r="H12" s="738">
        <v>0</v>
      </c>
      <c r="I12" s="717">
        <v>1</v>
      </c>
      <c r="J12" s="717">
        <v>677.18</v>
      </c>
      <c r="K12" s="738">
        <v>1</v>
      </c>
      <c r="L12" s="717">
        <v>1</v>
      </c>
      <c r="M12" s="718">
        <v>677.18</v>
      </c>
    </row>
    <row r="13" spans="1:13" ht="14.4" customHeight="1" x14ac:dyDescent="0.3">
      <c r="A13" s="713" t="s">
        <v>561</v>
      </c>
      <c r="B13" s="714" t="s">
        <v>1897</v>
      </c>
      <c r="C13" s="714" t="s">
        <v>1565</v>
      </c>
      <c r="D13" s="714" t="s">
        <v>1566</v>
      </c>
      <c r="E13" s="714" t="s">
        <v>1898</v>
      </c>
      <c r="F13" s="717"/>
      <c r="G13" s="717"/>
      <c r="H13" s="738">
        <v>0</v>
      </c>
      <c r="I13" s="717">
        <v>1</v>
      </c>
      <c r="J13" s="717">
        <v>93.070000000000007</v>
      </c>
      <c r="K13" s="738">
        <v>1</v>
      </c>
      <c r="L13" s="717">
        <v>1</v>
      </c>
      <c r="M13" s="718">
        <v>93.070000000000007</v>
      </c>
    </row>
    <row r="14" spans="1:13" ht="14.4" customHeight="1" x14ac:dyDescent="0.3">
      <c r="A14" s="713" t="s">
        <v>561</v>
      </c>
      <c r="B14" s="714" t="s">
        <v>1897</v>
      </c>
      <c r="C14" s="714" t="s">
        <v>1438</v>
      </c>
      <c r="D14" s="714" t="s">
        <v>1439</v>
      </c>
      <c r="E14" s="714" t="s">
        <v>1899</v>
      </c>
      <c r="F14" s="717"/>
      <c r="G14" s="717"/>
      <c r="H14" s="738">
        <v>0</v>
      </c>
      <c r="I14" s="717">
        <v>2</v>
      </c>
      <c r="J14" s="717">
        <v>98.64</v>
      </c>
      <c r="K14" s="738">
        <v>1</v>
      </c>
      <c r="L14" s="717">
        <v>2</v>
      </c>
      <c r="M14" s="718">
        <v>98.64</v>
      </c>
    </row>
    <row r="15" spans="1:13" ht="14.4" customHeight="1" x14ac:dyDescent="0.3">
      <c r="A15" s="713" t="s">
        <v>561</v>
      </c>
      <c r="B15" s="714" t="s">
        <v>1900</v>
      </c>
      <c r="C15" s="714" t="s">
        <v>1593</v>
      </c>
      <c r="D15" s="714" t="s">
        <v>1418</v>
      </c>
      <c r="E15" s="714" t="s">
        <v>1901</v>
      </c>
      <c r="F15" s="717"/>
      <c r="G15" s="717"/>
      <c r="H15" s="738">
        <v>0</v>
      </c>
      <c r="I15" s="717">
        <v>27</v>
      </c>
      <c r="J15" s="717">
        <v>8139.6869972193708</v>
      </c>
      <c r="K15" s="738">
        <v>1</v>
      </c>
      <c r="L15" s="717">
        <v>27</v>
      </c>
      <c r="M15" s="718">
        <v>8139.6869972193708</v>
      </c>
    </row>
    <row r="16" spans="1:13" ht="14.4" customHeight="1" x14ac:dyDescent="0.3">
      <c r="A16" s="713" t="s">
        <v>561</v>
      </c>
      <c r="B16" s="714" t="s">
        <v>1900</v>
      </c>
      <c r="C16" s="714" t="s">
        <v>1595</v>
      </c>
      <c r="D16" s="714" t="s">
        <v>1418</v>
      </c>
      <c r="E16" s="714" t="s">
        <v>1902</v>
      </c>
      <c r="F16" s="717"/>
      <c r="G16" s="717"/>
      <c r="H16" s="738">
        <v>0</v>
      </c>
      <c r="I16" s="717">
        <v>39</v>
      </c>
      <c r="J16" s="717">
        <v>24595.725866253124</v>
      </c>
      <c r="K16" s="738">
        <v>1</v>
      </c>
      <c r="L16" s="717">
        <v>39</v>
      </c>
      <c r="M16" s="718">
        <v>24595.725866253124</v>
      </c>
    </row>
    <row r="17" spans="1:13" ht="14.4" customHeight="1" x14ac:dyDescent="0.3">
      <c r="A17" s="713" t="s">
        <v>561</v>
      </c>
      <c r="B17" s="714" t="s">
        <v>1900</v>
      </c>
      <c r="C17" s="714" t="s">
        <v>1586</v>
      </c>
      <c r="D17" s="714" t="s">
        <v>1418</v>
      </c>
      <c r="E17" s="714" t="s">
        <v>1903</v>
      </c>
      <c r="F17" s="717"/>
      <c r="G17" s="717"/>
      <c r="H17" s="738">
        <v>0</v>
      </c>
      <c r="I17" s="717">
        <v>54</v>
      </c>
      <c r="J17" s="717">
        <v>22083.29083500494</v>
      </c>
      <c r="K17" s="738">
        <v>1</v>
      </c>
      <c r="L17" s="717">
        <v>54</v>
      </c>
      <c r="M17" s="718">
        <v>22083.29083500494</v>
      </c>
    </row>
    <row r="18" spans="1:13" ht="14.4" customHeight="1" x14ac:dyDescent="0.3">
      <c r="A18" s="713" t="s">
        <v>561</v>
      </c>
      <c r="B18" s="714" t="s">
        <v>1900</v>
      </c>
      <c r="C18" s="714" t="s">
        <v>1417</v>
      </c>
      <c r="D18" s="714" t="s">
        <v>1418</v>
      </c>
      <c r="E18" s="714" t="s">
        <v>1904</v>
      </c>
      <c r="F18" s="717"/>
      <c r="G18" s="717"/>
      <c r="H18" s="738">
        <v>0</v>
      </c>
      <c r="I18" s="717">
        <v>9</v>
      </c>
      <c r="J18" s="717">
        <v>6490.8</v>
      </c>
      <c r="K18" s="738">
        <v>1</v>
      </c>
      <c r="L18" s="717">
        <v>9</v>
      </c>
      <c r="M18" s="718">
        <v>6490.8</v>
      </c>
    </row>
    <row r="19" spans="1:13" ht="14.4" customHeight="1" x14ac:dyDescent="0.3">
      <c r="A19" s="713" t="s">
        <v>561</v>
      </c>
      <c r="B19" s="714" t="s">
        <v>1905</v>
      </c>
      <c r="C19" s="714" t="s">
        <v>1581</v>
      </c>
      <c r="D19" s="714" t="s">
        <v>1906</v>
      </c>
      <c r="E19" s="714" t="s">
        <v>1907</v>
      </c>
      <c r="F19" s="717"/>
      <c r="G19" s="717"/>
      <c r="H19" s="738">
        <v>0</v>
      </c>
      <c r="I19" s="717">
        <v>5</v>
      </c>
      <c r="J19" s="717">
        <v>700.45</v>
      </c>
      <c r="K19" s="738">
        <v>1</v>
      </c>
      <c r="L19" s="717">
        <v>5</v>
      </c>
      <c r="M19" s="718">
        <v>700.45</v>
      </c>
    </row>
    <row r="20" spans="1:13" ht="14.4" customHeight="1" x14ac:dyDescent="0.3">
      <c r="A20" s="713" t="s">
        <v>561</v>
      </c>
      <c r="B20" s="714" t="s">
        <v>1908</v>
      </c>
      <c r="C20" s="714" t="s">
        <v>1591</v>
      </c>
      <c r="D20" s="714" t="s">
        <v>1909</v>
      </c>
      <c r="E20" s="714" t="s">
        <v>1910</v>
      </c>
      <c r="F20" s="717"/>
      <c r="G20" s="717"/>
      <c r="H20" s="738">
        <v>0</v>
      </c>
      <c r="I20" s="717">
        <v>1</v>
      </c>
      <c r="J20" s="717">
        <v>352.83</v>
      </c>
      <c r="K20" s="738">
        <v>1</v>
      </c>
      <c r="L20" s="717">
        <v>1</v>
      </c>
      <c r="M20" s="718">
        <v>352.83</v>
      </c>
    </row>
    <row r="21" spans="1:13" ht="14.4" customHeight="1" x14ac:dyDescent="0.3">
      <c r="A21" s="713" t="s">
        <v>561</v>
      </c>
      <c r="B21" s="714" t="s">
        <v>1908</v>
      </c>
      <c r="C21" s="714" t="s">
        <v>1578</v>
      </c>
      <c r="D21" s="714" t="s">
        <v>1909</v>
      </c>
      <c r="E21" s="714" t="s">
        <v>1911</v>
      </c>
      <c r="F21" s="717"/>
      <c r="G21" s="717"/>
      <c r="H21" s="738">
        <v>0</v>
      </c>
      <c r="I21" s="717">
        <v>4</v>
      </c>
      <c r="J21" s="717">
        <v>5069.2799999999988</v>
      </c>
      <c r="K21" s="738">
        <v>1</v>
      </c>
      <c r="L21" s="717">
        <v>4</v>
      </c>
      <c r="M21" s="718">
        <v>5069.2799999999988</v>
      </c>
    </row>
    <row r="22" spans="1:13" ht="14.4" customHeight="1" x14ac:dyDescent="0.3">
      <c r="A22" s="713" t="s">
        <v>561</v>
      </c>
      <c r="B22" s="714" t="s">
        <v>1908</v>
      </c>
      <c r="C22" s="714" t="s">
        <v>1568</v>
      </c>
      <c r="D22" s="714" t="s">
        <v>1909</v>
      </c>
      <c r="E22" s="714" t="s">
        <v>1912</v>
      </c>
      <c r="F22" s="717"/>
      <c r="G22" s="717"/>
      <c r="H22" s="738">
        <v>0</v>
      </c>
      <c r="I22" s="717">
        <v>1</v>
      </c>
      <c r="J22" s="717">
        <v>1580.07</v>
      </c>
      <c r="K22" s="738">
        <v>1</v>
      </c>
      <c r="L22" s="717">
        <v>1</v>
      </c>
      <c r="M22" s="718">
        <v>1580.07</v>
      </c>
    </row>
    <row r="23" spans="1:13" ht="14.4" customHeight="1" x14ac:dyDescent="0.3">
      <c r="A23" s="713" t="s">
        <v>561</v>
      </c>
      <c r="B23" s="714" t="s">
        <v>1913</v>
      </c>
      <c r="C23" s="714" t="s">
        <v>1615</v>
      </c>
      <c r="D23" s="714" t="s">
        <v>1914</v>
      </c>
      <c r="E23" s="714" t="s">
        <v>1915</v>
      </c>
      <c r="F23" s="717"/>
      <c r="G23" s="717"/>
      <c r="H23" s="738">
        <v>0</v>
      </c>
      <c r="I23" s="717">
        <v>1</v>
      </c>
      <c r="J23" s="717">
        <v>254.45</v>
      </c>
      <c r="K23" s="738">
        <v>1</v>
      </c>
      <c r="L23" s="717">
        <v>1</v>
      </c>
      <c r="M23" s="718">
        <v>254.45</v>
      </c>
    </row>
    <row r="24" spans="1:13" ht="14.4" customHeight="1" x14ac:dyDescent="0.3">
      <c r="A24" s="713" t="s">
        <v>561</v>
      </c>
      <c r="B24" s="714" t="s">
        <v>1916</v>
      </c>
      <c r="C24" s="714" t="s">
        <v>1409</v>
      </c>
      <c r="D24" s="714" t="s">
        <v>1410</v>
      </c>
      <c r="E24" s="714" t="s">
        <v>1917</v>
      </c>
      <c r="F24" s="717"/>
      <c r="G24" s="717"/>
      <c r="H24" s="738">
        <v>0</v>
      </c>
      <c r="I24" s="717">
        <v>2</v>
      </c>
      <c r="J24" s="717">
        <v>180.76</v>
      </c>
      <c r="K24" s="738">
        <v>1</v>
      </c>
      <c r="L24" s="717">
        <v>2</v>
      </c>
      <c r="M24" s="718">
        <v>180.76</v>
      </c>
    </row>
    <row r="25" spans="1:13" ht="14.4" customHeight="1" x14ac:dyDescent="0.3">
      <c r="A25" s="713" t="s">
        <v>561</v>
      </c>
      <c r="B25" s="714" t="s">
        <v>1918</v>
      </c>
      <c r="C25" s="714" t="s">
        <v>1477</v>
      </c>
      <c r="D25" s="714" t="s">
        <v>1919</v>
      </c>
      <c r="E25" s="714" t="s">
        <v>1920</v>
      </c>
      <c r="F25" s="717"/>
      <c r="G25" s="717"/>
      <c r="H25" s="738">
        <v>0</v>
      </c>
      <c r="I25" s="717">
        <v>6</v>
      </c>
      <c r="J25" s="717">
        <v>474.36000000000007</v>
      </c>
      <c r="K25" s="738">
        <v>1</v>
      </c>
      <c r="L25" s="717">
        <v>6</v>
      </c>
      <c r="M25" s="718">
        <v>474.36000000000007</v>
      </c>
    </row>
    <row r="26" spans="1:13" ht="14.4" customHeight="1" x14ac:dyDescent="0.3">
      <c r="A26" s="713" t="s">
        <v>561</v>
      </c>
      <c r="B26" s="714" t="s">
        <v>1921</v>
      </c>
      <c r="C26" s="714" t="s">
        <v>1431</v>
      </c>
      <c r="D26" s="714" t="s">
        <v>1922</v>
      </c>
      <c r="E26" s="714" t="s">
        <v>1923</v>
      </c>
      <c r="F26" s="717"/>
      <c r="G26" s="717"/>
      <c r="H26" s="738">
        <v>0</v>
      </c>
      <c r="I26" s="717">
        <v>3</v>
      </c>
      <c r="J26" s="717">
        <v>127.73999999999998</v>
      </c>
      <c r="K26" s="738">
        <v>1</v>
      </c>
      <c r="L26" s="717">
        <v>3</v>
      </c>
      <c r="M26" s="718">
        <v>127.73999999999998</v>
      </c>
    </row>
    <row r="27" spans="1:13" ht="14.4" customHeight="1" x14ac:dyDescent="0.3">
      <c r="A27" s="713" t="s">
        <v>561</v>
      </c>
      <c r="B27" s="714" t="s">
        <v>1924</v>
      </c>
      <c r="C27" s="714" t="s">
        <v>1425</v>
      </c>
      <c r="D27" s="714" t="s">
        <v>1426</v>
      </c>
      <c r="E27" s="714" t="s">
        <v>1925</v>
      </c>
      <c r="F27" s="717"/>
      <c r="G27" s="717"/>
      <c r="H27" s="738">
        <v>0</v>
      </c>
      <c r="I27" s="717">
        <v>13</v>
      </c>
      <c r="J27" s="717">
        <v>476.05999999999995</v>
      </c>
      <c r="K27" s="738">
        <v>1</v>
      </c>
      <c r="L27" s="717">
        <v>13</v>
      </c>
      <c r="M27" s="718">
        <v>476.05999999999995</v>
      </c>
    </row>
    <row r="28" spans="1:13" ht="14.4" customHeight="1" x14ac:dyDescent="0.3">
      <c r="A28" s="713" t="s">
        <v>561</v>
      </c>
      <c r="B28" s="714" t="s">
        <v>1924</v>
      </c>
      <c r="C28" s="714" t="s">
        <v>1428</v>
      </c>
      <c r="D28" s="714" t="s">
        <v>1429</v>
      </c>
      <c r="E28" s="714" t="s">
        <v>1926</v>
      </c>
      <c r="F28" s="717"/>
      <c r="G28" s="717"/>
      <c r="H28" s="738">
        <v>0</v>
      </c>
      <c r="I28" s="717">
        <v>4</v>
      </c>
      <c r="J28" s="717">
        <v>157.91999999999996</v>
      </c>
      <c r="K28" s="738">
        <v>1</v>
      </c>
      <c r="L28" s="717">
        <v>4</v>
      </c>
      <c r="M28" s="718">
        <v>157.91999999999996</v>
      </c>
    </row>
    <row r="29" spans="1:13" ht="14.4" customHeight="1" x14ac:dyDescent="0.3">
      <c r="A29" s="713" t="s">
        <v>561</v>
      </c>
      <c r="B29" s="714" t="s">
        <v>1927</v>
      </c>
      <c r="C29" s="714" t="s">
        <v>1466</v>
      </c>
      <c r="D29" s="714" t="s">
        <v>1467</v>
      </c>
      <c r="E29" s="714" t="s">
        <v>1928</v>
      </c>
      <c r="F29" s="717"/>
      <c r="G29" s="717"/>
      <c r="H29" s="738">
        <v>0</v>
      </c>
      <c r="I29" s="717">
        <v>8</v>
      </c>
      <c r="J29" s="717">
        <v>199.44040804515643</v>
      </c>
      <c r="K29" s="738">
        <v>1</v>
      </c>
      <c r="L29" s="717">
        <v>8</v>
      </c>
      <c r="M29" s="718">
        <v>199.44040804515643</v>
      </c>
    </row>
    <row r="30" spans="1:13" ht="14.4" customHeight="1" x14ac:dyDescent="0.3">
      <c r="A30" s="713" t="s">
        <v>561</v>
      </c>
      <c r="B30" s="714" t="s">
        <v>1927</v>
      </c>
      <c r="C30" s="714" t="s">
        <v>1517</v>
      </c>
      <c r="D30" s="714" t="s">
        <v>1467</v>
      </c>
      <c r="E30" s="714" t="s">
        <v>1929</v>
      </c>
      <c r="F30" s="717"/>
      <c r="G30" s="717"/>
      <c r="H30" s="738">
        <v>0</v>
      </c>
      <c r="I30" s="717">
        <v>3</v>
      </c>
      <c r="J30" s="717">
        <v>205.02985338281482</v>
      </c>
      <c r="K30" s="738">
        <v>1</v>
      </c>
      <c r="L30" s="717">
        <v>3</v>
      </c>
      <c r="M30" s="718">
        <v>205.02985338281482</v>
      </c>
    </row>
    <row r="31" spans="1:13" ht="14.4" customHeight="1" x14ac:dyDescent="0.3">
      <c r="A31" s="713" t="s">
        <v>561</v>
      </c>
      <c r="B31" s="714" t="s">
        <v>1927</v>
      </c>
      <c r="C31" s="714" t="s">
        <v>1470</v>
      </c>
      <c r="D31" s="714" t="s">
        <v>1471</v>
      </c>
      <c r="E31" s="714" t="s">
        <v>1930</v>
      </c>
      <c r="F31" s="717"/>
      <c r="G31" s="717"/>
      <c r="H31" s="738">
        <v>0</v>
      </c>
      <c r="I31" s="717">
        <v>1</v>
      </c>
      <c r="J31" s="717">
        <v>44.12</v>
      </c>
      <c r="K31" s="738">
        <v>1</v>
      </c>
      <c r="L31" s="717">
        <v>1</v>
      </c>
      <c r="M31" s="718">
        <v>44.12</v>
      </c>
    </row>
    <row r="32" spans="1:13" ht="14.4" customHeight="1" x14ac:dyDescent="0.3">
      <c r="A32" s="713" t="s">
        <v>561</v>
      </c>
      <c r="B32" s="714" t="s">
        <v>1931</v>
      </c>
      <c r="C32" s="714" t="s">
        <v>1449</v>
      </c>
      <c r="D32" s="714" t="s">
        <v>1450</v>
      </c>
      <c r="E32" s="714" t="s">
        <v>1925</v>
      </c>
      <c r="F32" s="717"/>
      <c r="G32" s="717"/>
      <c r="H32" s="738">
        <v>0</v>
      </c>
      <c r="I32" s="717">
        <v>3</v>
      </c>
      <c r="J32" s="717">
        <v>260.04000000000002</v>
      </c>
      <c r="K32" s="738">
        <v>1</v>
      </c>
      <c r="L32" s="717">
        <v>3</v>
      </c>
      <c r="M32" s="718">
        <v>260.04000000000002</v>
      </c>
    </row>
    <row r="33" spans="1:13" ht="14.4" customHeight="1" x14ac:dyDescent="0.3">
      <c r="A33" s="713" t="s">
        <v>561</v>
      </c>
      <c r="B33" s="714" t="s">
        <v>1931</v>
      </c>
      <c r="C33" s="714" t="s">
        <v>1452</v>
      </c>
      <c r="D33" s="714" t="s">
        <v>1450</v>
      </c>
      <c r="E33" s="714" t="s">
        <v>1932</v>
      </c>
      <c r="F33" s="717"/>
      <c r="G33" s="717"/>
      <c r="H33" s="738">
        <v>0</v>
      </c>
      <c r="I33" s="717">
        <v>2</v>
      </c>
      <c r="J33" s="717">
        <v>444.85999999999967</v>
      </c>
      <c r="K33" s="738">
        <v>1</v>
      </c>
      <c r="L33" s="717">
        <v>2</v>
      </c>
      <c r="M33" s="718">
        <v>444.85999999999967</v>
      </c>
    </row>
    <row r="34" spans="1:13" ht="14.4" customHeight="1" x14ac:dyDescent="0.3">
      <c r="A34" s="713" t="s">
        <v>561</v>
      </c>
      <c r="B34" s="714" t="s">
        <v>1933</v>
      </c>
      <c r="C34" s="714" t="s">
        <v>1391</v>
      </c>
      <c r="D34" s="714" t="s">
        <v>1934</v>
      </c>
      <c r="E34" s="714" t="s">
        <v>1935</v>
      </c>
      <c r="F34" s="717"/>
      <c r="G34" s="717"/>
      <c r="H34" s="738">
        <v>0</v>
      </c>
      <c r="I34" s="717">
        <v>3</v>
      </c>
      <c r="J34" s="717">
        <v>44.639999999999993</v>
      </c>
      <c r="K34" s="738">
        <v>1</v>
      </c>
      <c r="L34" s="717">
        <v>3</v>
      </c>
      <c r="M34" s="718">
        <v>44.639999999999993</v>
      </c>
    </row>
    <row r="35" spans="1:13" ht="14.4" customHeight="1" x14ac:dyDescent="0.3">
      <c r="A35" s="713" t="s">
        <v>561</v>
      </c>
      <c r="B35" s="714" t="s">
        <v>1933</v>
      </c>
      <c r="C35" s="714" t="s">
        <v>1394</v>
      </c>
      <c r="D35" s="714" t="s">
        <v>1934</v>
      </c>
      <c r="E35" s="714" t="s">
        <v>1936</v>
      </c>
      <c r="F35" s="717"/>
      <c r="G35" s="717"/>
      <c r="H35" s="738">
        <v>0</v>
      </c>
      <c r="I35" s="717">
        <v>3</v>
      </c>
      <c r="J35" s="717">
        <v>36.180000000000014</v>
      </c>
      <c r="K35" s="738">
        <v>1</v>
      </c>
      <c r="L35" s="717">
        <v>3</v>
      </c>
      <c r="M35" s="718">
        <v>36.180000000000014</v>
      </c>
    </row>
    <row r="36" spans="1:13" ht="14.4" customHeight="1" x14ac:dyDescent="0.3">
      <c r="A36" s="713" t="s">
        <v>561</v>
      </c>
      <c r="B36" s="714" t="s">
        <v>1933</v>
      </c>
      <c r="C36" s="714" t="s">
        <v>1442</v>
      </c>
      <c r="D36" s="714" t="s">
        <v>1934</v>
      </c>
      <c r="E36" s="714" t="s">
        <v>1937</v>
      </c>
      <c r="F36" s="717"/>
      <c r="G36" s="717"/>
      <c r="H36" s="738">
        <v>0</v>
      </c>
      <c r="I36" s="717">
        <v>6</v>
      </c>
      <c r="J36" s="717">
        <v>217.07996615689916</v>
      </c>
      <c r="K36" s="738">
        <v>1</v>
      </c>
      <c r="L36" s="717">
        <v>6</v>
      </c>
      <c r="M36" s="718">
        <v>217.07996615689916</v>
      </c>
    </row>
    <row r="37" spans="1:13" ht="14.4" customHeight="1" x14ac:dyDescent="0.3">
      <c r="A37" s="713" t="s">
        <v>561</v>
      </c>
      <c r="B37" s="714" t="s">
        <v>1938</v>
      </c>
      <c r="C37" s="714" t="s">
        <v>1454</v>
      </c>
      <c r="D37" s="714" t="s">
        <v>1939</v>
      </c>
      <c r="E37" s="714" t="s">
        <v>1940</v>
      </c>
      <c r="F37" s="717"/>
      <c r="G37" s="717"/>
      <c r="H37" s="738">
        <v>0</v>
      </c>
      <c r="I37" s="717">
        <v>5</v>
      </c>
      <c r="J37" s="717">
        <v>584.20000000000005</v>
      </c>
      <c r="K37" s="738">
        <v>1</v>
      </c>
      <c r="L37" s="717">
        <v>5</v>
      </c>
      <c r="M37" s="718">
        <v>584.20000000000005</v>
      </c>
    </row>
    <row r="38" spans="1:13" ht="14.4" customHeight="1" x14ac:dyDescent="0.3">
      <c r="A38" s="713" t="s">
        <v>561</v>
      </c>
      <c r="B38" s="714" t="s">
        <v>1938</v>
      </c>
      <c r="C38" s="714" t="s">
        <v>1514</v>
      </c>
      <c r="D38" s="714" t="s">
        <v>1941</v>
      </c>
      <c r="E38" s="714" t="s">
        <v>1942</v>
      </c>
      <c r="F38" s="717"/>
      <c r="G38" s="717"/>
      <c r="H38" s="738">
        <v>0</v>
      </c>
      <c r="I38" s="717">
        <v>2</v>
      </c>
      <c r="J38" s="717">
        <v>110.40999999999998</v>
      </c>
      <c r="K38" s="738">
        <v>1</v>
      </c>
      <c r="L38" s="717">
        <v>2</v>
      </c>
      <c r="M38" s="718">
        <v>110.40999999999998</v>
      </c>
    </row>
    <row r="39" spans="1:13" ht="14.4" customHeight="1" x14ac:dyDescent="0.3">
      <c r="A39" s="713" t="s">
        <v>561</v>
      </c>
      <c r="B39" s="714" t="s">
        <v>1938</v>
      </c>
      <c r="C39" s="714" t="s">
        <v>1463</v>
      </c>
      <c r="D39" s="714" t="s">
        <v>1939</v>
      </c>
      <c r="E39" s="714" t="s">
        <v>1943</v>
      </c>
      <c r="F39" s="717"/>
      <c r="G39" s="717"/>
      <c r="H39" s="738">
        <v>0</v>
      </c>
      <c r="I39" s="717">
        <v>2</v>
      </c>
      <c r="J39" s="717">
        <v>365.86000000000024</v>
      </c>
      <c r="K39" s="738">
        <v>1</v>
      </c>
      <c r="L39" s="717">
        <v>2</v>
      </c>
      <c r="M39" s="718">
        <v>365.86000000000024</v>
      </c>
    </row>
    <row r="40" spans="1:13" ht="14.4" customHeight="1" x14ac:dyDescent="0.3">
      <c r="A40" s="713" t="s">
        <v>561</v>
      </c>
      <c r="B40" s="714" t="s">
        <v>1944</v>
      </c>
      <c r="C40" s="714" t="s">
        <v>1563</v>
      </c>
      <c r="D40" s="714" t="s">
        <v>1564</v>
      </c>
      <c r="E40" s="714" t="s">
        <v>1945</v>
      </c>
      <c r="F40" s="717"/>
      <c r="G40" s="717"/>
      <c r="H40" s="738">
        <v>0</v>
      </c>
      <c r="I40" s="717">
        <v>2</v>
      </c>
      <c r="J40" s="717">
        <v>517.24</v>
      </c>
      <c r="K40" s="738">
        <v>1</v>
      </c>
      <c r="L40" s="717">
        <v>2</v>
      </c>
      <c r="M40" s="718">
        <v>517.24</v>
      </c>
    </row>
    <row r="41" spans="1:13" ht="14.4" customHeight="1" x14ac:dyDescent="0.3">
      <c r="A41" s="713" t="s">
        <v>561</v>
      </c>
      <c r="B41" s="714" t="s">
        <v>1946</v>
      </c>
      <c r="C41" s="714" t="s">
        <v>1560</v>
      </c>
      <c r="D41" s="714" t="s">
        <v>1561</v>
      </c>
      <c r="E41" s="714" t="s">
        <v>1947</v>
      </c>
      <c r="F41" s="717"/>
      <c r="G41" s="717"/>
      <c r="H41" s="738">
        <v>0</v>
      </c>
      <c r="I41" s="717">
        <v>1</v>
      </c>
      <c r="J41" s="717">
        <v>164.14</v>
      </c>
      <c r="K41" s="738">
        <v>1</v>
      </c>
      <c r="L41" s="717">
        <v>1</v>
      </c>
      <c r="M41" s="718">
        <v>164.14</v>
      </c>
    </row>
    <row r="42" spans="1:13" ht="14.4" customHeight="1" x14ac:dyDescent="0.3">
      <c r="A42" s="713" t="s">
        <v>561</v>
      </c>
      <c r="B42" s="714" t="s">
        <v>1948</v>
      </c>
      <c r="C42" s="714" t="s">
        <v>1487</v>
      </c>
      <c r="D42" s="714" t="s">
        <v>1949</v>
      </c>
      <c r="E42" s="714" t="s">
        <v>1950</v>
      </c>
      <c r="F42" s="717"/>
      <c r="G42" s="717"/>
      <c r="H42" s="738">
        <v>0</v>
      </c>
      <c r="I42" s="717">
        <v>9</v>
      </c>
      <c r="J42" s="717">
        <v>630.54</v>
      </c>
      <c r="K42" s="738">
        <v>1</v>
      </c>
      <c r="L42" s="717">
        <v>9</v>
      </c>
      <c r="M42" s="718">
        <v>630.54</v>
      </c>
    </row>
    <row r="43" spans="1:13" ht="14.4" customHeight="1" x14ac:dyDescent="0.3">
      <c r="A43" s="713" t="s">
        <v>561</v>
      </c>
      <c r="B43" s="714" t="s">
        <v>1951</v>
      </c>
      <c r="C43" s="714" t="s">
        <v>1540</v>
      </c>
      <c r="D43" s="714" t="s">
        <v>1541</v>
      </c>
      <c r="E43" s="714" t="s">
        <v>1952</v>
      </c>
      <c r="F43" s="717"/>
      <c r="G43" s="717"/>
      <c r="H43" s="738">
        <v>0</v>
      </c>
      <c r="I43" s="717">
        <v>1</v>
      </c>
      <c r="J43" s="717">
        <v>86.339999999999989</v>
      </c>
      <c r="K43" s="738">
        <v>1</v>
      </c>
      <c r="L43" s="717">
        <v>1</v>
      </c>
      <c r="M43" s="718">
        <v>86.339999999999989</v>
      </c>
    </row>
    <row r="44" spans="1:13" ht="14.4" customHeight="1" x14ac:dyDescent="0.3">
      <c r="A44" s="713" t="s">
        <v>561</v>
      </c>
      <c r="B44" s="714" t="s">
        <v>1953</v>
      </c>
      <c r="C44" s="714" t="s">
        <v>1446</v>
      </c>
      <c r="D44" s="714" t="s">
        <v>1954</v>
      </c>
      <c r="E44" s="714" t="s">
        <v>1926</v>
      </c>
      <c r="F44" s="717"/>
      <c r="G44" s="717"/>
      <c r="H44" s="738">
        <v>0</v>
      </c>
      <c r="I44" s="717">
        <v>6</v>
      </c>
      <c r="J44" s="717">
        <v>264.72000000000003</v>
      </c>
      <c r="K44" s="738">
        <v>1</v>
      </c>
      <c r="L44" s="717">
        <v>6</v>
      </c>
      <c r="M44" s="718">
        <v>264.72000000000003</v>
      </c>
    </row>
    <row r="45" spans="1:13" ht="14.4" customHeight="1" x14ac:dyDescent="0.3">
      <c r="A45" s="713" t="s">
        <v>561</v>
      </c>
      <c r="B45" s="714" t="s">
        <v>1953</v>
      </c>
      <c r="C45" s="714" t="s">
        <v>1499</v>
      </c>
      <c r="D45" s="714" t="s">
        <v>1954</v>
      </c>
      <c r="E45" s="714" t="s">
        <v>1955</v>
      </c>
      <c r="F45" s="717"/>
      <c r="G45" s="717"/>
      <c r="H45" s="738">
        <v>0</v>
      </c>
      <c r="I45" s="717">
        <v>5</v>
      </c>
      <c r="J45" s="717">
        <v>735.44984253853841</v>
      </c>
      <c r="K45" s="738">
        <v>1</v>
      </c>
      <c r="L45" s="717">
        <v>5</v>
      </c>
      <c r="M45" s="718">
        <v>735.44984253853841</v>
      </c>
    </row>
    <row r="46" spans="1:13" ht="14.4" customHeight="1" x14ac:dyDescent="0.3">
      <c r="A46" s="713" t="s">
        <v>561</v>
      </c>
      <c r="B46" s="714" t="s">
        <v>1956</v>
      </c>
      <c r="C46" s="714" t="s">
        <v>1460</v>
      </c>
      <c r="D46" s="714" t="s">
        <v>1957</v>
      </c>
      <c r="E46" s="714" t="s">
        <v>1958</v>
      </c>
      <c r="F46" s="717"/>
      <c r="G46" s="717"/>
      <c r="H46" s="738">
        <v>0</v>
      </c>
      <c r="I46" s="717">
        <v>1</v>
      </c>
      <c r="J46" s="717">
        <v>107.46000000000002</v>
      </c>
      <c r="K46" s="738">
        <v>1</v>
      </c>
      <c r="L46" s="717">
        <v>1</v>
      </c>
      <c r="M46" s="718">
        <v>107.46000000000002</v>
      </c>
    </row>
    <row r="47" spans="1:13" ht="14.4" customHeight="1" x14ac:dyDescent="0.3">
      <c r="A47" s="713" t="s">
        <v>561</v>
      </c>
      <c r="B47" s="714" t="s">
        <v>1959</v>
      </c>
      <c r="C47" s="714" t="s">
        <v>1413</v>
      </c>
      <c r="D47" s="714" t="s">
        <v>1414</v>
      </c>
      <c r="E47" s="714" t="s">
        <v>1960</v>
      </c>
      <c r="F47" s="717"/>
      <c r="G47" s="717"/>
      <c r="H47" s="738">
        <v>0</v>
      </c>
      <c r="I47" s="717">
        <v>5</v>
      </c>
      <c r="J47" s="717">
        <v>492.79989444761645</v>
      </c>
      <c r="K47" s="738">
        <v>1</v>
      </c>
      <c r="L47" s="717">
        <v>5</v>
      </c>
      <c r="M47" s="718">
        <v>492.79989444761645</v>
      </c>
    </row>
    <row r="48" spans="1:13" ht="14.4" customHeight="1" x14ac:dyDescent="0.3">
      <c r="A48" s="713" t="s">
        <v>561</v>
      </c>
      <c r="B48" s="714" t="s">
        <v>1961</v>
      </c>
      <c r="C48" s="714" t="s">
        <v>1421</v>
      </c>
      <c r="D48" s="714" t="s">
        <v>1962</v>
      </c>
      <c r="E48" s="714" t="s">
        <v>1963</v>
      </c>
      <c r="F48" s="717"/>
      <c r="G48" s="717"/>
      <c r="H48" s="738">
        <v>0</v>
      </c>
      <c r="I48" s="717">
        <v>3</v>
      </c>
      <c r="J48" s="717">
        <v>142.51000000000005</v>
      </c>
      <c r="K48" s="738">
        <v>1</v>
      </c>
      <c r="L48" s="717">
        <v>3</v>
      </c>
      <c r="M48" s="718">
        <v>142.51000000000005</v>
      </c>
    </row>
    <row r="49" spans="1:13" ht="14.4" customHeight="1" x14ac:dyDescent="0.3">
      <c r="A49" s="713" t="s">
        <v>561</v>
      </c>
      <c r="B49" s="714" t="s">
        <v>1961</v>
      </c>
      <c r="C49" s="714" t="s">
        <v>1402</v>
      </c>
      <c r="D49" s="714" t="s">
        <v>1403</v>
      </c>
      <c r="E49" s="714" t="s">
        <v>1964</v>
      </c>
      <c r="F49" s="717"/>
      <c r="G49" s="717"/>
      <c r="H49" s="738">
        <v>0</v>
      </c>
      <c r="I49" s="717">
        <v>15</v>
      </c>
      <c r="J49" s="717">
        <v>521.23993377027932</v>
      </c>
      <c r="K49" s="738">
        <v>1</v>
      </c>
      <c r="L49" s="717">
        <v>15</v>
      </c>
      <c r="M49" s="718">
        <v>521.23993377027932</v>
      </c>
    </row>
    <row r="50" spans="1:13" ht="14.4" customHeight="1" x14ac:dyDescent="0.3">
      <c r="A50" s="713" t="s">
        <v>561</v>
      </c>
      <c r="B50" s="714" t="s">
        <v>1965</v>
      </c>
      <c r="C50" s="714" t="s">
        <v>1519</v>
      </c>
      <c r="D50" s="714" t="s">
        <v>1966</v>
      </c>
      <c r="E50" s="714" t="s">
        <v>1967</v>
      </c>
      <c r="F50" s="717"/>
      <c r="G50" s="717"/>
      <c r="H50" s="738">
        <v>0</v>
      </c>
      <c r="I50" s="717">
        <v>1</v>
      </c>
      <c r="J50" s="717">
        <v>92.839999999999989</v>
      </c>
      <c r="K50" s="738">
        <v>1</v>
      </c>
      <c r="L50" s="717">
        <v>1</v>
      </c>
      <c r="M50" s="718">
        <v>92.839999999999989</v>
      </c>
    </row>
    <row r="51" spans="1:13" ht="14.4" customHeight="1" x14ac:dyDescent="0.3">
      <c r="A51" s="713" t="s">
        <v>561</v>
      </c>
      <c r="B51" s="714" t="s">
        <v>1965</v>
      </c>
      <c r="C51" s="714" t="s">
        <v>1530</v>
      </c>
      <c r="D51" s="714" t="s">
        <v>1966</v>
      </c>
      <c r="E51" s="714" t="s">
        <v>1968</v>
      </c>
      <c r="F51" s="717"/>
      <c r="G51" s="717"/>
      <c r="H51" s="738">
        <v>0</v>
      </c>
      <c r="I51" s="717">
        <v>1</v>
      </c>
      <c r="J51" s="717">
        <v>100.07000000000002</v>
      </c>
      <c r="K51" s="738">
        <v>1</v>
      </c>
      <c r="L51" s="717">
        <v>1</v>
      </c>
      <c r="M51" s="718">
        <v>100.07000000000002</v>
      </c>
    </row>
    <row r="52" spans="1:13" ht="14.4" customHeight="1" x14ac:dyDescent="0.3">
      <c r="A52" s="713" t="s">
        <v>561</v>
      </c>
      <c r="B52" s="714" t="s">
        <v>1965</v>
      </c>
      <c r="C52" s="714" t="s">
        <v>1597</v>
      </c>
      <c r="D52" s="714" t="s">
        <v>1598</v>
      </c>
      <c r="E52" s="714" t="s">
        <v>1969</v>
      </c>
      <c r="F52" s="717"/>
      <c r="G52" s="717"/>
      <c r="H52" s="738">
        <v>0</v>
      </c>
      <c r="I52" s="717">
        <v>5</v>
      </c>
      <c r="J52" s="717">
        <v>315.5501197079044</v>
      </c>
      <c r="K52" s="738">
        <v>1</v>
      </c>
      <c r="L52" s="717">
        <v>5</v>
      </c>
      <c r="M52" s="718">
        <v>315.5501197079044</v>
      </c>
    </row>
    <row r="53" spans="1:13" ht="14.4" customHeight="1" x14ac:dyDescent="0.3">
      <c r="A53" s="713" t="s">
        <v>561</v>
      </c>
      <c r="B53" s="714" t="s">
        <v>1965</v>
      </c>
      <c r="C53" s="714" t="s">
        <v>1491</v>
      </c>
      <c r="D53" s="714" t="s">
        <v>1966</v>
      </c>
      <c r="E53" s="714" t="s">
        <v>1970</v>
      </c>
      <c r="F53" s="717"/>
      <c r="G53" s="717"/>
      <c r="H53" s="738">
        <v>0</v>
      </c>
      <c r="I53" s="717">
        <v>6</v>
      </c>
      <c r="J53" s="717">
        <v>368.46999999999991</v>
      </c>
      <c r="K53" s="738">
        <v>1</v>
      </c>
      <c r="L53" s="717">
        <v>6</v>
      </c>
      <c r="M53" s="718">
        <v>368.46999999999991</v>
      </c>
    </row>
    <row r="54" spans="1:13" ht="14.4" customHeight="1" x14ac:dyDescent="0.3">
      <c r="A54" s="713" t="s">
        <v>561</v>
      </c>
      <c r="B54" s="714" t="s">
        <v>1965</v>
      </c>
      <c r="C54" s="714" t="s">
        <v>1543</v>
      </c>
      <c r="D54" s="714" t="s">
        <v>1966</v>
      </c>
      <c r="E54" s="714" t="s">
        <v>1971</v>
      </c>
      <c r="F54" s="717"/>
      <c r="G54" s="717"/>
      <c r="H54" s="738">
        <v>0</v>
      </c>
      <c r="I54" s="717">
        <v>2</v>
      </c>
      <c r="J54" s="717">
        <v>189.86</v>
      </c>
      <c r="K54" s="738">
        <v>1</v>
      </c>
      <c r="L54" s="717">
        <v>2</v>
      </c>
      <c r="M54" s="718">
        <v>189.86</v>
      </c>
    </row>
    <row r="55" spans="1:13" ht="14.4" customHeight="1" x14ac:dyDescent="0.3">
      <c r="A55" s="713" t="s">
        <v>561</v>
      </c>
      <c r="B55" s="714" t="s">
        <v>1972</v>
      </c>
      <c r="C55" s="714" t="s">
        <v>1575</v>
      </c>
      <c r="D55" s="714" t="s">
        <v>1576</v>
      </c>
      <c r="E55" s="714" t="s">
        <v>1973</v>
      </c>
      <c r="F55" s="717"/>
      <c r="G55" s="717"/>
      <c r="H55" s="738">
        <v>0</v>
      </c>
      <c r="I55" s="717">
        <v>14</v>
      </c>
      <c r="J55" s="717">
        <v>2345.84</v>
      </c>
      <c r="K55" s="738">
        <v>1</v>
      </c>
      <c r="L55" s="717">
        <v>14</v>
      </c>
      <c r="M55" s="718">
        <v>2345.84</v>
      </c>
    </row>
    <row r="56" spans="1:13" ht="14.4" customHeight="1" x14ac:dyDescent="0.3">
      <c r="A56" s="713" t="s">
        <v>561</v>
      </c>
      <c r="B56" s="714" t="s">
        <v>1972</v>
      </c>
      <c r="C56" s="714" t="s">
        <v>1770</v>
      </c>
      <c r="D56" s="714" t="s">
        <v>1974</v>
      </c>
      <c r="E56" s="714" t="s">
        <v>1975</v>
      </c>
      <c r="F56" s="717"/>
      <c r="G56" s="717"/>
      <c r="H56" s="738">
        <v>0</v>
      </c>
      <c r="I56" s="717">
        <v>3</v>
      </c>
      <c r="J56" s="717">
        <v>333.96000000000004</v>
      </c>
      <c r="K56" s="738">
        <v>1</v>
      </c>
      <c r="L56" s="717">
        <v>3</v>
      </c>
      <c r="M56" s="718">
        <v>333.96000000000004</v>
      </c>
    </row>
    <row r="57" spans="1:13" ht="14.4" customHeight="1" x14ac:dyDescent="0.3">
      <c r="A57" s="713" t="s">
        <v>561</v>
      </c>
      <c r="B57" s="714" t="s">
        <v>1976</v>
      </c>
      <c r="C57" s="714" t="s">
        <v>1786</v>
      </c>
      <c r="D57" s="714" t="s">
        <v>1977</v>
      </c>
      <c r="E57" s="714" t="s">
        <v>1978</v>
      </c>
      <c r="F57" s="717"/>
      <c r="G57" s="717"/>
      <c r="H57" s="738">
        <v>0</v>
      </c>
      <c r="I57" s="717">
        <v>32</v>
      </c>
      <c r="J57" s="717">
        <v>30518.415204308461</v>
      </c>
      <c r="K57" s="738">
        <v>1</v>
      </c>
      <c r="L57" s="717">
        <v>32</v>
      </c>
      <c r="M57" s="718">
        <v>30518.415204308461</v>
      </c>
    </row>
    <row r="58" spans="1:13" ht="14.4" customHeight="1" x14ac:dyDescent="0.3">
      <c r="A58" s="713" t="s">
        <v>561</v>
      </c>
      <c r="B58" s="714" t="s">
        <v>1979</v>
      </c>
      <c r="C58" s="714" t="s">
        <v>1774</v>
      </c>
      <c r="D58" s="714" t="s">
        <v>1980</v>
      </c>
      <c r="E58" s="714" t="s">
        <v>1981</v>
      </c>
      <c r="F58" s="717"/>
      <c r="G58" s="717"/>
      <c r="H58" s="738">
        <v>0</v>
      </c>
      <c r="I58" s="717">
        <v>1.5</v>
      </c>
      <c r="J58" s="717">
        <v>486.15000000000003</v>
      </c>
      <c r="K58" s="738">
        <v>1</v>
      </c>
      <c r="L58" s="717">
        <v>1.5</v>
      </c>
      <c r="M58" s="718">
        <v>486.15000000000003</v>
      </c>
    </row>
    <row r="59" spans="1:13" ht="14.4" customHeight="1" x14ac:dyDescent="0.3">
      <c r="A59" s="713" t="s">
        <v>561</v>
      </c>
      <c r="B59" s="714" t="s">
        <v>1982</v>
      </c>
      <c r="C59" s="714" t="s">
        <v>1781</v>
      </c>
      <c r="D59" s="714" t="s">
        <v>1983</v>
      </c>
      <c r="E59" s="714" t="s">
        <v>1984</v>
      </c>
      <c r="F59" s="717"/>
      <c r="G59" s="717"/>
      <c r="H59" s="738">
        <v>0</v>
      </c>
      <c r="I59" s="717">
        <v>10</v>
      </c>
      <c r="J59" s="717">
        <v>361.49999999999989</v>
      </c>
      <c r="K59" s="738">
        <v>1</v>
      </c>
      <c r="L59" s="717">
        <v>10</v>
      </c>
      <c r="M59" s="718">
        <v>361.49999999999989</v>
      </c>
    </row>
    <row r="60" spans="1:13" ht="14.4" customHeight="1" x14ac:dyDescent="0.3">
      <c r="A60" s="713" t="s">
        <v>561</v>
      </c>
      <c r="B60" s="714" t="s">
        <v>1982</v>
      </c>
      <c r="C60" s="714" t="s">
        <v>1783</v>
      </c>
      <c r="D60" s="714" t="s">
        <v>1983</v>
      </c>
      <c r="E60" s="714" t="s">
        <v>1985</v>
      </c>
      <c r="F60" s="717"/>
      <c r="G60" s="717"/>
      <c r="H60" s="738">
        <v>0</v>
      </c>
      <c r="I60" s="717">
        <v>30</v>
      </c>
      <c r="J60" s="717">
        <v>3825.0000000000005</v>
      </c>
      <c r="K60" s="738">
        <v>1</v>
      </c>
      <c r="L60" s="717">
        <v>30</v>
      </c>
      <c r="M60" s="718">
        <v>3825.0000000000005</v>
      </c>
    </row>
    <row r="61" spans="1:13" ht="14.4" customHeight="1" x14ac:dyDescent="0.3">
      <c r="A61" s="713" t="s">
        <v>561</v>
      </c>
      <c r="B61" s="714" t="s">
        <v>1986</v>
      </c>
      <c r="C61" s="714" t="s">
        <v>1778</v>
      </c>
      <c r="D61" s="714" t="s">
        <v>1987</v>
      </c>
      <c r="E61" s="714" t="s">
        <v>1988</v>
      </c>
      <c r="F61" s="717"/>
      <c r="G61" s="717"/>
      <c r="H61" s="738">
        <v>0</v>
      </c>
      <c r="I61" s="717">
        <v>30</v>
      </c>
      <c r="J61" s="717">
        <v>881.1</v>
      </c>
      <c r="K61" s="738">
        <v>1</v>
      </c>
      <c r="L61" s="717">
        <v>30</v>
      </c>
      <c r="M61" s="718">
        <v>881.1</v>
      </c>
    </row>
    <row r="62" spans="1:13" ht="14.4" customHeight="1" x14ac:dyDescent="0.3">
      <c r="A62" s="713" t="s">
        <v>561</v>
      </c>
      <c r="B62" s="714" t="s">
        <v>1989</v>
      </c>
      <c r="C62" s="714" t="s">
        <v>1802</v>
      </c>
      <c r="D62" s="714" t="s">
        <v>1990</v>
      </c>
      <c r="E62" s="714" t="s">
        <v>1991</v>
      </c>
      <c r="F62" s="717"/>
      <c r="G62" s="717"/>
      <c r="H62" s="738">
        <v>0</v>
      </c>
      <c r="I62" s="717">
        <v>1.7</v>
      </c>
      <c r="J62" s="717">
        <v>271.14999999999998</v>
      </c>
      <c r="K62" s="738">
        <v>1</v>
      </c>
      <c r="L62" s="717">
        <v>1.7</v>
      </c>
      <c r="M62" s="718">
        <v>271.14999999999998</v>
      </c>
    </row>
    <row r="63" spans="1:13" ht="14.4" customHeight="1" x14ac:dyDescent="0.3">
      <c r="A63" s="713" t="s">
        <v>561</v>
      </c>
      <c r="B63" s="714" t="s">
        <v>1989</v>
      </c>
      <c r="C63" s="714" t="s">
        <v>1805</v>
      </c>
      <c r="D63" s="714" t="s">
        <v>1992</v>
      </c>
      <c r="E63" s="714" t="s">
        <v>1993</v>
      </c>
      <c r="F63" s="717"/>
      <c r="G63" s="717"/>
      <c r="H63" s="738">
        <v>0</v>
      </c>
      <c r="I63" s="717">
        <v>4</v>
      </c>
      <c r="J63" s="717">
        <v>1140.4000000000001</v>
      </c>
      <c r="K63" s="738">
        <v>1</v>
      </c>
      <c r="L63" s="717">
        <v>4</v>
      </c>
      <c r="M63" s="718">
        <v>1140.4000000000001</v>
      </c>
    </row>
    <row r="64" spans="1:13" ht="14.4" customHeight="1" x14ac:dyDescent="0.3">
      <c r="A64" s="713" t="s">
        <v>561</v>
      </c>
      <c r="B64" s="714" t="s">
        <v>1994</v>
      </c>
      <c r="C64" s="714" t="s">
        <v>1584</v>
      </c>
      <c r="D64" s="714" t="s">
        <v>1995</v>
      </c>
      <c r="E64" s="714" t="s">
        <v>1958</v>
      </c>
      <c r="F64" s="717"/>
      <c r="G64" s="717"/>
      <c r="H64" s="738">
        <v>0</v>
      </c>
      <c r="I64" s="717">
        <v>1</v>
      </c>
      <c r="J64" s="717">
        <v>630.21000000000026</v>
      </c>
      <c r="K64" s="738">
        <v>1</v>
      </c>
      <c r="L64" s="717">
        <v>1</v>
      </c>
      <c r="M64" s="718">
        <v>630.21000000000026</v>
      </c>
    </row>
    <row r="65" spans="1:13" ht="14.4" customHeight="1" x14ac:dyDescent="0.3">
      <c r="A65" s="713" t="s">
        <v>561</v>
      </c>
      <c r="B65" s="714" t="s">
        <v>1996</v>
      </c>
      <c r="C65" s="714" t="s">
        <v>1474</v>
      </c>
      <c r="D65" s="714" t="s">
        <v>1244</v>
      </c>
      <c r="E65" s="714" t="s">
        <v>1997</v>
      </c>
      <c r="F65" s="717"/>
      <c r="G65" s="717"/>
      <c r="H65" s="738">
        <v>0</v>
      </c>
      <c r="I65" s="717">
        <v>5</v>
      </c>
      <c r="J65" s="717">
        <v>293.7000000000001</v>
      </c>
      <c r="K65" s="738">
        <v>1</v>
      </c>
      <c r="L65" s="717">
        <v>5</v>
      </c>
      <c r="M65" s="718">
        <v>293.7000000000001</v>
      </c>
    </row>
    <row r="66" spans="1:13" ht="14.4" customHeight="1" x14ac:dyDescent="0.3">
      <c r="A66" s="713" t="s">
        <v>561</v>
      </c>
      <c r="B66" s="714" t="s">
        <v>1998</v>
      </c>
      <c r="C66" s="714" t="s">
        <v>577</v>
      </c>
      <c r="D66" s="714" t="s">
        <v>1999</v>
      </c>
      <c r="E66" s="714" t="s">
        <v>2000</v>
      </c>
      <c r="F66" s="717">
        <v>3</v>
      </c>
      <c r="G66" s="717">
        <v>1107.72</v>
      </c>
      <c r="H66" s="738">
        <v>1</v>
      </c>
      <c r="I66" s="717"/>
      <c r="J66" s="717"/>
      <c r="K66" s="738">
        <v>0</v>
      </c>
      <c r="L66" s="717">
        <v>3</v>
      </c>
      <c r="M66" s="718">
        <v>1107.72</v>
      </c>
    </row>
    <row r="67" spans="1:13" ht="14.4" customHeight="1" x14ac:dyDescent="0.3">
      <c r="A67" s="713" t="s">
        <v>561</v>
      </c>
      <c r="B67" s="714" t="s">
        <v>1998</v>
      </c>
      <c r="C67" s="714" t="s">
        <v>585</v>
      </c>
      <c r="D67" s="714" t="s">
        <v>1999</v>
      </c>
      <c r="E67" s="714" t="s">
        <v>2001</v>
      </c>
      <c r="F67" s="717">
        <v>2</v>
      </c>
      <c r="G67" s="717">
        <v>1550.54</v>
      </c>
      <c r="H67" s="738">
        <v>1</v>
      </c>
      <c r="I67" s="717"/>
      <c r="J67" s="717"/>
      <c r="K67" s="738">
        <v>0</v>
      </c>
      <c r="L67" s="717">
        <v>2</v>
      </c>
      <c r="M67" s="718">
        <v>1550.54</v>
      </c>
    </row>
    <row r="68" spans="1:13" ht="14.4" customHeight="1" x14ac:dyDescent="0.3">
      <c r="A68" s="713" t="s">
        <v>561</v>
      </c>
      <c r="B68" s="714" t="s">
        <v>2002</v>
      </c>
      <c r="C68" s="714" t="s">
        <v>1435</v>
      </c>
      <c r="D68" s="714" t="s">
        <v>2003</v>
      </c>
      <c r="E68" s="714" t="s">
        <v>2004</v>
      </c>
      <c r="F68" s="717"/>
      <c r="G68" s="717"/>
      <c r="H68" s="738">
        <v>0</v>
      </c>
      <c r="I68" s="717">
        <v>43</v>
      </c>
      <c r="J68" s="717">
        <v>1917.3755739269516</v>
      </c>
      <c r="K68" s="738">
        <v>1</v>
      </c>
      <c r="L68" s="717">
        <v>43</v>
      </c>
      <c r="M68" s="718">
        <v>1917.3755739269516</v>
      </c>
    </row>
    <row r="69" spans="1:13" ht="14.4" customHeight="1" x14ac:dyDescent="0.3">
      <c r="A69" s="713" t="s">
        <v>561</v>
      </c>
      <c r="B69" s="714" t="s">
        <v>2002</v>
      </c>
      <c r="C69" s="714" t="s">
        <v>1485</v>
      </c>
      <c r="D69" s="714" t="s">
        <v>2005</v>
      </c>
      <c r="E69" s="714" t="s">
        <v>2006</v>
      </c>
      <c r="F69" s="717"/>
      <c r="G69" s="717"/>
      <c r="H69" s="738">
        <v>0</v>
      </c>
      <c r="I69" s="717">
        <v>3</v>
      </c>
      <c r="J69" s="717">
        <v>170.64000000000004</v>
      </c>
      <c r="K69" s="738">
        <v>1</v>
      </c>
      <c r="L69" s="717">
        <v>3</v>
      </c>
      <c r="M69" s="718">
        <v>170.64000000000004</v>
      </c>
    </row>
    <row r="70" spans="1:13" ht="14.4" customHeight="1" x14ac:dyDescent="0.3">
      <c r="A70" s="713" t="s">
        <v>561</v>
      </c>
      <c r="B70" s="714" t="s">
        <v>2002</v>
      </c>
      <c r="C70" s="714" t="s">
        <v>1398</v>
      </c>
      <c r="D70" s="714" t="s">
        <v>2005</v>
      </c>
      <c r="E70" s="714" t="s">
        <v>2007</v>
      </c>
      <c r="F70" s="717"/>
      <c r="G70" s="717"/>
      <c r="H70" s="738">
        <v>0</v>
      </c>
      <c r="I70" s="717">
        <v>3</v>
      </c>
      <c r="J70" s="717">
        <v>170.64000000000001</v>
      </c>
      <c r="K70" s="738">
        <v>1</v>
      </c>
      <c r="L70" s="717">
        <v>3</v>
      </c>
      <c r="M70" s="718">
        <v>170.64000000000001</v>
      </c>
    </row>
    <row r="71" spans="1:13" ht="14.4" customHeight="1" x14ac:dyDescent="0.3">
      <c r="A71" s="713" t="s">
        <v>561</v>
      </c>
      <c r="B71" s="714" t="s">
        <v>2008</v>
      </c>
      <c r="C71" s="714" t="s">
        <v>1550</v>
      </c>
      <c r="D71" s="714" t="s">
        <v>2009</v>
      </c>
      <c r="E71" s="714" t="s">
        <v>2010</v>
      </c>
      <c r="F71" s="717"/>
      <c r="G71" s="717"/>
      <c r="H71" s="738">
        <v>0</v>
      </c>
      <c r="I71" s="717">
        <v>2</v>
      </c>
      <c r="J71" s="717">
        <v>495</v>
      </c>
      <c r="K71" s="738">
        <v>1</v>
      </c>
      <c r="L71" s="717">
        <v>2</v>
      </c>
      <c r="M71" s="718">
        <v>495</v>
      </c>
    </row>
    <row r="72" spans="1:13" ht="14.4" customHeight="1" x14ac:dyDescent="0.3">
      <c r="A72" s="713" t="s">
        <v>561</v>
      </c>
      <c r="B72" s="714" t="s">
        <v>2011</v>
      </c>
      <c r="C72" s="714" t="s">
        <v>1618</v>
      </c>
      <c r="D72" s="714" t="s">
        <v>2012</v>
      </c>
      <c r="E72" s="714" t="s">
        <v>2013</v>
      </c>
      <c r="F72" s="717"/>
      <c r="G72" s="717"/>
      <c r="H72" s="738">
        <v>0</v>
      </c>
      <c r="I72" s="717">
        <v>1</v>
      </c>
      <c r="J72" s="717">
        <v>973.4699999999998</v>
      </c>
      <c r="K72" s="738">
        <v>1</v>
      </c>
      <c r="L72" s="717">
        <v>1</v>
      </c>
      <c r="M72" s="718">
        <v>973.4699999999998</v>
      </c>
    </row>
    <row r="73" spans="1:13" ht="14.4" customHeight="1" x14ac:dyDescent="0.3">
      <c r="A73" s="713" t="s">
        <v>561</v>
      </c>
      <c r="B73" s="714" t="s">
        <v>2011</v>
      </c>
      <c r="C73" s="714" t="s">
        <v>601</v>
      </c>
      <c r="D73" s="714" t="s">
        <v>2014</v>
      </c>
      <c r="E73" s="714" t="s">
        <v>2013</v>
      </c>
      <c r="F73" s="717">
        <v>1</v>
      </c>
      <c r="G73" s="717">
        <v>973.47</v>
      </c>
      <c r="H73" s="738">
        <v>1</v>
      </c>
      <c r="I73" s="717"/>
      <c r="J73" s="717"/>
      <c r="K73" s="738">
        <v>0</v>
      </c>
      <c r="L73" s="717">
        <v>1</v>
      </c>
      <c r="M73" s="718">
        <v>973.47</v>
      </c>
    </row>
    <row r="74" spans="1:13" ht="14.4" customHeight="1" x14ac:dyDescent="0.3">
      <c r="A74" s="713" t="s">
        <v>561</v>
      </c>
      <c r="B74" s="714" t="s">
        <v>2015</v>
      </c>
      <c r="C74" s="714" t="s">
        <v>1556</v>
      </c>
      <c r="D74" s="714" t="s">
        <v>2016</v>
      </c>
      <c r="E74" s="714" t="s">
        <v>2017</v>
      </c>
      <c r="F74" s="717"/>
      <c r="G74" s="717"/>
      <c r="H74" s="738">
        <v>0</v>
      </c>
      <c r="I74" s="717">
        <v>6</v>
      </c>
      <c r="J74" s="717">
        <v>285.12000000000006</v>
      </c>
      <c r="K74" s="738">
        <v>1</v>
      </c>
      <c r="L74" s="717">
        <v>6</v>
      </c>
      <c r="M74" s="718">
        <v>285.12000000000006</v>
      </c>
    </row>
    <row r="75" spans="1:13" ht="14.4" customHeight="1" x14ac:dyDescent="0.3">
      <c r="A75" s="713" t="s">
        <v>561</v>
      </c>
      <c r="B75" s="714" t="s">
        <v>2015</v>
      </c>
      <c r="C75" s="714" t="s">
        <v>1572</v>
      </c>
      <c r="D75" s="714" t="s">
        <v>2016</v>
      </c>
      <c r="E75" s="714" t="s">
        <v>2018</v>
      </c>
      <c r="F75" s="717"/>
      <c r="G75" s="717"/>
      <c r="H75" s="738">
        <v>0</v>
      </c>
      <c r="I75" s="717">
        <v>1</v>
      </c>
      <c r="J75" s="717">
        <v>356.95000000000005</v>
      </c>
      <c r="K75" s="738">
        <v>1</v>
      </c>
      <c r="L75" s="717">
        <v>1</v>
      </c>
      <c r="M75" s="718">
        <v>356.95000000000005</v>
      </c>
    </row>
    <row r="76" spans="1:13" ht="14.4" customHeight="1" x14ac:dyDescent="0.3">
      <c r="A76" s="713" t="s">
        <v>561</v>
      </c>
      <c r="B76" s="714" t="s">
        <v>2019</v>
      </c>
      <c r="C76" s="714" t="s">
        <v>573</v>
      </c>
      <c r="D76" s="714" t="s">
        <v>574</v>
      </c>
      <c r="E76" s="714" t="s">
        <v>2020</v>
      </c>
      <c r="F76" s="717"/>
      <c r="G76" s="717"/>
      <c r="H76" s="738">
        <v>0</v>
      </c>
      <c r="I76" s="717">
        <v>3</v>
      </c>
      <c r="J76" s="717">
        <v>140.96999999999997</v>
      </c>
      <c r="K76" s="738">
        <v>1</v>
      </c>
      <c r="L76" s="717">
        <v>3</v>
      </c>
      <c r="M76" s="718">
        <v>140.96999999999997</v>
      </c>
    </row>
    <row r="77" spans="1:13" ht="14.4" customHeight="1" x14ac:dyDescent="0.3">
      <c r="A77" s="713" t="s">
        <v>561</v>
      </c>
      <c r="B77" s="714" t="s">
        <v>2019</v>
      </c>
      <c r="C77" s="714" t="s">
        <v>1554</v>
      </c>
      <c r="D77" s="714" t="s">
        <v>2021</v>
      </c>
      <c r="E77" s="714" t="s">
        <v>2020</v>
      </c>
      <c r="F77" s="717"/>
      <c r="G77" s="717"/>
      <c r="H77" s="738">
        <v>0</v>
      </c>
      <c r="I77" s="717">
        <v>3</v>
      </c>
      <c r="J77" s="717">
        <v>80.610000000000014</v>
      </c>
      <c r="K77" s="738">
        <v>1</v>
      </c>
      <c r="L77" s="717">
        <v>3</v>
      </c>
      <c r="M77" s="718">
        <v>80.610000000000014</v>
      </c>
    </row>
    <row r="78" spans="1:13" ht="14.4" customHeight="1" x14ac:dyDescent="0.3">
      <c r="A78" s="713" t="s">
        <v>561</v>
      </c>
      <c r="B78" s="714" t="s">
        <v>2022</v>
      </c>
      <c r="C78" s="714" t="s">
        <v>1606</v>
      </c>
      <c r="D78" s="714" t="s">
        <v>1607</v>
      </c>
      <c r="E78" s="714" t="s">
        <v>2023</v>
      </c>
      <c r="F78" s="717"/>
      <c r="G78" s="717"/>
      <c r="H78" s="738">
        <v>0</v>
      </c>
      <c r="I78" s="717">
        <v>1</v>
      </c>
      <c r="J78" s="717">
        <v>45.750000000000014</v>
      </c>
      <c r="K78" s="738">
        <v>1</v>
      </c>
      <c r="L78" s="717">
        <v>1</v>
      </c>
      <c r="M78" s="718">
        <v>45.750000000000014</v>
      </c>
    </row>
    <row r="79" spans="1:13" ht="14.4" customHeight="1" x14ac:dyDescent="0.3">
      <c r="A79" s="713" t="s">
        <v>561</v>
      </c>
      <c r="B79" s="714" t="s">
        <v>2022</v>
      </c>
      <c r="C79" s="714" t="s">
        <v>604</v>
      </c>
      <c r="D79" s="714" t="s">
        <v>2024</v>
      </c>
      <c r="E79" s="714" t="s">
        <v>1955</v>
      </c>
      <c r="F79" s="717">
        <v>1</v>
      </c>
      <c r="G79" s="717">
        <v>109.99999999999993</v>
      </c>
      <c r="H79" s="738">
        <v>1</v>
      </c>
      <c r="I79" s="717"/>
      <c r="J79" s="717"/>
      <c r="K79" s="738">
        <v>0</v>
      </c>
      <c r="L79" s="717">
        <v>1</v>
      </c>
      <c r="M79" s="718">
        <v>109.99999999999993</v>
      </c>
    </row>
    <row r="80" spans="1:13" ht="14.4" customHeight="1" x14ac:dyDescent="0.3">
      <c r="A80" s="713" t="s">
        <v>561</v>
      </c>
      <c r="B80" s="714" t="s">
        <v>2025</v>
      </c>
      <c r="C80" s="714" t="s">
        <v>1481</v>
      </c>
      <c r="D80" s="714" t="s">
        <v>1482</v>
      </c>
      <c r="E80" s="714" t="s">
        <v>1926</v>
      </c>
      <c r="F80" s="717"/>
      <c r="G80" s="717"/>
      <c r="H80" s="738">
        <v>0</v>
      </c>
      <c r="I80" s="717">
        <v>7</v>
      </c>
      <c r="J80" s="717">
        <v>140.42009512520065</v>
      </c>
      <c r="K80" s="738">
        <v>1</v>
      </c>
      <c r="L80" s="717">
        <v>7</v>
      </c>
      <c r="M80" s="718">
        <v>140.42009512520065</v>
      </c>
    </row>
    <row r="81" spans="1:13" ht="14.4" customHeight="1" x14ac:dyDescent="0.3">
      <c r="A81" s="713" t="s">
        <v>561</v>
      </c>
      <c r="B81" s="714" t="s">
        <v>2025</v>
      </c>
      <c r="C81" s="714" t="s">
        <v>1523</v>
      </c>
      <c r="D81" s="714" t="s">
        <v>1524</v>
      </c>
      <c r="E81" s="714" t="s">
        <v>1958</v>
      </c>
      <c r="F81" s="717"/>
      <c r="G81" s="717"/>
      <c r="H81" s="738">
        <v>0</v>
      </c>
      <c r="I81" s="717">
        <v>5</v>
      </c>
      <c r="J81" s="717">
        <v>136.25</v>
      </c>
      <c r="K81" s="738">
        <v>1</v>
      </c>
      <c r="L81" s="717">
        <v>5</v>
      </c>
      <c r="M81" s="718">
        <v>136.25</v>
      </c>
    </row>
    <row r="82" spans="1:13" ht="14.4" customHeight="1" x14ac:dyDescent="0.3">
      <c r="A82" s="713" t="s">
        <v>561</v>
      </c>
      <c r="B82" s="714" t="s">
        <v>2026</v>
      </c>
      <c r="C82" s="714" t="s">
        <v>1537</v>
      </c>
      <c r="D82" s="714" t="s">
        <v>1538</v>
      </c>
      <c r="E82" s="714" t="s">
        <v>1958</v>
      </c>
      <c r="F82" s="717"/>
      <c r="G82" s="717"/>
      <c r="H82" s="738">
        <v>0</v>
      </c>
      <c r="I82" s="717">
        <v>2</v>
      </c>
      <c r="J82" s="717">
        <v>157.64000000000001</v>
      </c>
      <c r="K82" s="738">
        <v>1</v>
      </c>
      <c r="L82" s="717">
        <v>2</v>
      </c>
      <c r="M82" s="718">
        <v>157.64000000000001</v>
      </c>
    </row>
    <row r="83" spans="1:13" ht="14.4" customHeight="1" x14ac:dyDescent="0.3">
      <c r="A83" s="713" t="s">
        <v>561</v>
      </c>
      <c r="B83" s="714" t="s">
        <v>2027</v>
      </c>
      <c r="C83" s="714" t="s">
        <v>1527</v>
      </c>
      <c r="D83" s="714" t="s">
        <v>2028</v>
      </c>
      <c r="E83" s="714" t="s">
        <v>2029</v>
      </c>
      <c r="F83" s="717"/>
      <c r="G83" s="717"/>
      <c r="H83" s="738">
        <v>0</v>
      </c>
      <c r="I83" s="717">
        <v>4</v>
      </c>
      <c r="J83" s="717">
        <v>368.68000000000006</v>
      </c>
      <c r="K83" s="738">
        <v>1</v>
      </c>
      <c r="L83" s="717">
        <v>4</v>
      </c>
      <c r="M83" s="718">
        <v>368.68000000000006</v>
      </c>
    </row>
    <row r="84" spans="1:13" ht="14.4" customHeight="1" x14ac:dyDescent="0.3">
      <c r="A84" s="713" t="s">
        <v>561</v>
      </c>
      <c r="B84" s="714" t="s">
        <v>2030</v>
      </c>
      <c r="C84" s="714" t="s">
        <v>581</v>
      </c>
      <c r="D84" s="714" t="s">
        <v>2031</v>
      </c>
      <c r="E84" s="714" t="s">
        <v>1926</v>
      </c>
      <c r="F84" s="717"/>
      <c r="G84" s="717"/>
      <c r="H84" s="738">
        <v>0</v>
      </c>
      <c r="I84" s="717">
        <v>2</v>
      </c>
      <c r="J84" s="717">
        <v>142.34000000000006</v>
      </c>
      <c r="K84" s="738">
        <v>1</v>
      </c>
      <c r="L84" s="717">
        <v>2</v>
      </c>
      <c r="M84" s="718">
        <v>142.34000000000006</v>
      </c>
    </row>
    <row r="85" spans="1:13" ht="14.4" customHeight="1" x14ac:dyDescent="0.3">
      <c r="A85" s="713" t="s">
        <v>561</v>
      </c>
      <c r="B85" s="714" t="s">
        <v>2032</v>
      </c>
      <c r="C85" s="714" t="s">
        <v>597</v>
      </c>
      <c r="D85" s="714" t="s">
        <v>2033</v>
      </c>
      <c r="E85" s="714" t="s">
        <v>2034</v>
      </c>
      <c r="F85" s="717"/>
      <c r="G85" s="717"/>
      <c r="H85" s="738">
        <v>0</v>
      </c>
      <c r="I85" s="717">
        <v>3</v>
      </c>
      <c r="J85" s="717">
        <v>299.94000000000017</v>
      </c>
      <c r="K85" s="738">
        <v>1</v>
      </c>
      <c r="L85" s="717">
        <v>3</v>
      </c>
      <c r="M85" s="718">
        <v>299.94000000000017</v>
      </c>
    </row>
    <row r="86" spans="1:13" ht="14.4" customHeight="1" x14ac:dyDescent="0.3">
      <c r="A86" s="713" t="s">
        <v>561</v>
      </c>
      <c r="B86" s="714" t="s">
        <v>2035</v>
      </c>
      <c r="C86" s="714" t="s">
        <v>1406</v>
      </c>
      <c r="D86" s="714" t="s">
        <v>608</v>
      </c>
      <c r="E86" s="714" t="s">
        <v>2036</v>
      </c>
      <c r="F86" s="717"/>
      <c r="G86" s="717"/>
      <c r="H86" s="738">
        <v>0</v>
      </c>
      <c r="I86" s="717">
        <v>1</v>
      </c>
      <c r="J86" s="717">
        <v>90.379999999999981</v>
      </c>
      <c r="K86" s="738">
        <v>1</v>
      </c>
      <c r="L86" s="717">
        <v>1</v>
      </c>
      <c r="M86" s="718">
        <v>90.379999999999981</v>
      </c>
    </row>
    <row r="87" spans="1:13" ht="14.4" customHeight="1" x14ac:dyDescent="0.3">
      <c r="A87" s="713" t="s">
        <v>561</v>
      </c>
      <c r="B87" s="714" t="s">
        <v>2037</v>
      </c>
      <c r="C87" s="714" t="s">
        <v>1609</v>
      </c>
      <c r="D87" s="714" t="s">
        <v>2038</v>
      </c>
      <c r="E87" s="714" t="s">
        <v>2039</v>
      </c>
      <c r="F87" s="717"/>
      <c r="G87" s="717"/>
      <c r="H87" s="738">
        <v>0</v>
      </c>
      <c r="I87" s="717">
        <v>2</v>
      </c>
      <c r="J87" s="717">
        <v>176.82998375598987</v>
      </c>
      <c r="K87" s="738">
        <v>1</v>
      </c>
      <c r="L87" s="717">
        <v>2</v>
      </c>
      <c r="M87" s="718">
        <v>176.82998375598987</v>
      </c>
    </row>
    <row r="88" spans="1:13" ht="14.4" customHeight="1" x14ac:dyDescent="0.3">
      <c r="A88" s="713" t="s">
        <v>561</v>
      </c>
      <c r="B88" s="714" t="s">
        <v>2037</v>
      </c>
      <c r="C88" s="714" t="s">
        <v>1612</v>
      </c>
      <c r="D88" s="714" t="s">
        <v>2038</v>
      </c>
      <c r="E88" s="714" t="s">
        <v>2040</v>
      </c>
      <c r="F88" s="717"/>
      <c r="G88" s="717"/>
      <c r="H88" s="738">
        <v>0</v>
      </c>
      <c r="I88" s="717">
        <v>1</v>
      </c>
      <c r="J88" s="717">
        <v>53.500000000000028</v>
      </c>
      <c r="K88" s="738">
        <v>1</v>
      </c>
      <c r="L88" s="717">
        <v>1</v>
      </c>
      <c r="M88" s="718">
        <v>53.500000000000028</v>
      </c>
    </row>
    <row r="89" spans="1:13" ht="14.4" customHeight="1" x14ac:dyDescent="0.3">
      <c r="A89" s="713" t="s">
        <v>561</v>
      </c>
      <c r="B89" s="714" t="s">
        <v>2041</v>
      </c>
      <c r="C89" s="714" t="s">
        <v>1602</v>
      </c>
      <c r="D89" s="714" t="s">
        <v>2042</v>
      </c>
      <c r="E89" s="714" t="s">
        <v>2043</v>
      </c>
      <c r="F89" s="717"/>
      <c r="G89" s="717"/>
      <c r="H89" s="738">
        <v>0</v>
      </c>
      <c r="I89" s="717">
        <v>1</v>
      </c>
      <c r="J89" s="717">
        <v>320.42</v>
      </c>
      <c r="K89" s="738">
        <v>1</v>
      </c>
      <c r="L89" s="717">
        <v>1</v>
      </c>
      <c r="M89" s="718">
        <v>320.42</v>
      </c>
    </row>
    <row r="90" spans="1:13" ht="14.4" customHeight="1" x14ac:dyDescent="0.3">
      <c r="A90" s="713" t="s">
        <v>561</v>
      </c>
      <c r="B90" s="714" t="s">
        <v>2044</v>
      </c>
      <c r="C90" s="714" t="s">
        <v>1503</v>
      </c>
      <c r="D90" s="714" t="s">
        <v>1504</v>
      </c>
      <c r="E90" s="714" t="s">
        <v>2045</v>
      </c>
      <c r="F90" s="717"/>
      <c r="G90" s="717"/>
      <c r="H90" s="738">
        <v>0</v>
      </c>
      <c r="I90" s="717">
        <v>4</v>
      </c>
      <c r="J90" s="717">
        <v>404.36000000000024</v>
      </c>
      <c r="K90" s="738">
        <v>1</v>
      </c>
      <c r="L90" s="717">
        <v>4</v>
      </c>
      <c r="M90" s="718">
        <v>404.36000000000024</v>
      </c>
    </row>
    <row r="91" spans="1:13" ht="14.4" customHeight="1" x14ac:dyDescent="0.3">
      <c r="A91" s="713" t="s">
        <v>561</v>
      </c>
      <c r="B91" s="714" t="s">
        <v>2046</v>
      </c>
      <c r="C91" s="714" t="s">
        <v>1457</v>
      </c>
      <c r="D91" s="714" t="s">
        <v>2047</v>
      </c>
      <c r="E91" s="714" t="s">
        <v>2048</v>
      </c>
      <c r="F91" s="717"/>
      <c r="G91" s="717"/>
      <c r="H91" s="738">
        <v>0</v>
      </c>
      <c r="I91" s="717">
        <v>2</v>
      </c>
      <c r="J91" s="717">
        <v>103.67994450471028</v>
      </c>
      <c r="K91" s="738">
        <v>1</v>
      </c>
      <c r="L91" s="717">
        <v>2</v>
      </c>
      <c r="M91" s="718">
        <v>103.67994450471028</v>
      </c>
    </row>
    <row r="92" spans="1:13" ht="14.4" customHeight="1" x14ac:dyDescent="0.3">
      <c r="A92" s="713" t="s">
        <v>561</v>
      </c>
      <c r="B92" s="714" t="s">
        <v>2049</v>
      </c>
      <c r="C92" s="714" t="s">
        <v>1628</v>
      </c>
      <c r="D92" s="714" t="s">
        <v>1629</v>
      </c>
      <c r="E92" s="714" t="s">
        <v>1630</v>
      </c>
      <c r="F92" s="717"/>
      <c r="G92" s="717"/>
      <c r="H92" s="738">
        <v>0</v>
      </c>
      <c r="I92" s="717">
        <v>18</v>
      </c>
      <c r="J92" s="717">
        <v>736.56</v>
      </c>
      <c r="K92" s="738">
        <v>1</v>
      </c>
      <c r="L92" s="717">
        <v>18</v>
      </c>
      <c r="M92" s="718">
        <v>736.56</v>
      </c>
    </row>
    <row r="93" spans="1:13" ht="14.4" customHeight="1" x14ac:dyDescent="0.3">
      <c r="A93" s="713" t="s">
        <v>561</v>
      </c>
      <c r="B93" s="714" t="s">
        <v>2049</v>
      </c>
      <c r="C93" s="714" t="s">
        <v>1632</v>
      </c>
      <c r="D93" s="714" t="s">
        <v>1633</v>
      </c>
      <c r="E93" s="714" t="s">
        <v>1630</v>
      </c>
      <c r="F93" s="717"/>
      <c r="G93" s="717"/>
      <c r="H93" s="738">
        <v>0</v>
      </c>
      <c r="I93" s="717">
        <v>13</v>
      </c>
      <c r="J93" s="717">
        <v>531.96</v>
      </c>
      <c r="K93" s="738">
        <v>1</v>
      </c>
      <c r="L93" s="717">
        <v>13</v>
      </c>
      <c r="M93" s="718">
        <v>531.96</v>
      </c>
    </row>
    <row r="94" spans="1:13" ht="14.4" customHeight="1" x14ac:dyDescent="0.3">
      <c r="A94" s="713" t="s">
        <v>561</v>
      </c>
      <c r="B94" s="714" t="s">
        <v>2049</v>
      </c>
      <c r="C94" s="714" t="s">
        <v>1635</v>
      </c>
      <c r="D94" s="714" t="s">
        <v>2050</v>
      </c>
      <c r="E94" s="714" t="s">
        <v>1630</v>
      </c>
      <c r="F94" s="717"/>
      <c r="G94" s="717"/>
      <c r="H94" s="738">
        <v>0</v>
      </c>
      <c r="I94" s="717">
        <v>20</v>
      </c>
      <c r="J94" s="717">
        <v>823.6</v>
      </c>
      <c r="K94" s="738">
        <v>1</v>
      </c>
      <c r="L94" s="717">
        <v>20</v>
      </c>
      <c r="M94" s="718">
        <v>823.6</v>
      </c>
    </row>
    <row r="95" spans="1:13" ht="14.4" customHeight="1" x14ac:dyDescent="0.3">
      <c r="A95" s="713" t="s">
        <v>561</v>
      </c>
      <c r="B95" s="714" t="s">
        <v>2049</v>
      </c>
      <c r="C95" s="714" t="s">
        <v>1638</v>
      </c>
      <c r="D95" s="714" t="s">
        <v>2051</v>
      </c>
      <c r="E95" s="714" t="s">
        <v>1630</v>
      </c>
      <c r="F95" s="717"/>
      <c r="G95" s="717"/>
      <c r="H95" s="738">
        <v>0</v>
      </c>
      <c r="I95" s="717">
        <v>35</v>
      </c>
      <c r="J95" s="717">
        <v>1441.3</v>
      </c>
      <c r="K95" s="738">
        <v>1</v>
      </c>
      <c r="L95" s="717">
        <v>35</v>
      </c>
      <c r="M95" s="718">
        <v>1441.3</v>
      </c>
    </row>
    <row r="96" spans="1:13" ht="14.4" customHeight="1" x14ac:dyDescent="0.3">
      <c r="A96" s="713" t="s">
        <v>561</v>
      </c>
      <c r="B96" s="714" t="s">
        <v>2049</v>
      </c>
      <c r="C96" s="714" t="s">
        <v>1641</v>
      </c>
      <c r="D96" s="714" t="s">
        <v>2052</v>
      </c>
      <c r="E96" s="714" t="s">
        <v>1630</v>
      </c>
      <c r="F96" s="717"/>
      <c r="G96" s="717"/>
      <c r="H96" s="738">
        <v>0</v>
      </c>
      <c r="I96" s="717">
        <v>5</v>
      </c>
      <c r="J96" s="717">
        <v>205.9</v>
      </c>
      <c r="K96" s="738">
        <v>1</v>
      </c>
      <c r="L96" s="717">
        <v>5</v>
      </c>
      <c r="M96" s="718">
        <v>205.9</v>
      </c>
    </row>
    <row r="97" spans="1:13" ht="14.4" customHeight="1" x14ac:dyDescent="0.3">
      <c r="A97" s="713" t="s">
        <v>561</v>
      </c>
      <c r="B97" s="714" t="s">
        <v>2049</v>
      </c>
      <c r="C97" s="714" t="s">
        <v>1657</v>
      </c>
      <c r="D97" s="714" t="s">
        <v>1658</v>
      </c>
      <c r="E97" s="714" t="s">
        <v>1659</v>
      </c>
      <c r="F97" s="717"/>
      <c r="G97" s="717"/>
      <c r="H97" s="738">
        <v>0</v>
      </c>
      <c r="I97" s="717">
        <v>2</v>
      </c>
      <c r="J97" s="717">
        <v>271.2</v>
      </c>
      <c r="K97" s="738">
        <v>1</v>
      </c>
      <c r="L97" s="717">
        <v>2</v>
      </c>
      <c r="M97" s="718">
        <v>271.2</v>
      </c>
    </row>
    <row r="98" spans="1:13" ht="14.4" customHeight="1" x14ac:dyDescent="0.3">
      <c r="A98" s="713" t="s">
        <v>561</v>
      </c>
      <c r="B98" s="714" t="s">
        <v>2049</v>
      </c>
      <c r="C98" s="714" t="s">
        <v>1644</v>
      </c>
      <c r="D98" s="714" t="s">
        <v>1645</v>
      </c>
      <c r="E98" s="714" t="s">
        <v>2053</v>
      </c>
      <c r="F98" s="717"/>
      <c r="G98" s="717"/>
      <c r="H98" s="738">
        <v>0</v>
      </c>
      <c r="I98" s="717">
        <v>32</v>
      </c>
      <c r="J98" s="717">
        <v>5007.68</v>
      </c>
      <c r="K98" s="738">
        <v>1</v>
      </c>
      <c r="L98" s="717">
        <v>32</v>
      </c>
      <c r="M98" s="718">
        <v>5007.68</v>
      </c>
    </row>
    <row r="99" spans="1:13" ht="14.4" customHeight="1" x14ac:dyDescent="0.3">
      <c r="A99" s="713" t="s">
        <v>561</v>
      </c>
      <c r="B99" s="714" t="s">
        <v>2049</v>
      </c>
      <c r="C99" s="714" t="s">
        <v>1647</v>
      </c>
      <c r="D99" s="714" t="s">
        <v>1648</v>
      </c>
      <c r="E99" s="714" t="s">
        <v>2054</v>
      </c>
      <c r="F99" s="717"/>
      <c r="G99" s="717"/>
      <c r="H99" s="738">
        <v>0</v>
      </c>
      <c r="I99" s="717">
        <v>2</v>
      </c>
      <c r="J99" s="717">
        <v>223.90035079883356</v>
      </c>
      <c r="K99" s="738">
        <v>1</v>
      </c>
      <c r="L99" s="717">
        <v>2</v>
      </c>
      <c r="M99" s="718">
        <v>223.90035079883356</v>
      </c>
    </row>
    <row r="100" spans="1:13" ht="14.4" customHeight="1" x14ac:dyDescent="0.3">
      <c r="A100" s="713" t="s">
        <v>561</v>
      </c>
      <c r="B100" s="714" t="s">
        <v>2049</v>
      </c>
      <c r="C100" s="714" t="s">
        <v>1650</v>
      </c>
      <c r="D100" s="714" t="s">
        <v>1651</v>
      </c>
      <c r="E100" s="714" t="s">
        <v>2054</v>
      </c>
      <c r="F100" s="717"/>
      <c r="G100" s="717"/>
      <c r="H100" s="738">
        <v>0</v>
      </c>
      <c r="I100" s="717">
        <v>9</v>
      </c>
      <c r="J100" s="717">
        <v>1007.55</v>
      </c>
      <c r="K100" s="738">
        <v>1</v>
      </c>
      <c r="L100" s="717">
        <v>9</v>
      </c>
      <c r="M100" s="718">
        <v>1007.55</v>
      </c>
    </row>
    <row r="101" spans="1:13" ht="14.4" customHeight="1" x14ac:dyDescent="0.3">
      <c r="A101" s="713" t="s">
        <v>561</v>
      </c>
      <c r="B101" s="714" t="s">
        <v>2049</v>
      </c>
      <c r="C101" s="714" t="s">
        <v>1653</v>
      </c>
      <c r="D101" s="714" t="s">
        <v>2055</v>
      </c>
      <c r="E101" s="714" t="s">
        <v>2054</v>
      </c>
      <c r="F101" s="717"/>
      <c r="G101" s="717"/>
      <c r="H101" s="738">
        <v>0</v>
      </c>
      <c r="I101" s="717">
        <v>5</v>
      </c>
      <c r="J101" s="717">
        <v>559.75</v>
      </c>
      <c r="K101" s="738">
        <v>1</v>
      </c>
      <c r="L101" s="717">
        <v>5</v>
      </c>
      <c r="M101" s="718">
        <v>559.75</v>
      </c>
    </row>
    <row r="102" spans="1:13" ht="14.4" customHeight="1" x14ac:dyDescent="0.3">
      <c r="A102" s="713" t="s">
        <v>561</v>
      </c>
      <c r="B102" s="714" t="s">
        <v>2049</v>
      </c>
      <c r="C102" s="714" t="s">
        <v>1660</v>
      </c>
      <c r="D102" s="714" t="s">
        <v>1661</v>
      </c>
      <c r="E102" s="714" t="s">
        <v>1662</v>
      </c>
      <c r="F102" s="717"/>
      <c r="G102" s="717"/>
      <c r="H102" s="738">
        <v>0</v>
      </c>
      <c r="I102" s="717">
        <v>16</v>
      </c>
      <c r="J102" s="717">
        <v>2618.7199999999998</v>
      </c>
      <c r="K102" s="738">
        <v>1</v>
      </c>
      <c r="L102" s="717">
        <v>16</v>
      </c>
      <c r="M102" s="718">
        <v>2618.7199999999998</v>
      </c>
    </row>
    <row r="103" spans="1:13" ht="14.4" customHeight="1" x14ac:dyDescent="0.3">
      <c r="A103" s="713" t="s">
        <v>561</v>
      </c>
      <c r="B103" s="714" t="s">
        <v>2049</v>
      </c>
      <c r="C103" s="714" t="s">
        <v>1665</v>
      </c>
      <c r="D103" s="714" t="s">
        <v>1666</v>
      </c>
      <c r="E103" s="714" t="s">
        <v>1662</v>
      </c>
      <c r="F103" s="717"/>
      <c r="G103" s="717"/>
      <c r="H103" s="738">
        <v>0</v>
      </c>
      <c r="I103" s="717">
        <v>22</v>
      </c>
      <c r="J103" s="717">
        <v>2699.18</v>
      </c>
      <c r="K103" s="738">
        <v>1</v>
      </c>
      <c r="L103" s="717">
        <v>22</v>
      </c>
      <c r="M103" s="718">
        <v>2699.18</v>
      </c>
    </row>
    <row r="104" spans="1:13" ht="14.4" customHeight="1" x14ac:dyDescent="0.3">
      <c r="A104" s="713" t="s">
        <v>561</v>
      </c>
      <c r="B104" s="714" t="s">
        <v>2049</v>
      </c>
      <c r="C104" s="714" t="s">
        <v>1663</v>
      </c>
      <c r="D104" s="714" t="s">
        <v>1664</v>
      </c>
      <c r="E104" s="714" t="s">
        <v>1662</v>
      </c>
      <c r="F104" s="717"/>
      <c r="G104" s="717"/>
      <c r="H104" s="738">
        <v>0</v>
      </c>
      <c r="I104" s="717">
        <v>17</v>
      </c>
      <c r="J104" s="717">
        <v>2085.7433333333333</v>
      </c>
      <c r="K104" s="738">
        <v>1</v>
      </c>
      <c r="L104" s="717">
        <v>17</v>
      </c>
      <c r="M104" s="718">
        <v>2085.7433333333333</v>
      </c>
    </row>
    <row r="105" spans="1:13" ht="14.4" customHeight="1" x14ac:dyDescent="0.3">
      <c r="A105" s="713" t="s">
        <v>561</v>
      </c>
      <c r="B105" s="714" t="s">
        <v>2049</v>
      </c>
      <c r="C105" s="714" t="s">
        <v>1667</v>
      </c>
      <c r="D105" s="714" t="s">
        <v>2056</v>
      </c>
      <c r="E105" s="714" t="s">
        <v>1669</v>
      </c>
      <c r="F105" s="717"/>
      <c r="G105" s="717"/>
      <c r="H105" s="738">
        <v>0</v>
      </c>
      <c r="I105" s="717">
        <v>5</v>
      </c>
      <c r="J105" s="717">
        <v>896.3</v>
      </c>
      <c r="K105" s="738">
        <v>1</v>
      </c>
      <c r="L105" s="717">
        <v>5</v>
      </c>
      <c r="M105" s="718">
        <v>896.3</v>
      </c>
    </row>
    <row r="106" spans="1:13" ht="14.4" customHeight="1" x14ac:dyDescent="0.3">
      <c r="A106" s="713" t="s">
        <v>561</v>
      </c>
      <c r="B106" s="714" t="s">
        <v>2049</v>
      </c>
      <c r="C106" s="714" t="s">
        <v>1670</v>
      </c>
      <c r="D106" s="714" t="s">
        <v>1671</v>
      </c>
      <c r="E106" s="714" t="s">
        <v>1662</v>
      </c>
      <c r="F106" s="717"/>
      <c r="G106" s="717"/>
      <c r="H106" s="738">
        <v>0</v>
      </c>
      <c r="I106" s="717">
        <v>3</v>
      </c>
      <c r="J106" s="717">
        <v>389.90999999999997</v>
      </c>
      <c r="K106" s="738">
        <v>1</v>
      </c>
      <c r="L106" s="717">
        <v>3</v>
      </c>
      <c r="M106" s="718">
        <v>389.90999999999997</v>
      </c>
    </row>
    <row r="107" spans="1:13" ht="14.4" customHeight="1" x14ac:dyDescent="0.3">
      <c r="A107" s="713" t="s">
        <v>561</v>
      </c>
      <c r="B107" s="714" t="s">
        <v>2049</v>
      </c>
      <c r="C107" s="714" t="s">
        <v>1675</v>
      </c>
      <c r="D107" s="714" t="s">
        <v>1676</v>
      </c>
      <c r="E107" s="714" t="s">
        <v>1659</v>
      </c>
      <c r="F107" s="717"/>
      <c r="G107" s="717"/>
      <c r="H107" s="738">
        <v>0</v>
      </c>
      <c r="I107" s="717">
        <v>3</v>
      </c>
      <c r="J107" s="717">
        <v>406.79949885327119</v>
      </c>
      <c r="K107" s="738">
        <v>1</v>
      </c>
      <c r="L107" s="717">
        <v>3</v>
      </c>
      <c r="M107" s="718">
        <v>406.79949885327119</v>
      </c>
    </row>
    <row r="108" spans="1:13" ht="14.4" customHeight="1" thickBot="1" x14ac:dyDescent="0.35">
      <c r="A108" s="719" t="s">
        <v>561</v>
      </c>
      <c r="B108" s="720" t="s">
        <v>2049</v>
      </c>
      <c r="C108" s="720" t="s">
        <v>1673</v>
      </c>
      <c r="D108" s="720" t="s">
        <v>1674</v>
      </c>
      <c r="E108" s="720" t="s">
        <v>1630</v>
      </c>
      <c r="F108" s="723"/>
      <c r="G108" s="723"/>
      <c r="H108" s="731">
        <v>0</v>
      </c>
      <c r="I108" s="723">
        <v>4</v>
      </c>
      <c r="J108" s="723">
        <v>122.67999999999998</v>
      </c>
      <c r="K108" s="731">
        <v>1</v>
      </c>
      <c r="L108" s="723">
        <v>4</v>
      </c>
      <c r="M108" s="724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9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7" t="s">
        <v>281</v>
      </c>
      <c r="B1" s="557"/>
      <c r="C1" s="557"/>
      <c r="D1" s="557"/>
      <c r="E1" s="557"/>
      <c r="F1" s="519"/>
      <c r="G1" s="519"/>
      <c r="H1" s="519"/>
      <c r="I1" s="519"/>
      <c r="J1" s="550"/>
      <c r="K1" s="550"/>
      <c r="L1" s="550"/>
      <c r="M1" s="550"/>
      <c r="N1" s="550"/>
      <c r="O1" s="550"/>
      <c r="P1" s="550"/>
      <c r="Q1" s="550"/>
    </row>
    <row r="2" spans="1:17" ht="14.4" customHeight="1" thickBot="1" x14ac:dyDescent="0.35">
      <c r="A2" s="374" t="s">
        <v>353</v>
      </c>
      <c r="B2" s="336"/>
      <c r="C2" s="336"/>
      <c r="D2" s="336"/>
      <c r="E2" s="336"/>
    </row>
    <row r="3" spans="1:17" ht="14.4" customHeight="1" thickBot="1" x14ac:dyDescent="0.35">
      <c r="A3" s="448" t="s">
        <v>3</v>
      </c>
      <c r="B3" s="452">
        <f>SUM(B6:B1048576)</f>
        <v>795</v>
      </c>
      <c r="C3" s="453">
        <f>SUM(C6:C1048576)</f>
        <v>461</v>
      </c>
      <c r="D3" s="453">
        <f>SUM(D6:D1048576)</f>
        <v>101</v>
      </c>
      <c r="E3" s="454">
        <f>SUM(E6:E1048576)</f>
        <v>0</v>
      </c>
      <c r="F3" s="451">
        <f>IF(SUM($B3:$E3)=0,"",B3/SUM($B3:$E3))</f>
        <v>0.58585114222549739</v>
      </c>
      <c r="G3" s="449">
        <f t="shared" ref="G3:I3" si="0">IF(SUM($B3:$E3)=0,"",C3/SUM($B3:$E3))</f>
        <v>0.33971997052321296</v>
      </c>
      <c r="H3" s="449">
        <f t="shared" si="0"/>
        <v>7.4428887251289613E-2</v>
      </c>
      <c r="I3" s="450">
        <f t="shared" si="0"/>
        <v>0</v>
      </c>
      <c r="J3" s="453">
        <f>SUM(J6:J1048576)</f>
        <v>104</v>
      </c>
      <c r="K3" s="453">
        <f>SUM(K6:K1048576)</f>
        <v>191</v>
      </c>
      <c r="L3" s="453">
        <f>SUM(L6:L1048576)</f>
        <v>101</v>
      </c>
      <c r="M3" s="454">
        <f>SUM(M6:M1048576)</f>
        <v>0</v>
      </c>
      <c r="N3" s="451">
        <f>IF(SUM($J3:$M3)=0,"",J3/SUM($J3:$M3))</f>
        <v>0.26262626262626265</v>
      </c>
      <c r="O3" s="449">
        <f t="shared" ref="O3:Q3" si="1">IF(SUM($J3:$M3)=0,"",K3/SUM($J3:$M3))</f>
        <v>0.48232323232323232</v>
      </c>
      <c r="P3" s="449">
        <f t="shared" si="1"/>
        <v>0.25505050505050503</v>
      </c>
      <c r="Q3" s="450">
        <f t="shared" si="1"/>
        <v>0</v>
      </c>
    </row>
    <row r="4" spans="1:17" ht="14.4" customHeight="1" thickBot="1" x14ac:dyDescent="0.35">
      <c r="A4" s="447"/>
      <c r="B4" s="570" t="s">
        <v>283</v>
      </c>
      <c r="C4" s="571"/>
      <c r="D4" s="571"/>
      <c r="E4" s="572"/>
      <c r="F4" s="567" t="s">
        <v>288</v>
      </c>
      <c r="G4" s="568"/>
      <c r="H4" s="568"/>
      <c r="I4" s="569"/>
      <c r="J4" s="570" t="s">
        <v>289</v>
      </c>
      <c r="K4" s="571"/>
      <c r="L4" s="571"/>
      <c r="M4" s="572"/>
      <c r="N4" s="567" t="s">
        <v>290</v>
      </c>
      <c r="O4" s="568"/>
      <c r="P4" s="568"/>
      <c r="Q4" s="569"/>
    </row>
    <row r="5" spans="1:17" ht="14.4" customHeight="1" thickBot="1" x14ac:dyDescent="0.35">
      <c r="A5" s="748" t="s">
        <v>282</v>
      </c>
      <c r="B5" s="749" t="s">
        <v>284</v>
      </c>
      <c r="C5" s="749" t="s">
        <v>285</v>
      </c>
      <c r="D5" s="749" t="s">
        <v>286</v>
      </c>
      <c r="E5" s="750" t="s">
        <v>287</v>
      </c>
      <c r="F5" s="751" t="s">
        <v>284</v>
      </c>
      <c r="G5" s="752" t="s">
        <v>285</v>
      </c>
      <c r="H5" s="752" t="s">
        <v>286</v>
      </c>
      <c r="I5" s="753" t="s">
        <v>287</v>
      </c>
      <c r="J5" s="749" t="s">
        <v>284</v>
      </c>
      <c r="K5" s="749" t="s">
        <v>285</v>
      </c>
      <c r="L5" s="749" t="s">
        <v>286</v>
      </c>
      <c r="M5" s="750" t="s">
        <v>287</v>
      </c>
      <c r="N5" s="751" t="s">
        <v>284</v>
      </c>
      <c r="O5" s="752" t="s">
        <v>285</v>
      </c>
      <c r="P5" s="752" t="s">
        <v>286</v>
      </c>
      <c r="Q5" s="753" t="s">
        <v>287</v>
      </c>
    </row>
    <row r="6" spans="1:17" ht="14.4" customHeight="1" x14ac:dyDescent="0.3">
      <c r="A6" s="757" t="s">
        <v>2058</v>
      </c>
      <c r="B6" s="763"/>
      <c r="C6" s="711"/>
      <c r="D6" s="711"/>
      <c r="E6" s="712"/>
      <c r="F6" s="760"/>
      <c r="G6" s="730"/>
      <c r="H6" s="730"/>
      <c r="I6" s="766"/>
      <c r="J6" s="763"/>
      <c r="K6" s="711"/>
      <c r="L6" s="711"/>
      <c r="M6" s="712"/>
      <c r="N6" s="760"/>
      <c r="O6" s="730"/>
      <c r="P6" s="730"/>
      <c r="Q6" s="754"/>
    </row>
    <row r="7" spans="1:17" ht="14.4" customHeight="1" x14ac:dyDescent="0.3">
      <c r="A7" s="758" t="s">
        <v>2059</v>
      </c>
      <c r="B7" s="764">
        <v>784</v>
      </c>
      <c r="C7" s="717">
        <v>459</v>
      </c>
      <c r="D7" s="717">
        <v>101</v>
      </c>
      <c r="E7" s="718"/>
      <c r="F7" s="761">
        <v>0.58333333333333337</v>
      </c>
      <c r="G7" s="738">
        <v>0.34151785714285715</v>
      </c>
      <c r="H7" s="738">
        <v>7.5148809523809521E-2</v>
      </c>
      <c r="I7" s="767">
        <v>0</v>
      </c>
      <c r="J7" s="764">
        <v>96</v>
      </c>
      <c r="K7" s="717">
        <v>189</v>
      </c>
      <c r="L7" s="717">
        <v>101</v>
      </c>
      <c r="M7" s="718"/>
      <c r="N7" s="761">
        <v>0.24870466321243523</v>
      </c>
      <c r="O7" s="738">
        <v>0.48963730569948188</v>
      </c>
      <c r="P7" s="738">
        <v>0.26165803108808289</v>
      </c>
      <c r="Q7" s="755">
        <v>0</v>
      </c>
    </row>
    <row r="8" spans="1:17" ht="14.4" customHeight="1" thickBot="1" x14ac:dyDescent="0.35">
      <c r="A8" s="759" t="s">
        <v>2060</v>
      </c>
      <c r="B8" s="765">
        <v>11</v>
      </c>
      <c r="C8" s="723">
        <v>2</v>
      </c>
      <c r="D8" s="723"/>
      <c r="E8" s="724"/>
      <c r="F8" s="762">
        <v>0.84615384615384615</v>
      </c>
      <c r="G8" s="731">
        <v>0.15384615384615385</v>
      </c>
      <c r="H8" s="731">
        <v>0</v>
      </c>
      <c r="I8" s="768">
        <v>0</v>
      </c>
      <c r="J8" s="765">
        <v>8</v>
      </c>
      <c r="K8" s="723">
        <v>2</v>
      </c>
      <c r="L8" s="723"/>
      <c r="M8" s="724"/>
      <c r="N8" s="762">
        <v>0.8</v>
      </c>
      <c r="O8" s="731">
        <v>0.2</v>
      </c>
      <c r="P8" s="731">
        <v>0</v>
      </c>
      <c r="Q8" s="75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7" t="s">
        <v>177</v>
      </c>
      <c r="B1" s="557"/>
      <c r="C1" s="557"/>
      <c r="D1" s="557"/>
      <c r="E1" s="557"/>
      <c r="F1" s="557"/>
      <c r="G1" s="557"/>
      <c r="H1" s="557"/>
      <c r="I1" s="519"/>
      <c r="J1" s="519"/>
      <c r="K1" s="519"/>
      <c r="L1" s="519"/>
    </row>
    <row r="2" spans="1:14" ht="14.4" customHeight="1" thickBot="1" x14ac:dyDescent="0.35">
      <c r="A2" s="374" t="s">
        <v>353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74" t="s">
        <v>15</v>
      </c>
      <c r="D3" s="573"/>
      <c r="E3" s="573" t="s">
        <v>16</v>
      </c>
      <c r="F3" s="573"/>
      <c r="G3" s="573"/>
      <c r="H3" s="573"/>
      <c r="I3" s="573" t="s">
        <v>190</v>
      </c>
      <c r="J3" s="573"/>
      <c r="K3" s="573"/>
      <c r="L3" s="57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95">
        <v>30</v>
      </c>
      <c r="B5" s="696" t="s">
        <v>552</v>
      </c>
      <c r="C5" s="699">
        <v>106243.92000000001</v>
      </c>
      <c r="D5" s="699">
        <v>317</v>
      </c>
      <c r="E5" s="699">
        <v>41068.500000000007</v>
      </c>
      <c r="F5" s="769">
        <v>0.38654917853181625</v>
      </c>
      <c r="G5" s="699">
        <v>113</v>
      </c>
      <c r="H5" s="769">
        <v>0.35646687697160884</v>
      </c>
      <c r="I5" s="699">
        <v>65175.42</v>
      </c>
      <c r="J5" s="769">
        <v>0.61345082146818364</v>
      </c>
      <c r="K5" s="699">
        <v>204</v>
      </c>
      <c r="L5" s="769">
        <v>0.64353312302839116</v>
      </c>
      <c r="M5" s="699" t="s">
        <v>74</v>
      </c>
      <c r="N5" s="270"/>
    </row>
    <row r="6" spans="1:14" ht="14.4" customHeight="1" x14ac:dyDescent="0.3">
      <c r="A6" s="695">
        <v>30</v>
      </c>
      <c r="B6" s="696" t="s">
        <v>2061</v>
      </c>
      <c r="C6" s="699">
        <v>96289.23000000001</v>
      </c>
      <c r="D6" s="699">
        <v>301</v>
      </c>
      <c r="E6" s="699">
        <v>36332.680000000008</v>
      </c>
      <c r="F6" s="769">
        <v>0.37732859635496102</v>
      </c>
      <c r="G6" s="699">
        <v>101</v>
      </c>
      <c r="H6" s="769">
        <v>0.33554817275747506</v>
      </c>
      <c r="I6" s="699">
        <v>59956.549999999996</v>
      </c>
      <c r="J6" s="769">
        <v>0.62267140364503892</v>
      </c>
      <c r="K6" s="699">
        <v>200</v>
      </c>
      <c r="L6" s="769">
        <v>0.66445182724252494</v>
      </c>
      <c r="M6" s="699" t="s">
        <v>1</v>
      </c>
      <c r="N6" s="270"/>
    </row>
    <row r="7" spans="1:14" ht="14.4" customHeight="1" x14ac:dyDescent="0.3">
      <c r="A7" s="695">
        <v>30</v>
      </c>
      <c r="B7" s="696" t="s">
        <v>2062</v>
      </c>
      <c r="C7" s="699">
        <v>0</v>
      </c>
      <c r="D7" s="699">
        <v>12</v>
      </c>
      <c r="E7" s="699">
        <v>0</v>
      </c>
      <c r="F7" s="769" t="s">
        <v>553</v>
      </c>
      <c r="G7" s="699">
        <v>10</v>
      </c>
      <c r="H7" s="769">
        <v>0.83333333333333337</v>
      </c>
      <c r="I7" s="699">
        <v>0</v>
      </c>
      <c r="J7" s="769" t="s">
        <v>553</v>
      </c>
      <c r="K7" s="699">
        <v>2</v>
      </c>
      <c r="L7" s="769">
        <v>0.16666666666666666</v>
      </c>
      <c r="M7" s="699" t="s">
        <v>1</v>
      </c>
      <c r="N7" s="270"/>
    </row>
    <row r="8" spans="1:14" ht="14.4" customHeight="1" x14ac:dyDescent="0.3">
      <c r="A8" s="695">
        <v>30</v>
      </c>
      <c r="B8" s="696" t="s">
        <v>2063</v>
      </c>
      <c r="C8" s="699">
        <v>9954.69</v>
      </c>
      <c r="D8" s="699">
        <v>4</v>
      </c>
      <c r="E8" s="699">
        <v>4735.8200000000006</v>
      </c>
      <c r="F8" s="769">
        <v>0.47573756691569508</v>
      </c>
      <c r="G8" s="699">
        <v>2</v>
      </c>
      <c r="H8" s="769">
        <v>0.5</v>
      </c>
      <c r="I8" s="699">
        <v>5218.87</v>
      </c>
      <c r="J8" s="769">
        <v>0.52426243308430498</v>
      </c>
      <c r="K8" s="699">
        <v>2</v>
      </c>
      <c r="L8" s="769">
        <v>0.5</v>
      </c>
      <c r="M8" s="699" t="s">
        <v>1</v>
      </c>
      <c r="N8" s="270"/>
    </row>
    <row r="9" spans="1:14" ht="14.4" customHeight="1" x14ac:dyDescent="0.3">
      <c r="A9" s="695" t="s">
        <v>551</v>
      </c>
      <c r="B9" s="696" t="s">
        <v>3</v>
      </c>
      <c r="C9" s="699">
        <v>106243.92000000001</v>
      </c>
      <c r="D9" s="699">
        <v>317</v>
      </c>
      <c r="E9" s="699">
        <v>41068.500000000007</v>
      </c>
      <c r="F9" s="769">
        <v>0.38654917853181625</v>
      </c>
      <c r="G9" s="699">
        <v>113</v>
      </c>
      <c r="H9" s="769">
        <v>0.35646687697160884</v>
      </c>
      <c r="I9" s="699">
        <v>65175.42</v>
      </c>
      <c r="J9" s="769">
        <v>0.61345082146818364</v>
      </c>
      <c r="K9" s="699">
        <v>204</v>
      </c>
      <c r="L9" s="769">
        <v>0.64353312302839116</v>
      </c>
      <c r="M9" s="699" t="s">
        <v>555</v>
      </c>
      <c r="N9" s="270"/>
    </row>
    <row r="11" spans="1:14" ht="14.4" customHeight="1" x14ac:dyDescent="0.3">
      <c r="A11" s="695">
        <v>30</v>
      </c>
      <c r="B11" s="696" t="s">
        <v>552</v>
      </c>
      <c r="C11" s="699" t="s">
        <v>553</v>
      </c>
      <c r="D11" s="699" t="s">
        <v>553</v>
      </c>
      <c r="E11" s="699" t="s">
        <v>553</v>
      </c>
      <c r="F11" s="769" t="s">
        <v>553</v>
      </c>
      <c r="G11" s="699" t="s">
        <v>553</v>
      </c>
      <c r="H11" s="769" t="s">
        <v>553</v>
      </c>
      <c r="I11" s="699" t="s">
        <v>553</v>
      </c>
      <c r="J11" s="769" t="s">
        <v>553</v>
      </c>
      <c r="K11" s="699" t="s">
        <v>553</v>
      </c>
      <c r="L11" s="769" t="s">
        <v>553</v>
      </c>
      <c r="M11" s="699" t="s">
        <v>74</v>
      </c>
      <c r="N11" s="270"/>
    </row>
    <row r="12" spans="1:14" ht="14.4" customHeight="1" x14ac:dyDescent="0.3">
      <c r="A12" s="695" t="s">
        <v>2064</v>
      </c>
      <c r="B12" s="696" t="s">
        <v>2061</v>
      </c>
      <c r="C12" s="699">
        <v>45554.260000000009</v>
      </c>
      <c r="D12" s="699">
        <v>182</v>
      </c>
      <c r="E12" s="699">
        <v>15113.570000000003</v>
      </c>
      <c r="F12" s="769">
        <v>0.33177072791875006</v>
      </c>
      <c r="G12" s="699">
        <v>47</v>
      </c>
      <c r="H12" s="769">
        <v>0.25824175824175827</v>
      </c>
      <c r="I12" s="699">
        <v>30440.690000000006</v>
      </c>
      <c r="J12" s="769">
        <v>0.66822927208124994</v>
      </c>
      <c r="K12" s="699">
        <v>135</v>
      </c>
      <c r="L12" s="769">
        <v>0.74175824175824179</v>
      </c>
      <c r="M12" s="699" t="s">
        <v>1</v>
      </c>
      <c r="N12" s="270"/>
    </row>
    <row r="13" spans="1:14" ht="14.4" customHeight="1" x14ac:dyDescent="0.3">
      <c r="A13" s="695" t="s">
        <v>2064</v>
      </c>
      <c r="B13" s="696" t="s">
        <v>2062</v>
      </c>
      <c r="C13" s="699">
        <v>0</v>
      </c>
      <c r="D13" s="699">
        <v>1</v>
      </c>
      <c r="E13" s="699">
        <v>0</v>
      </c>
      <c r="F13" s="769" t="s">
        <v>553</v>
      </c>
      <c r="G13" s="699">
        <v>1</v>
      </c>
      <c r="H13" s="769">
        <v>1</v>
      </c>
      <c r="I13" s="699" t="s">
        <v>553</v>
      </c>
      <c r="J13" s="769" t="s">
        <v>553</v>
      </c>
      <c r="K13" s="699" t="s">
        <v>553</v>
      </c>
      <c r="L13" s="769">
        <v>0</v>
      </c>
      <c r="M13" s="699" t="s">
        <v>1</v>
      </c>
      <c r="N13" s="270"/>
    </row>
    <row r="14" spans="1:14" ht="14.4" customHeight="1" x14ac:dyDescent="0.3">
      <c r="A14" s="695" t="s">
        <v>2064</v>
      </c>
      <c r="B14" s="696" t="s">
        <v>2063</v>
      </c>
      <c r="C14" s="699">
        <v>4000</v>
      </c>
      <c r="D14" s="699">
        <v>1</v>
      </c>
      <c r="E14" s="699" t="s">
        <v>553</v>
      </c>
      <c r="F14" s="769">
        <v>0</v>
      </c>
      <c r="G14" s="699" t="s">
        <v>553</v>
      </c>
      <c r="H14" s="769">
        <v>0</v>
      </c>
      <c r="I14" s="699">
        <v>4000</v>
      </c>
      <c r="J14" s="769">
        <v>1</v>
      </c>
      <c r="K14" s="699">
        <v>1</v>
      </c>
      <c r="L14" s="769">
        <v>1</v>
      </c>
      <c r="M14" s="699" t="s">
        <v>1</v>
      </c>
      <c r="N14" s="270"/>
    </row>
    <row r="15" spans="1:14" ht="14.4" customHeight="1" x14ac:dyDescent="0.3">
      <c r="A15" s="695" t="s">
        <v>2064</v>
      </c>
      <c r="B15" s="696" t="s">
        <v>2065</v>
      </c>
      <c r="C15" s="699">
        <v>49554.260000000009</v>
      </c>
      <c r="D15" s="699">
        <v>184</v>
      </c>
      <c r="E15" s="699">
        <v>15113.570000000003</v>
      </c>
      <c r="F15" s="769">
        <v>0.30499032777404</v>
      </c>
      <c r="G15" s="699">
        <v>48</v>
      </c>
      <c r="H15" s="769">
        <v>0.2608695652173913</v>
      </c>
      <c r="I15" s="699">
        <v>34440.69</v>
      </c>
      <c r="J15" s="769">
        <v>0.69500967222595988</v>
      </c>
      <c r="K15" s="699">
        <v>136</v>
      </c>
      <c r="L15" s="769">
        <v>0.73913043478260865</v>
      </c>
      <c r="M15" s="699" t="s">
        <v>559</v>
      </c>
      <c r="N15" s="270"/>
    </row>
    <row r="16" spans="1:14" ht="14.4" customHeight="1" x14ac:dyDescent="0.3">
      <c r="A16" s="695" t="s">
        <v>553</v>
      </c>
      <c r="B16" s="696" t="s">
        <v>553</v>
      </c>
      <c r="C16" s="699" t="s">
        <v>553</v>
      </c>
      <c r="D16" s="699" t="s">
        <v>553</v>
      </c>
      <c r="E16" s="699" t="s">
        <v>553</v>
      </c>
      <c r="F16" s="769" t="s">
        <v>553</v>
      </c>
      <c r="G16" s="699" t="s">
        <v>553</v>
      </c>
      <c r="H16" s="769" t="s">
        <v>553</v>
      </c>
      <c r="I16" s="699" t="s">
        <v>553</v>
      </c>
      <c r="J16" s="769" t="s">
        <v>553</v>
      </c>
      <c r="K16" s="699" t="s">
        <v>553</v>
      </c>
      <c r="L16" s="769" t="s">
        <v>553</v>
      </c>
      <c r="M16" s="699" t="s">
        <v>560</v>
      </c>
      <c r="N16" s="270"/>
    </row>
    <row r="17" spans="1:14" ht="14.4" customHeight="1" x14ac:dyDescent="0.3">
      <c r="A17" s="695" t="s">
        <v>2066</v>
      </c>
      <c r="B17" s="696" t="s">
        <v>2061</v>
      </c>
      <c r="C17" s="699">
        <v>50734.97</v>
      </c>
      <c r="D17" s="699">
        <v>119</v>
      </c>
      <c r="E17" s="699">
        <v>21219.109999999997</v>
      </c>
      <c r="F17" s="769">
        <v>0.41823440518443189</v>
      </c>
      <c r="G17" s="699">
        <v>54</v>
      </c>
      <c r="H17" s="769">
        <v>0.45378151260504201</v>
      </c>
      <c r="I17" s="699">
        <v>29515.860000000008</v>
      </c>
      <c r="J17" s="769">
        <v>0.58176559481556822</v>
      </c>
      <c r="K17" s="699">
        <v>65</v>
      </c>
      <c r="L17" s="769">
        <v>0.54621848739495793</v>
      </c>
      <c r="M17" s="699" t="s">
        <v>1</v>
      </c>
      <c r="N17" s="270"/>
    </row>
    <row r="18" spans="1:14" ht="14.4" customHeight="1" x14ac:dyDescent="0.3">
      <c r="A18" s="695" t="s">
        <v>2066</v>
      </c>
      <c r="B18" s="696" t="s">
        <v>2062</v>
      </c>
      <c r="C18" s="699">
        <v>0</v>
      </c>
      <c r="D18" s="699">
        <v>11</v>
      </c>
      <c r="E18" s="699">
        <v>0</v>
      </c>
      <c r="F18" s="769" t="s">
        <v>553</v>
      </c>
      <c r="G18" s="699">
        <v>9</v>
      </c>
      <c r="H18" s="769">
        <v>0.81818181818181823</v>
      </c>
      <c r="I18" s="699">
        <v>0</v>
      </c>
      <c r="J18" s="769" t="s">
        <v>553</v>
      </c>
      <c r="K18" s="699">
        <v>2</v>
      </c>
      <c r="L18" s="769">
        <v>0.18181818181818182</v>
      </c>
      <c r="M18" s="699" t="s">
        <v>1</v>
      </c>
      <c r="N18" s="270"/>
    </row>
    <row r="19" spans="1:14" ht="14.4" customHeight="1" x14ac:dyDescent="0.3">
      <c r="A19" s="695" t="s">
        <v>2066</v>
      </c>
      <c r="B19" s="696" t="s">
        <v>2063</v>
      </c>
      <c r="C19" s="699">
        <v>5954.6900000000005</v>
      </c>
      <c r="D19" s="699">
        <v>3</v>
      </c>
      <c r="E19" s="699">
        <v>4735.8200000000006</v>
      </c>
      <c r="F19" s="769">
        <v>0.79530924363820787</v>
      </c>
      <c r="G19" s="699">
        <v>2</v>
      </c>
      <c r="H19" s="769">
        <v>0.66666666666666663</v>
      </c>
      <c r="I19" s="699">
        <v>1218.8700000000001</v>
      </c>
      <c r="J19" s="769">
        <v>0.20469075636179213</v>
      </c>
      <c r="K19" s="699">
        <v>1</v>
      </c>
      <c r="L19" s="769">
        <v>0.33333333333333331</v>
      </c>
      <c r="M19" s="699" t="s">
        <v>1</v>
      </c>
      <c r="N19" s="270"/>
    </row>
    <row r="20" spans="1:14" ht="14.4" customHeight="1" x14ac:dyDescent="0.3">
      <c r="A20" s="695" t="s">
        <v>2066</v>
      </c>
      <c r="B20" s="696" t="s">
        <v>2067</v>
      </c>
      <c r="C20" s="699">
        <v>56689.66</v>
      </c>
      <c r="D20" s="699">
        <v>133</v>
      </c>
      <c r="E20" s="699">
        <v>25954.929999999997</v>
      </c>
      <c r="F20" s="769">
        <v>0.45784240018373712</v>
      </c>
      <c r="G20" s="699">
        <v>65</v>
      </c>
      <c r="H20" s="769">
        <v>0.48872180451127817</v>
      </c>
      <c r="I20" s="699">
        <v>30734.730000000007</v>
      </c>
      <c r="J20" s="769">
        <v>0.54215759981626288</v>
      </c>
      <c r="K20" s="699">
        <v>68</v>
      </c>
      <c r="L20" s="769">
        <v>0.51127819548872178</v>
      </c>
      <c r="M20" s="699" t="s">
        <v>559</v>
      </c>
      <c r="N20" s="270"/>
    </row>
    <row r="21" spans="1:14" ht="14.4" customHeight="1" x14ac:dyDescent="0.3">
      <c r="A21" s="695" t="s">
        <v>553</v>
      </c>
      <c r="B21" s="696" t="s">
        <v>553</v>
      </c>
      <c r="C21" s="699" t="s">
        <v>553</v>
      </c>
      <c r="D21" s="699" t="s">
        <v>553</v>
      </c>
      <c r="E21" s="699" t="s">
        <v>553</v>
      </c>
      <c r="F21" s="769" t="s">
        <v>553</v>
      </c>
      <c r="G21" s="699" t="s">
        <v>553</v>
      </c>
      <c r="H21" s="769" t="s">
        <v>553</v>
      </c>
      <c r="I21" s="699" t="s">
        <v>553</v>
      </c>
      <c r="J21" s="769" t="s">
        <v>553</v>
      </c>
      <c r="K21" s="699" t="s">
        <v>553</v>
      </c>
      <c r="L21" s="769" t="s">
        <v>553</v>
      </c>
      <c r="M21" s="699" t="s">
        <v>560</v>
      </c>
      <c r="N21" s="270"/>
    </row>
    <row r="22" spans="1:14" ht="14.4" customHeight="1" x14ac:dyDescent="0.3">
      <c r="A22" s="695" t="s">
        <v>551</v>
      </c>
      <c r="B22" s="696" t="s">
        <v>554</v>
      </c>
      <c r="C22" s="699">
        <v>106243.92000000001</v>
      </c>
      <c r="D22" s="699">
        <v>317</v>
      </c>
      <c r="E22" s="699">
        <v>41068.5</v>
      </c>
      <c r="F22" s="769">
        <v>0.3865491785318162</v>
      </c>
      <c r="G22" s="699">
        <v>113</v>
      </c>
      <c r="H22" s="769">
        <v>0.35646687697160884</v>
      </c>
      <c r="I22" s="699">
        <v>65175.420000000013</v>
      </c>
      <c r="J22" s="769">
        <v>0.61345082146818386</v>
      </c>
      <c r="K22" s="699">
        <v>204</v>
      </c>
      <c r="L22" s="769">
        <v>0.64353312302839116</v>
      </c>
      <c r="M22" s="699" t="s">
        <v>555</v>
      </c>
      <c r="N22" s="270"/>
    </row>
    <row r="23" spans="1:14" ht="14.4" customHeight="1" x14ac:dyDescent="0.3">
      <c r="A23" s="770" t="s">
        <v>2068</v>
      </c>
    </row>
    <row r="24" spans="1:14" ht="14.4" customHeight="1" x14ac:dyDescent="0.3">
      <c r="A24" s="771" t="s">
        <v>2069</v>
      </c>
    </row>
    <row r="25" spans="1:14" ht="14.4" customHeight="1" x14ac:dyDescent="0.3">
      <c r="A25" s="770" t="s">
        <v>2070</v>
      </c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60" priority="15" stopIfTrue="1" operator="lessThan">
      <formula>0.6</formula>
    </cfRule>
  </conditionalFormatting>
  <conditionalFormatting sqref="B5:B9">
    <cfRule type="expression" dxfId="59" priority="10">
      <formula>AND(LEFT(M5,6)&lt;&gt;"mezera",M5&lt;&gt;"")</formula>
    </cfRule>
  </conditionalFormatting>
  <conditionalFormatting sqref="A5:A9">
    <cfRule type="expression" dxfId="58" priority="8">
      <formula>AND(M5&lt;&gt;"",M5&lt;&gt;"mezeraKL")</formula>
    </cfRule>
  </conditionalFormatting>
  <conditionalFormatting sqref="F5:F9">
    <cfRule type="cellIs" dxfId="57" priority="7" operator="lessThan">
      <formula>0.6</formula>
    </cfRule>
  </conditionalFormatting>
  <conditionalFormatting sqref="B5:L9">
    <cfRule type="expression" dxfId="56" priority="9">
      <formula>OR($M5="KL",$M5="SumaKL")</formula>
    </cfRule>
    <cfRule type="expression" dxfId="55" priority="11">
      <formula>$M5="SumaNS"</formula>
    </cfRule>
  </conditionalFormatting>
  <conditionalFormatting sqref="A5:L9">
    <cfRule type="expression" dxfId="54" priority="12">
      <formula>$M5&lt;&gt;""</formula>
    </cfRule>
  </conditionalFormatting>
  <conditionalFormatting sqref="B11:B22">
    <cfRule type="expression" dxfId="53" priority="4">
      <formula>AND(LEFT(M11,6)&lt;&gt;"mezera",M11&lt;&gt;"")</formula>
    </cfRule>
  </conditionalFormatting>
  <conditionalFormatting sqref="A11:A22">
    <cfRule type="expression" dxfId="52" priority="2">
      <formula>AND(M11&lt;&gt;"",M11&lt;&gt;"mezeraKL")</formula>
    </cfRule>
  </conditionalFormatting>
  <conditionalFormatting sqref="F11:F22">
    <cfRule type="cellIs" dxfId="51" priority="1" operator="lessThan">
      <formula>0.6</formula>
    </cfRule>
  </conditionalFormatting>
  <conditionalFormatting sqref="B11:L22">
    <cfRule type="expression" dxfId="50" priority="3">
      <formula>OR($M11="KL",$M11="SumaKL")</formula>
    </cfRule>
    <cfRule type="expression" dxfId="49" priority="5">
      <formula>$M11="SumaNS"</formula>
    </cfRule>
  </conditionalFormatting>
  <conditionalFormatting sqref="A11:L22">
    <cfRule type="expression" dxfId="48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7" t="s">
        <v>191</v>
      </c>
      <c r="B1" s="557"/>
      <c r="C1" s="557"/>
      <c r="D1" s="557"/>
      <c r="E1" s="557"/>
      <c r="F1" s="557"/>
      <c r="G1" s="557"/>
      <c r="H1" s="557"/>
      <c r="I1" s="557"/>
      <c r="J1" s="519"/>
      <c r="K1" s="519"/>
      <c r="L1" s="519"/>
      <c r="M1" s="519"/>
    </row>
    <row r="2" spans="1:13" ht="14.4" customHeight="1" thickBot="1" x14ac:dyDescent="0.35">
      <c r="A2" s="374" t="s">
        <v>353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74" t="s">
        <v>15</v>
      </c>
      <c r="C3" s="576"/>
      <c r="D3" s="573"/>
      <c r="E3" s="261"/>
      <c r="F3" s="573" t="s">
        <v>16</v>
      </c>
      <c r="G3" s="573"/>
      <c r="H3" s="573"/>
      <c r="I3" s="573"/>
      <c r="J3" s="573" t="s">
        <v>190</v>
      </c>
      <c r="K3" s="573"/>
      <c r="L3" s="573"/>
      <c r="M3" s="575"/>
    </row>
    <row r="4" spans="1:13" ht="14.4" customHeight="1" thickBot="1" x14ac:dyDescent="0.35">
      <c r="A4" s="748" t="s">
        <v>167</v>
      </c>
      <c r="B4" s="749" t="s">
        <v>19</v>
      </c>
      <c r="C4" s="775"/>
      <c r="D4" s="749" t="s">
        <v>20</v>
      </c>
      <c r="E4" s="775"/>
      <c r="F4" s="749" t="s">
        <v>19</v>
      </c>
      <c r="G4" s="752" t="s">
        <v>2</v>
      </c>
      <c r="H4" s="749" t="s">
        <v>20</v>
      </c>
      <c r="I4" s="752" t="s">
        <v>2</v>
      </c>
      <c r="J4" s="749" t="s">
        <v>19</v>
      </c>
      <c r="K4" s="752" t="s">
        <v>2</v>
      </c>
      <c r="L4" s="749" t="s">
        <v>20</v>
      </c>
      <c r="M4" s="753" t="s">
        <v>2</v>
      </c>
    </row>
    <row r="5" spans="1:13" ht="14.4" customHeight="1" x14ac:dyDescent="0.3">
      <c r="A5" s="772" t="s">
        <v>2071</v>
      </c>
      <c r="B5" s="763">
        <v>24858.560000000005</v>
      </c>
      <c r="C5" s="708">
        <v>1</v>
      </c>
      <c r="D5" s="776">
        <v>53</v>
      </c>
      <c r="E5" s="779" t="s">
        <v>2071</v>
      </c>
      <c r="F5" s="763">
        <v>16650.360000000004</v>
      </c>
      <c r="G5" s="730">
        <v>0.66980388244532274</v>
      </c>
      <c r="H5" s="711">
        <v>21</v>
      </c>
      <c r="I5" s="754">
        <v>0.39622641509433965</v>
      </c>
      <c r="J5" s="782">
        <v>8208.2000000000025</v>
      </c>
      <c r="K5" s="730">
        <v>0.33019611755467737</v>
      </c>
      <c r="L5" s="711">
        <v>32</v>
      </c>
      <c r="M5" s="754">
        <v>0.60377358490566035</v>
      </c>
    </row>
    <row r="6" spans="1:13" ht="14.4" customHeight="1" x14ac:dyDescent="0.3">
      <c r="A6" s="773" t="s">
        <v>2072</v>
      </c>
      <c r="B6" s="764">
        <v>4484.0599999999995</v>
      </c>
      <c r="C6" s="714">
        <v>1</v>
      </c>
      <c r="D6" s="777">
        <v>39</v>
      </c>
      <c r="E6" s="780" t="s">
        <v>2072</v>
      </c>
      <c r="F6" s="764"/>
      <c r="G6" s="738">
        <v>0</v>
      </c>
      <c r="H6" s="717"/>
      <c r="I6" s="755">
        <v>0</v>
      </c>
      <c r="J6" s="783">
        <v>4484.0599999999995</v>
      </c>
      <c r="K6" s="738">
        <v>1</v>
      </c>
      <c r="L6" s="717">
        <v>39</v>
      </c>
      <c r="M6" s="755">
        <v>1</v>
      </c>
    </row>
    <row r="7" spans="1:13" ht="14.4" customHeight="1" x14ac:dyDescent="0.3">
      <c r="A7" s="773" t="s">
        <v>2073</v>
      </c>
      <c r="B7" s="764">
        <v>18004.849999999999</v>
      </c>
      <c r="C7" s="714">
        <v>1</v>
      </c>
      <c r="D7" s="777">
        <v>51</v>
      </c>
      <c r="E7" s="780" t="s">
        <v>2073</v>
      </c>
      <c r="F7" s="764">
        <v>6436.4400000000005</v>
      </c>
      <c r="G7" s="738">
        <v>0.35748367800898095</v>
      </c>
      <c r="H7" s="717">
        <v>21</v>
      </c>
      <c r="I7" s="755">
        <v>0.41176470588235292</v>
      </c>
      <c r="J7" s="783">
        <v>11568.41</v>
      </c>
      <c r="K7" s="738">
        <v>0.64251632199101916</v>
      </c>
      <c r="L7" s="717">
        <v>30</v>
      </c>
      <c r="M7" s="755">
        <v>0.58823529411764708</v>
      </c>
    </row>
    <row r="8" spans="1:13" ht="14.4" customHeight="1" x14ac:dyDescent="0.3">
      <c r="A8" s="773" t="s">
        <v>2074</v>
      </c>
      <c r="B8" s="764">
        <v>4456.6200000000008</v>
      </c>
      <c r="C8" s="714">
        <v>1</v>
      </c>
      <c r="D8" s="777">
        <v>19</v>
      </c>
      <c r="E8" s="780" t="s">
        <v>2074</v>
      </c>
      <c r="F8" s="764">
        <v>3791.2500000000005</v>
      </c>
      <c r="G8" s="738">
        <v>0.85070075528090794</v>
      </c>
      <c r="H8" s="717">
        <v>10</v>
      </c>
      <c r="I8" s="755">
        <v>0.52631578947368418</v>
      </c>
      <c r="J8" s="783">
        <v>665.37</v>
      </c>
      <c r="K8" s="738">
        <v>0.14929924471909203</v>
      </c>
      <c r="L8" s="717">
        <v>9</v>
      </c>
      <c r="M8" s="755">
        <v>0.47368421052631576</v>
      </c>
    </row>
    <row r="9" spans="1:13" ht="14.4" customHeight="1" x14ac:dyDescent="0.3">
      <c r="A9" s="773" t="s">
        <v>2075</v>
      </c>
      <c r="B9" s="764">
        <v>27080.65</v>
      </c>
      <c r="C9" s="714">
        <v>1</v>
      </c>
      <c r="D9" s="777">
        <v>51</v>
      </c>
      <c r="E9" s="780" t="s">
        <v>2075</v>
      </c>
      <c r="F9" s="764">
        <v>4885.88</v>
      </c>
      <c r="G9" s="738">
        <v>0.18041959849560479</v>
      </c>
      <c r="H9" s="717">
        <v>16</v>
      </c>
      <c r="I9" s="755">
        <v>0.31372549019607843</v>
      </c>
      <c r="J9" s="783">
        <v>22194.77</v>
      </c>
      <c r="K9" s="738">
        <v>0.81958040150439515</v>
      </c>
      <c r="L9" s="717">
        <v>35</v>
      </c>
      <c r="M9" s="755">
        <v>0.68627450980392157</v>
      </c>
    </row>
    <row r="10" spans="1:13" ht="14.4" customHeight="1" x14ac:dyDescent="0.3">
      <c r="A10" s="773" t="s">
        <v>2076</v>
      </c>
      <c r="B10" s="764">
        <v>14284.989999999998</v>
      </c>
      <c r="C10" s="714">
        <v>1</v>
      </c>
      <c r="D10" s="777">
        <v>56</v>
      </c>
      <c r="E10" s="780" t="s">
        <v>2076</v>
      </c>
      <c r="F10" s="764">
        <v>4898.1099999999997</v>
      </c>
      <c r="G10" s="738">
        <v>0.34288508427377273</v>
      </c>
      <c r="H10" s="717">
        <v>26</v>
      </c>
      <c r="I10" s="755">
        <v>0.4642857142857143</v>
      </c>
      <c r="J10" s="783">
        <v>9386.8799999999974</v>
      </c>
      <c r="K10" s="738">
        <v>0.65711491572622727</v>
      </c>
      <c r="L10" s="717">
        <v>30</v>
      </c>
      <c r="M10" s="755">
        <v>0.5357142857142857</v>
      </c>
    </row>
    <row r="11" spans="1:13" ht="14.4" customHeight="1" x14ac:dyDescent="0.3">
      <c r="A11" s="773" t="s">
        <v>2077</v>
      </c>
      <c r="B11" s="764">
        <v>5353.7500000000009</v>
      </c>
      <c r="C11" s="714">
        <v>1</v>
      </c>
      <c r="D11" s="777">
        <v>14</v>
      </c>
      <c r="E11" s="780" t="s">
        <v>2077</v>
      </c>
      <c r="F11" s="764">
        <v>0</v>
      </c>
      <c r="G11" s="738">
        <v>0</v>
      </c>
      <c r="H11" s="717">
        <v>1</v>
      </c>
      <c r="I11" s="755">
        <v>7.1428571428571425E-2</v>
      </c>
      <c r="J11" s="783">
        <v>5353.7500000000009</v>
      </c>
      <c r="K11" s="738">
        <v>1</v>
      </c>
      <c r="L11" s="717">
        <v>13</v>
      </c>
      <c r="M11" s="755">
        <v>0.9285714285714286</v>
      </c>
    </row>
    <row r="12" spans="1:13" ht="14.4" customHeight="1" thickBot="1" x14ac:dyDescent="0.35">
      <c r="A12" s="774" t="s">
        <v>2078</v>
      </c>
      <c r="B12" s="765">
        <v>7720.44</v>
      </c>
      <c r="C12" s="720">
        <v>1</v>
      </c>
      <c r="D12" s="778">
        <v>34</v>
      </c>
      <c r="E12" s="781" t="s">
        <v>2078</v>
      </c>
      <c r="F12" s="765">
        <v>4406.46</v>
      </c>
      <c r="G12" s="731">
        <v>0.57075244416121362</v>
      </c>
      <c r="H12" s="723">
        <v>18</v>
      </c>
      <c r="I12" s="756">
        <v>0.52941176470588236</v>
      </c>
      <c r="J12" s="784">
        <v>3313.9799999999996</v>
      </c>
      <c r="K12" s="731">
        <v>0.42924755583878638</v>
      </c>
      <c r="L12" s="723">
        <v>16</v>
      </c>
      <c r="M12" s="756">
        <v>0.47058823529411764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2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8" t="s">
        <v>2754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</row>
    <row r="2" spans="1:21" ht="14.4" customHeight="1" thickBot="1" x14ac:dyDescent="0.35">
      <c r="A2" s="374" t="s">
        <v>353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2" t="s">
        <v>159</v>
      </c>
      <c r="L3" s="583"/>
      <c r="M3" s="70">
        <f>SUBTOTAL(9,M7:M1048576)</f>
        <v>106243.91999999994</v>
      </c>
      <c r="N3" s="70">
        <f>SUBTOTAL(9,N7:N1048576)</f>
        <v>1014</v>
      </c>
      <c r="O3" s="70">
        <f>SUBTOTAL(9,O7:O1048576)</f>
        <v>317</v>
      </c>
      <c r="P3" s="70">
        <f>SUBTOTAL(9,P7:P1048576)</f>
        <v>41068.500000000015</v>
      </c>
      <c r="Q3" s="71">
        <f>IF(M3=0,0,P3/M3)</f>
        <v>0.38654917853181658</v>
      </c>
      <c r="R3" s="70">
        <f>SUBTOTAL(9,R7:R1048576)</f>
        <v>494</v>
      </c>
      <c r="S3" s="71">
        <f>IF(N3=0,0,R3/N3)</f>
        <v>0.48717948717948717</v>
      </c>
      <c r="T3" s="70">
        <f>SUBTOTAL(9,T7:T1048576)</f>
        <v>113</v>
      </c>
      <c r="U3" s="72">
        <f>IF(O3=0,0,T3/O3)</f>
        <v>0.35646687697160884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4" t="s">
        <v>15</v>
      </c>
      <c r="N4" s="585"/>
      <c r="O4" s="585"/>
      <c r="P4" s="586" t="s">
        <v>21</v>
      </c>
      <c r="Q4" s="585"/>
      <c r="R4" s="585"/>
      <c r="S4" s="585"/>
      <c r="T4" s="585"/>
      <c r="U4" s="58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7" t="s">
        <v>22</v>
      </c>
      <c r="Q5" s="578"/>
      <c r="R5" s="577" t="s">
        <v>13</v>
      </c>
      <c r="S5" s="578"/>
      <c r="T5" s="577" t="s">
        <v>20</v>
      </c>
      <c r="U5" s="579"/>
    </row>
    <row r="6" spans="1:21" s="330" customFormat="1" ht="14.4" customHeight="1" thickBot="1" x14ac:dyDescent="0.35">
      <c r="A6" s="785" t="s">
        <v>23</v>
      </c>
      <c r="B6" s="786" t="s">
        <v>5</v>
      </c>
      <c r="C6" s="785" t="s">
        <v>24</v>
      </c>
      <c r="D6" s="786" t="s">
        <v>6</v>
      </c>
      <c r="E6" s="786" t="s">
        <v>193</v>
      </c>
      <c r="F6" s="786" t="s">
        <v>25</v>
      </c>
      <c r="G6" s="786" t="s">
        <v>26</v>
      </c>
      <c r="H6" s="786" t="s">
        <v>8</v>
      </c>
      <c r="I6" s="786" t="s">
        <v>10</v>
      </c>
      <c r="J6" s="786" t="s">
        <v>11</v>
      </c>
      <c r="K6" s="786" t="s">
        <v>12</v>
      </c>
      <c r="L6" s="786" t="s">
        <v>27</v>
      </c>
      <c r="M6" s="787" t="s">
        <v>14</v>
      </c>
      <c r="N6" s="788" t="s">
        <v>28</v>
      </c>
      <c r="O6" s="788" t="s">
        <v>28</v>
      </c>
      <c r="P6" s="788" t="s">
        <v>14</v>
      </c>
      <c r="Q6" s="788" t="s">
        <v>2</v>
      </c>
      <c r="R6" s="788" t="s">
        <v>28</v>
      </c>
      <c r="S6" s="788" t="s">
        <v>2</v>
      </c>
      <c r="T6" s="788" t="s">
        <v>28</v>
      </c>
      <c r="U6" s="789" t="s">
        <v>2</v>
      </c>
    </row>
    <row r="7" spans="1:21" ht="14.4" customHeight="1" x14ac:dyDescent="0.3">
      <c r="A7" s="790">
        <v>30</v>
      </c>
      <c r="B7" s="791" t="s">
        <v>552</v>
      </c>
      <c r="C7" s="791" t="s">
        <v>2064</v>
      </c>
      <c r="D7" s="792" t="s">
        <v>2752</v>
      </c>
      <c r="E7" s="793" t="s">
        <v>2073</v>
      </c>
      <c r="F7" s="791" t="s">
        <v>2061</v>
      </c>
      <c r="G7" s="791" t="s">
        <v>2079</v>
      </c>
      <c r="H7" s="791" t="s">
        <v>553</v>
      </c>
      <c r="I7" s="791" t="s">
        <v>661</v>
      </c>
      <c r="J7" s="791" t="s">
        <v>662</v>
      </c>
      <c r="K7" s="791" t="s">
        <v>2080</v>
      </c>
      <c r="L7" s="794">
        <v>36.270000000000003</v>
      </c>
      <c r="M7" s="794">
        <v>108.81</v>
      </c>
      <c r="N7" s="791">
        <v>3</v>
      </c>
      <c r="O7" s="795">
        <v>1.5</v>
      </c>
      <c r="P7" s="794">
        <v>72.540000000000006</v>
      </c>
      <c r="Q7" s="796">
        <v>0.66666666666666674</v>
      </c>
      <c r="R7" s="791">
        <v>2</v>
      </c>
      <c r="S7" s="796">
        <v>0.66666666666666663</v>
      </c>
      <c r="T7" s="795">
        <v>1</v>
      </c>
      <c r="U7" s="231">
        <v>0.66666666666666663</v>
      </c>
    </row>
    <row r="8" spans="1:21" ht="14.4" customHeight="1" x14ac:dyDescent="0.3">
      <c r="A8" s="713">
        <v>30</v>
      </c>
      <c r="B8" s="714" t="s">
        <v>552</v>
      </c>
      <c r="C8" s="714" t="s">
        <v>2064</v>
      </c>
      <c r="D8" s="797" t="s">
        <v>2752</v>
      </c>
      <c r="E8" s="798" t="s">
        <v>2073</v>
      </c>
      <c r="F8" s="714" t="s">
        <v>2061</v>
      </c>
      <c r="G8" s="714" t="s">
        <v>2081</v>
      </c>
      <c r="H8" s="714" t="s">
        <v>553</v>
      </c>
      <c r="I8" s="714" t="s">
        <v>573</v>
      </c>
      <c r="J8" s="714" t="s">
        <v>574</v>
      </c>
      <c r="K8" s="714" t="s">
        <v>2020</v>
      </c>
      <c r="L8" s="715">
        <v>4.7</v>
      </c>
      <c r="M8" s="715">
        <v>4.7</v>
      </c>
      <c r="N8" s="714">
        <v>1</v>
      </c>
      <c r="O8" s="799">
        <v>0.5</v>
      </c>
      <c r="P8" s="715">
        <v>4.7</v>
      </c>
      <c r="Q8" s="738">
        <v>1</v>
      </c>
      <c r="R8" s="714">
        <v>1</v>
      </c>
      <c r="S8" s="738">
        <v>1</v>
      </c>
      <c r="T8" s="799">
        <v>0.5</v>
      </c>
      <c r="U8" s="755">
        <v>1</v>
      </c>
    </row>
    <row r="9" spans="1:21" ht="14.4" customHeight="1" x14ac:dyDescent="0.3">
      <c r="A9" s="713">
        <v>30</v>
      </c>
      <c r="B9" s="714" t="s">
        <v>552</v>
      </c>
      <c r="C9" s="714" t="s">
        <v>2064</v>
      </c>
      <c r="D9" s="797" t="s">
        <v>2752</v>
      </c>
      <c r="E9" s="798" t="s">
        <v>2073</v>
      </c>
      <c r="F9" s="714" t="s">
        <v>2061</v>
      </c>
      <c r="G9" s="714" t="s">
        <v>2082</v>
      </c>
      <c r="H9" s="714" t="s">
        <v>553</v>
      </c>
      <c r="I9" s="714" t="s">
        <v>2083</v>
      </c>
      <c r="J9" s="714" t="s">
        <v>938</v>
      </c>
      <c r="K9" s="714" t="s">
        <v>2036</v>
      </c>
      <c r="L9" s="715">
        <v>62.18</v>
      </c>
      <c r="M9" s="715">
        <v>62.18</v>
      </c>
      <c r="N9" s="714">
        <v>1</v>
      </c>
      <c r="O9" s="799">
        <v>0.5</v>
      </c>
      <c r="P9" s="715"/>
      <c r="Q9" s="738">
        <v>0</v>
      </c>
      <c r="R9" s="714"/>
      <c r="S9" s="738">
        <v>0</v>
      </c>
      <c r="T9" s="799"/>
      <c r="U9" s="755">
        <v>0</v>
      </c>
    </row>
    <row r="10" spans="1:21" ht="14.4" customHeight="1" x14ac:dyDescent="0.3">
      <c r="A10" s="713">
        <v>30</v>
      </c>
      <c r="B10" s="714" t="s">
        <v>552</v>
      </c>
      <c r="C10" s="714" t="s">
        <v>2064</v>
      </c>
      <c r="D10" s="797" t="s">
        <v>2752</v>
      </c>
      <c r="E10" s="798" t="s">
        <v>2073</v>
      </c>
      <c r="F10" s="714" t="s">
        <v>2061</v>
      </c>
      <c r="G10" s="714" t="s">
        <v>2082</v>
      </c>
      <c r="H10" s="714" t="s">
        <v>553</v>
      </c>
      <c r="I10" s="714" t="s">
        <v>2084</v>
      </c>
      <c r="J10" s="714" t="s">
        <v>934</v>
      </c>
      <c r="K10" s="714" t="s">
        <v>1937</v>
      </c>
      <c r="L10" s="715">
        <v>31.09</v>
      </c>
      <c r="M10" s="715">
        <v>62.18</v>
      </c>
      <c r="N10" s="714">
        <v>2</v>
      </c>
      <c r="O10" s="799">
        <v>1</v>
      </c>
      <c r="P10" s="715">
        <v>62.18</v>
      </c>
      <c r="Q10" s="738">
        <v>1</v>
      </c>
      <c r="R10" s="714">
        <v>2</v>
      </c>
      <c r="S10" s="738">
        <v>1</v>
      </c>
      <c r="T10" s="799">
        <v>1</v>
      </c>
      <c r="U10" s="755">
        <v>1</v>
      </c>
    </row>
    <row r="11" spans="1:21" ht="14.4" customHeight="1" x14ac:dyDescent="0.3">
      <c r="A11" s="713">
        <v>30</v>
      </c>
      <c r="B11" s="714" t="s">
        <v>552</v>
      </c>
      <c r="C11" s="714" t="s">
        <v>2064</v>
      </c>
      <c r="D11" s="797" t="s">
        <v>2752</v>
      </c>
      <c r="E11" s="798" t="s">
        <v>2073</v>
      </c>
      <c r="F11" s="714" t="s">
        <v>2061</v>
      </c>
      <c r="G11" s="714" t="s">
        <v>2085</v>
      </c>
      <c r="H11" s="714" t="s">
        <v>1390</v>
      </c>
      <c r="I11" s="714" t="s">
        <v>1425</v>
      </c>
      <c r="J11" s="714" t="s">
        <v>1426</v>
      </c>
      <c r="K11" s="714" t="s">
        <v>1925</v>
      </c>
      <c r="L11" s="715">
        <v>35.11</v>
      </c>
      <c r="M11" s="715">
        <v>70.22</v>
      </c>
      <c r="N11" s="714">
        <v>2</v>
      </c>
      <c r="O11" s="799">
        <v>1</v>
      </c>
      <c r="P11" s="715">
        <v>35.11</v>
      </c>
      <c r="Q11" s="738">
        <v>0.5</v>
      </c>
      <c r="R11" s="714">
        <v>1</v>
      </c>
      <c r="S11" s="738">
        <v>0.5</v>
      </c>
      <c r="T11" s="799">
        <v>0.5</v>
      </c>
      <c r="U11" s="755">
        <v>0.5</v>
      </c>
    </row>
    <row r="12" spans="1:21" ht="14.4" customHeight="1" x14ac:dyDescent="0.3">
      <c r="A12" s="713">
        <v>30</v>
      </c>
      <c r="B12" s="714" t="s">
        <v>552</v>
      </c>
      <c r="C12" s="714" t="s">
        <v>2064</v>
      </c>
      <c r="D12" s="797" t="s">
        <v>2752</v>
      </c>
      <c r="E12" s="798" t="s">
        <v>2073</v>
      </c>
      <c r="F12" s="714" t="s">
        <v>2061</v>
      </c>
      <c r="G12" s="714" t="s">
        <v>2085</v>
      </c>
      <c r="H12" s="714" t="s">
        <v>1390</v>
      </c>
      <c r="I12" s="714" t="s">
        <v>1428</v>
      </c>
      <c r="J12" s="714" t="s">
        <v>1429</v>
      </c>
      <c r="K12" s="714" t="s">
        <v>1926</v>
      </c>
      <c r="L12" s="715">
        <v>70.23</v>
      </c>
      <c r="M12" s="715">
        <v>70.23</v>
      </c>
      <c r="N12" s="714">
        <v>1</v>
      </c>
      <c r="O12" s="799">
        <v>0.5</v>
      </c>
      <c r="P12" s="715"/>
      <c r="Q12" s="738">
        <v>0</v>
      </c>
      <c r="R12" s="714"/>
      <c r="S12" s="738">
        <v>0</v>
      </c>
      <c r="T12" s="799"/>
      <c r="U12" s="755">
        <v>0</v>
      </c>
    </row>
    <row r="13" spans="1:21" ht="14.4" customHeight="1" x14ac:dyDescent="0.3">
      <c r="A13" s="713">
        <v>30</v>
      </c>
      <c r="B13" s="714" t="s">
        <v>552</v>
      </c>
      <c r="C13" s="714" t="s">
        <v>2064</v>
      </c>
      <c r="D13" s="797" t="s">
        <v>2752</v>
      </c>
      <c r="E13" s="798" t="s">
        <v>2073</v>
      </c>
      <c r="F13" s="714" t="s">
        <v>2061</v>
      </c>
      <c r="G13" s="714" t="s">
        <v>2086</v>
      </c>
      <c r="H13" s="714" t="s">
        <v>553</v>
      </c>
      <c r="I13" s="714" t="s">
        <v>696</v>
      </c>
      <c r="J13" s="714" t="s">
        <v>697</v>
      </c>
      <c r="K13" s="714" t="s">
        <v>2087</v>
      </c>
      <c r="L13" s="715">
        <v>141.76</v>
      </c>
      <c r="M13" s="715">
        <v>141.76</v>
      </c>
      <c r="N13" s="714">
        <v>1</v>
      </c>
      <c r="O13" s="799">
        <v>0.5</v>
      </c>
      <c r="P13" s="715"/>
      <c r="Q13" s="738">
        <v>0</v>
      </c>
      <c r="R13" s="714"/>
      <c r="S13" s="738">
        <v>0</v>
      </c>
      <c r="T13" s="799"/>
      <c r="U13" s="755">
        <v>0</v>
      </c>
    </row>
    <row r="14" spans="1:21" ht="14.4" customHeight="1" x14ac:dyDescent="0.3">
      <c r="A14" s="713">
        <v>30</v>
      </c>
      <c r="B14" s="714" t="s">
        <v>552</v>
      </c>
      <c r="C14" s="714" t="s">
        <v>2064</v>
      </c>
      <c r="D14" s="797" t="s">
        <v>2752</v>
      </c>
      <c r="E14" s="798" t="s">
        <v>2073</v>
      </c>
      <c r="F14" s="714" t="s">
        <v>2061</v>
      </c>
      <c r="G14" s="714" t="s">
        <v>2088</v>
      </c>
      <c r="H14" s="714" t="s">
        <v>1390</v>
      </c>
      <c r="I14" s="714" t="s">
        <v>2089</v>
      </c>
      <c r="J14" s="714" t="s">
        <v>1524</v>
      </c>
      <c r="K14" s="714" t="s">
        <v>1958</v>
      </c>
      <c r="L14" s="715">
        <v>85.16</v>
      </c>
      <c r="M14" s="715">
        <v>85.16</v>
      </c>
      <c r="N14" s="714">
        <v>1</v>
      </c>
      <c r="O14" s="799">
        <v>0.5</v>
      </c>
      <c r="P14" s="715">
        <v>85.16</v>
      </c>
      <c r="Q14" s="738">
        <v>1</v>
      </c>
      <c r="R14" s="714">
        <v>1</v>
      </c>
      <c r="S14" s="738">
        <v>1</v>
      </c>
      <c r="T14" s="799">
        <v>0.5</v>
      </c>
      <c r="U14" s="755">
        <v>1</v>
      </c>
    </row>
    <row r="15" spans="1:21" ht="14.4" customHeight="1" x14ac:dyDescent="0.3">
      <c r="A15" s="713">
        <v>30</v>
      </c>
      <c r="B15" s="714" t="s">
        <v>552</v>
      </c>
      <c r="C15" s="714" t="s">
        <v>2064</v>
      </c>
      <c r="D15" s="797" t="s">
        <v>2752</v>
      </c>
      <c r="E15" s="798" t="s">
        <v>2073</v>
      </c>
      <c r="F15" s="714" t="s">
        <v>2061</v>
      </c>
      <c r="G15" s="714" t="s">
        <v>2090</v>
      </c>
      <c r="H15" s="714" t="s">
        <v>553</v>
      </c>
      <c r="I15" s="714" t="s">
        <v>867</v>
      </c>
      <c r="J15" s="714" t="s">
        <v>693</v>
      </c>
      <c r="K15" s="714" t="s">
        <v>2091</v>
      </c>
      <c r="L15" s="715">
        <v>45.56</v>
      </c>
      <c r="M15" s="715">
        <v>45.56</v>
      </c>
      <c r="N15" s="714">
        <v>1</v>
      </c>
      <c r="O15" s="799">
        <v>0.5</v>
      </c>
      <c r="P15" s="715"/>
      <c r="Q15" s="738">
        <v>0</v>
      </c>
      <c r="R15" s="714"/>
      <c r="S15" s="738">
        <v>0</v>
      </c>
      <c r="T15" s="799"/>
      <c r="U15" s="755">
        <v>0</v>
      </c>
    </row>
    <row r="16" spans="1:21" ht="14.4" customHeight="1" x14ac:dyDescent="0.3">
      <c r="A16" s="713">
        <v>30</v>
      </c>
      <c r="B16" s="714" t="s">
        <v>552</v>
      </c>
      <c r="C16" s="714" t="s">
        <v>2064</v>
      </c>
      <c r="D16" s="797" t="s">
        <v>2752</v>
      </c>
      <c r="E16" s="798" t="s">
        <v>2073</v>
      </c>
      <c r="F16" s="714" t="s">
        <v>2061</v>
      </c>
      <c r="G16" s="714" t="s">
        <v>2090</v>
      </c>
      <c r="H16" s="714" t="s">
        <v>553</v>
      </c>
      <c r="I16" s="714" t="s">
        <v>2092</v>
      </c>
      <c r="J16" s="714" t="s">
        <v>693</v>
      </c>
      <c r="K16" s="714" t="s">
        <v>2093</v>
      </c>
      <c r="L16" s="715">
        <v>91.11</v>
      </c>
      <c r="M16" s="715">
        <v>91.11</v>
      </c>
      <c r="N16" s="714">
        <v>1</v>
      </c>
      <c r="O16" s="799">
        <v>0.5</v>
      </c>
      <c r="P16" s="715">
        <v>91.11</v>
      </c>
      <c r="Q16" s="738">
        <v>1</v>
      </c>
      <c r="R16" s="714">
        <v>1</v>
      </c>
      <c r="S16" s="738">
        <v>1</v>
      </c>
      <c r="T16" s="799">
        <v>0.5</v>
      </c>
      <c r="U16" s="755">
        <v>1</v>
      </c>
    </row>
    <row r="17" spans="1:21" ht="14.4" customHeight="1" x14ac:dyDescent="0.3">
      <c r="A17" s="713">
        <v>30</v>
      </c>
      <c r="B17" s="714" t="s">
        <v>552</v>
      </c>
      <c r="C17" s="714" t="s">
        <v>2064</v>
      </c>
      <c r="D17" s="797" t="s">
        <v>2752</v>
      </c>
      <c r="E17" s="798" t="s">
        <v>2073</v>
      </c>
      <c r="F17" s="714" t="s">
        <v>2061</v>
      </c>
      <c r="G17" s="714" t="s">
        <v>2094</v>
      </c>
      <c r="H17" s="714" t="s">
        <v>553</v>
      </c>
      <c r="I17" s="714" t="s">
        <v>2095</v>
      </c>
      <c r="J17" s="714" t="s">
        <v>2096</v>
      </c>
      <c r="K17" s="714" t="s">
        <v>1926</v>
      </c>
      <c r="L17" s="715">
        <v>0</v>
      </c>
      <c r="M17" s="715">
        <v>0</v>
      </c>
      <c r="N17" s="714">
        <v>1</v>
      </c>
      <c r="O17" s="799">
        <v>0.5</v>
      </c>
      <c r="P17" s="715"/>
      <c r="Q17" s="738"/>
      <c r="R17" s="714"/>
      <c r="S17" s="738">
        <v>0</v>
      </c>
      <c r="T17" s="799"/>
      <c r="U17" s="755">
        <v>0</v>
      </c>
    </row>
    <row r="18" spans="1:21" ht="14.4" customHeight="1" x14ac:dyDescent="0.3">
      <c r="A18" s="713">
        <v>30</v>
      </c>
      <c r="B18" s="714" t="s">
        <v>552</v>
      </c>
      <c r="C18" s="714" t="s">
        <v>2064</v>
      </c>
      <c r="D18" s="797" t="s">
        <v>2752</v>
      </c>
      <c r="E18" s="798" t="s">
        <v>2073</v>
      </c>
      <c r="F18" s="714" t="s">
        <v>2061</v>
      </c>
      <c r="G18" s="714" t="s">
        <v>2097</v>
      </c>
      <c r="H18" s="714" t="s">
        <v>553</v>
      </c>
      <c r="I18" s="714" t="s">
        <v>2098</v>
      </c>
      <c r="J18" s="714" t="s">
        <v>759</v>
      </c>
      <c r="K18" s="714" t="s">
        <v>2099</v>
      </c>
      <c r="L18" s="715">
        <v>58.97</v>
      </c>
      <c r="M18" s="715">
        <v>58.97</v>
      </c>
      <c r="N18" s="714">
        <v>1</v>
      </c>
      <c r="O18" s="799">
        <v>0.5</v>
      </c>
      <c r="P18" s="715">
        <v>58.97</v>
      </c>
      <c r="Q18" s="738">
        <v>1</v>
      </c>
      <c r="R18" s="714">
        <v>1</v>
      </c>
      <c r="S18" s="738">
        <v>1</v>
      </c>
      <c r="T18" s="799">
        <v>0.5</v>
      </c>
      <c r="U18" s="755">
        <v>1</v>
      </c>
    </row>
    <row r="19" spans="1:21" ht="14.4" customHeight="1" x14ac:dyDescent="0.3">
      <c r="A19" s="713">
        <v>30</v>
      </c>
      <c r="B19" s="714" t="s">
        <v>552</v>
      </c>
      <c r="C19" s="714" t="s">
        <v>2064</v>
      </c>
      <c r="D19" s="797" t="s">
        <v>2752</v>
      </c>
      <c r="E19" s="798" t="s">
        <v>2073</v>
      </c>
      <c r="F19" s="714" t="s">
        <v>2061</v>
      </c>
      <c r="G19" s="714" t="s">
        <v>2097</v>
      </c>
      <c r="H19" s="714" t="s">
        <v>553</v>
      </c>
      <c r="I19" s="714" t="s">
        <v>2100</v>
      </c>
      <c r="J19" s="714" t="s">
        <v>871</v>
      </c>
      <c r="K19" s="714" t="s">
        <v>2101</v>
      </c>
      <c r="L19" s="715">
        <v>0</v>
      </c>
      <c r="M19" s="715">
        <v>0</v>
      </c>
      <c r="N19" s="714">
        <v>4</v>
      </c>
      <c r="O19" s="799">
        <v>2.5</v>
      </c>
      <c r="P19" s="715">
        <v>0</v>
      </c>
      <c r="Q19" s="738"/>
      <c r="R19" s="714">
        <v>1</v>
      </c>
      <c r="S19" s="738">
        <v>0.25</v>
      </c>
      <c r="T19" s="799">
        <v>0.5</v>
      </c>
      <c r="U19" s="755">
        <v>0.2</v>
      </c>
    </row>
    <row r="20" spans="1:21" ht="14.4" customHeight="1" x14ac:dyDescent="0.3">
      <c r="A20" s="713">
        <v>30</v>
      </c>
      <c r="B20" s="714" t="s">
        <v>552</v>
      </c>
      <c r="C20" s="714" t="s">
        <v>2064</v>
      </c>
      <c r="D20" s="797" t="s">
        <v>2752</v>
      </c>
      <c r="E20" s="798" t="s">
        <v>2073</v>
      </c>
      <c r="F20" s="714" t="s">
        <v>2061</v>
      </c>
      <c r="G20" s="714" t="s">
        <v>2097</v>
      </c>
      <c r="H20" s="714" t="s">
        <v>553</v>
      </c>
      <c r="I20" s="714" t="s">
        <v>870</v>
      </c>
      <c r="J20" s="714" t="s">
        <v>871</v>
      </c>
      <c r="K20" s="714" t="s">
        <v>2102</v>
      </c>
      <c r="L20" s="715">
        <v>42.51</v>
      </c>
      <c r="M20" s="715">
        <v>85.02</v>
      </c>
      <c r="N20" s="714">
        <v>2</v>
      </c>
      <c r="O20" s="799">
        <v>1</v>
      </c>
      <c r="P20" s="715"/>
      <c r="Q20" s="738">
        <v>0</v>
      </c>
      <c r="R20" s="714"/>
      <c r="S20" s="738">
        <v>0</v>
      </c>
      <c r="T20" s="799"/>
      <c r="U20" s="755">
        <v>0</v>
      </c>
    </row>
    <row r="21" spans="1:21" ht="14.4" customHeight="1" x14ac:dyDescent="0.3">
      <c r="A21" s="713">
        <v>30</v>
      </c>
      <c r="B21" s="714" t="s">
        <v>552</v>
      </c>
      <c r="C21" s="714" t="s">
        <v>2064</v>
      </c>
      <c r="D21" s="797" t="s">
        <v>2752</v>
      </c>
      <c r="E21" s="798" t="s">
        <v>2073</v>
      </c>
      <c r="F21" s="714" t="s">
        <v>2061</v>
      </c>
      <c r="G21" s="714" t="s">
        <v>2103</v>
      </c>
      <c r="H21" s="714" t="s">
        <v>1390</v>
      </c>
      <c r="I21" s="714" t="s">
        <v>2104</v>
      </c>
      <c r="J21" s="714" t="s">
        <v>2105</v>
      </c>
      <c r="K21" s="714" t="s">
        <v>2106</v>
      </c>
      <c r="L21" s="715">
        <v>30.83</v>
      </c>
      <c r="M21" s="715">
        <v>61.66</v>
      </c>
      <c r="N21" s="714">
        <v>2</v>
      </c>
      <c r="O21" s="799">
        <v>1</v>
      </c>
      <c r="P21" s="715">
        <v>61.66</v>
      </c>
      <c r="Q21" s="738">
        <v>1</v>
      </c>
      <c r="R21" s="714">
        <v>2</v>
      </c>
      <c r="S21" s="738">
        <v>1</v>
      </c>
      <c r="T21" s="799">
        <v>1</v>
      </c>
      <c r="U21" s="755">
        <v>1</v>
      </c>
    </row>
    <row r="22" spans="1:21" ht="14.4" customHeight="1" x14ac:dyDescent="0.3">
      <c r="A22" s="713">
        <v>30</v>
      </c>
      <c r="B22" s="714" t="s">
        <v>552</v>
      </c>
      <c r="C22" s="714" t="s">
        <v>2064</v>
      </c>
      <c r="D22" s="797" t="s">
        <v>2752</v>
      </c>
      <c r="E22" s="798" t="s">
        <v>2073</v>
      </c>
      <c r="F22" s="714" t="s">
        <v>2061</v>
      </c>
      <c r="G22" s="714" t="s">
        <v>2107</v>
      </c>
      <c r="H22" s="714" t="s">
        <v>553</v>
      </c>
      <c r="I22" s="714" t="s">
        <v>2108</v>
      </c>
      <c r="J22" s="714" t="s">
        <v>783</v>
      </c>
      <c r="K22" s="714" t="s">
        <v>2109</v>
      </c>
      <c r="L22" s="715">
        <v>107.27</v>
      </c>
      <c r="M22" s="715">
        <v>107.27</v>
      </c>
      <c r="N22" s="714">
        <v>1</v>
      </c>
      <c r="O22" s="799">
        <v>0.5</v>
      </c>
      <c r="P22" s="715">
        <v>107.27</v>
      </c>
      <c r="Q22" s="738">
        <v>1</v>
      </c>
      <c r="R22" s="714">
        <v>1</v>
      </c>
      <c r="S22" s="738">
        <v>1</v>
      </c>
      <c r="T22" s="799">
        <v>0.5</v>
      </c>
      <c r="U22" s="755">
        <v>1</v>
      </c>
    </row>
    <row r="23" spans="1:21" ht="14.4" customHeight="1" x14ac:dyDescent="0.3">
      <c r="A23" s="713">
        <v>30</v>
      </c>
      <c r="B23" s="714" t="s">
        <v>552</v>
      </c>
      <c r="C23" s="714" t="s">
        <v>2064</v>
      </c>
      <c r="D23" s="797" t="s">
        <v>2752</v>
      </c>
      <c r="E23" s="798" t="s">
        <v>2073</v>
      </c>
      <c r="F23" s="714" t="s">
        <v>2061</v>
      </c>
      <c r="G23" s="714" t="s">
        <v>2110</v>
      </c>
      <c r="H23" s="714" t="s">
        <v>553</v>
      </c>
      <c r="I23" s="714" t="s">
        <v>2111</v>
      </c>
      <c r="J23" s="714" t="s">
        <v>2112</v>
      </c>
      <c r="K23" s="714" t="s">
        <v>2113</v>
      </c>
      <c r="L23" s="715">
        <v>0</v>
      </c>
      <c r="M23" s="715">
        <v>0</v>
      </c>
      <c r="N23" s="714">
        <v>1</v>
      </c>
      <c r="O23" s="799">
        <v>0.5</v>
      </c>
      <c r="P23" s="715"/>
      <c r="Q23" s="738"/>
      <c r="R23" s="714"/>
      <c r="S23" s="738">
        <v>0</v>
      </c>
      <c r="T23" s="799"/>
      <c r="U23" s="755">
        <v>0</v>
      </c>
    </row>
    <row r="24" spans="1:21" ht="14.4" customHeight="1" x14ac:dyDescent="0.3">
      <c r="A24" s="713">
        <v>30</v>
      </c>
      <c r="B24" s="714" t="s">
        <v>552</v>
      </c>
      <c r="C24" s="714" t="s">
        <v>2064</v>
      </c>
      <c r="D24" s="797" t="s">
        <v>2752</v>
      </c>
      <c r="E24" s="798" t="s">
        <v>2073</v>
      </c>
      <c r="F24" s="714" t="s">
        <v>2061</v>
      </c>
      <c r="G24" s="714" t="s">
        <v>2114</v>
      </c>
      <c r="H24" s="714" t="s">
        <v>553</v>
      </c>
      <c r="I24" s="714" t="s">
        <v>897</v>
      </c>
      <c r="J24" s="714" t="s">
        <v>898</v>
      </c>
      <c r="K24" s="714" t="s">
        <v>2115</v>
      </c>
      <c r="L24" s="715">
        <v>33</v>
      </c>
      <c r="M24" s="715">
        <v>66</v>
      </c>
      <c r="N24" s="714">
        <v>2</v>
      </c>
      <c r="O24" s="799">
        <v>0.5</v>
      </c>
      <c r="P24" s="715">
        <v>66</v>
      </c>
      <c r="Q24" s="738">
        <v>1</v>
      </c>
      <c r="R24" s="714">
        <v>2</v>
      </c>
      <c r="S24" s="738">
        <v>1</v>
      </c>
      <c r="T24" s="799">
        <v>0.5</v>
      </c>
      <c r="U24" s="755">
        <v>1</v>
      </c>
    </row>
    <row r="25" spans="1:21" ht="14.4" customHeight="1" x14ac:dyDescent="0.3">
      <c r="A25" s="713">
        <v>30</v>
      </c>
      <c r="B25" s="714" t="s">
        <v>552</v>
      </c>
      <c r="C25" s="714" t="s">
        <v>2064</v>
      </c>
      <c r="D25" s="797" t="s">
        <v>2752</v>
      </c>
      <c r="E25" s="798" t="s">
        <v>2073</v>
      </c>
      <c r="F25" s="714" t="s">
        <v>2061</v>
      </c>
      <c r="G25" s="714" t="s">
        <v>2114</v>
      </c>
      <c r="H25" s="714" t="s">
        <v>553</v>
      </c>
      <c r="I25" s="714" t="s">
        <v>2116</v>
      </c>
      <c r="J25" s="714" t="s">
        <v>2117</v>
      </c>
      <c r="K25" s="714" t="s">
        <v>2118</v>
      </c>
      <c r="L25" s="715">
        <v>0</v>
      </c>
      <c r="M25" s="715">
        <v>0</v>
      </c>
      <c r="N25" s="714">
        <v>2</v>
      </c>
      <c r="O25" s="799">
        <v>1</v>
      </c>
      <c r="P25" s="715">
        <v>0</v>
      </c>
      <c r="Q25" s="738"/>
      <c r="R25" s="714">
        <v>1</v>
      </c>
      <c r="S25" s="738">
        <v>0.5</v>
      </c>
      <c r="T25" s="799">
        <v>0.5</v>
      </c>
      <c r="U25" s="755">
        <v>0.5</v>
      </c>
    </row>
    <row r="26" spans="1:21" ht="14.4" customHeight="1" x14ac:dyDescent="0.3">
      <c r="A26" s="713">
        <v>30</v>
      </c>
      <c r="B26" s="714" t="s">
        <v>552</v>
      </c>
      <c r="C26" s="714" t="s">
        <v>2064</v>
      </c>
      <c r="D26" s="797" t="s">
        <v>2752</v>
      </c>
      <c r="E26" s="798" t="s">
        <v>2073</v>
      </c>
      <c r="F26" s="714" t="s">
        <v>2061</v>
      </c>
      <c r="G26" s="714" t="s">
        <v>2114</v>
      </c>
      <c r="H26" s="714" t="s">
        <v>553</v>
      </c>
      <c r="I26" s="714" t="s">
        <v>2119</v>
      </c>
      <c r="J26" s="714" t="s">
        <v>898</v>
      </c>
      <c r="K26" s="714" t="s">
        <v>2115</v>
      </c>
      <c r="L26" s="715">
        <v>33</v>
      </c>
      <c r="M26" s="715">
        <v>33</v>
      </c>
      <c r="N26" s="714">
        <v>1</v>
      </c>
      <c r="O26" s="799">
        <v>0.5</v>
      </c>
      <c r="P26" s="715"/>
      <c r="Q26" s="738">
        <v>0</v>
      </c>
      <c r="R26" s="714"/>
      <c r="S26" s="738">
        <v>0</v>
      </c>
      <c r="T26" s="799"/>
      <c r="U26" s="755">
        <v>0</v>
      </c>
    </row>
    <row r="27" spans="1:21" ht="14.4" customHeight="1" x14ac:dyDescent="0.3">
      <c r="A27" s="713">
        <v>30</v>
      </c>
      <c r="B27" s="714" t="s">
        <v>552</v>
      </c>
      <c r="C27" s="714" t="s">
        <v>2064</v>
      </c>
      <c r="D27" s="797" t="s">
        <v>2752</v>
      </c>
      <c r="E27" s="798" t="s">
        <v>2073</v>
      </c>
      <c r="F27" s="714" t="s">
        <v>2061</v>
      </c>
      <c r="G27" s="714" t="s">
        <v>2120</v>
      </c>
      <c r="H27" s="714" t="s">
        <v>553</v>
      </c>
      <c r="I27" s="714" t="s">
        <v>2121</v>
      </c>
      <c r="J27" s="714" t="s">
        <v>2122</v>
      </c>
      <c r="K27" s="714" t="s">
        <v>2123</v>
      </c>
      <c r="L27" s="715">
        <v>34.15</v>
      </c>
      <c r="M27" s="715">
        <v>34.15</v>
      </c>
      <c r="N27" s="714">
        <v>1</v>
      </c>
      <c r="O27" s="799">
        <v>0.5</v>
      </c>
      <c r="P27" s="715">
        <v>34.15</v>
      </c>
      <c r="Q27" s="738">
        <v>1</v>
      </c>
      <c r="R27" s="714">
        <v>1</v>
      </c>
      <c r="S27" s="738">
        <v>1</v>
      </c>
      <c r="T27" s="799">
        <v>0.5</v>
      </c>
      <c r="U27" s="755">
        <v>1</v>
      </c>
    </row>
    <row r="28" spans="1:21" ht="14.4" customHeight="1" x14ac:dyDescent="0.3">
      <c r="A28" s="713">
        <v>30</v>
      </c>
      <c r="B28" s="714" t="s">
        <v>552</v>
      </c>
      <c r="C28" s="714" t="s">
        <v>2064</v>
      </c>
      <c r="D28" s="797" t="s">
        <v>2752</v>
      </c>
      <c r="E28" s="798" t="s">
        <v>2073</v>
      </c>
      <c r="F28" s="714" t="s">
        <v>2061</v>
      </c>
      <c r="G28" s="714" t="s">
        <v>2124</v>
      </c>
      <c r="H28" s="714" t="s">
        <v>553</v>
      </c>
      <c r="I28" s="714" t="s">
        <v>1010</v>
      </c>
      <c r="J28" s="714" t="s">
        <v>2125</v>
      </c>
      <c r="K28" s="714" t="s">
        <v>2126</v>
      </c>
      <c r="L28" s="715">
        <v>77.459999999999994</v>
      </c>
      <c r="M28" s="715">
        <v>77.459999999999994</v>
      </c>
      <c r="N28" s="714">
        <v>1</v>
      </c>
      <c r="O28" s="799">
        <v>0.5</v>
      </c>
      <c r="P28" s="715"/>
      <c r="Q28" s="738">
        <v>0</v>
      </c>
      <c r="R28" s="714"/>
      <c r="S28" s="738">
        <v>0</v>
      </c>
      <c r="T28" s="799"/>
      <c r="U28" s="755">
        <v>0</v>
      </c>
    </row>
    <row r="29" spans="1:21" ht="14.4" customHeight="1" x14ac:dyDescent="0.3">
      <c r="A29" s="713">
        <v>30</v>
      </c>
      <c r="B29" s="714" t="s">
        <v>552</v>
      </c>
      <c r="C29" s="714" t="s">
        <v>2064</v>
      </c>
      <c r="D29" s="797" t="s">
        <v>2752</v>
      </c>
      <c r="E29" s="798" t="s">
        <v>2073</v>
      </c>
      <c r="F29" s="714" t="s">
        <v>2061</v>
      </c>
      <c r="G29" s="714" t="s">
        <v>2127</v>
      </c>
      <c r="H29" s="714" t="s">
        <v>1390</v>
      </c>
      <c r="I29" s="714" t="s">
        <v>1581</v>
      </c>
      <c r="J29" s="714" t="s">
        <v>1906</v>
      </c>
      <c r="K29" s="714" t="s">
        <v>1907</v>
      </c>
      <c r="L29" s="715">
        <v>186.87</v>
      </c>
      <c r="M29" s="715">
        <v>186.87</v>
      </c>
      <c r="N29" s="714">
        <v>1</v>
      </c>
      <c r="O29" s="799">
        <v>0.5</v>
      </c>
      <c r="P29" s="715">
        <v>186.87</v>
      </c>
      <c r="Q29" s="738">
        <v>1</v>
      </c>
      <c r="R29" s="714">
        <v>1</v>
      </c>
      <c r="S29" s="738">
        <v>1</v>
      </c>
      <c r="T29" s="799">
        <v>0.5</v>
      </c>
      <c r="U29" s="755">
        <v>1</v>
      </c>
    </row>
    <row r="30" spans="1:21" ht="14.4" customHeight="1" x14ac:dyDescent="0.3">
      <c r="A30" s="713">
        <v>30</v>
      </c>
      <c r="B30" s="714" t="s">
        <v>552</v>
      </c>
      <c r="C30" s="714" t="s">
        <v>2064</v>
      </c>
      <c r="D30" s="797" t="s">
        <v>2752</v>
      </c>
      <c r="E30" s="798" t="s">
        <v>2073</v>
      </c>
      <c r="F30" s="714" t="s">
        <v>2061</v>
      </c>
      <c r="G30" s="714" t="s">
        <v>2128</v>
      </c>
      <c r="H30" s="714" t="s">
        <v>553</v>
      </c>
      <c r="I30" s="714" t="s">
        <v>893</v>
      </c>
      <c r="J30" s="714" t="s">
        <v>2129</v>
      </c>
      <c r="K30" s="714" t="s">
        <v>2130</v>
      </c>
      <c r="L30" s="715">
        <v>35.18</v>
      </c>
      <c r="M30" s="715">
        <v>35.18</v>
      </c>
      <c r="N30" s="714">
        <v>1</v>
      </c>
      <c r="O30" s="799">
        <v>1</v>
      </c>
      <c r="P30" s="715"/>
      <c r="Q30" s="738">
        <v>0</v>
      </c>
      <c r="R30" s="714"/>
      <c r="S30" s="738">
        <v>0</v>
      </c>
      <c r="T30" s="799"/>
      <c r="U30" s="755">
        <v>0</v>
      </c>
    </row>
    <row r="31" spans="1:21" ht="14.4" customHeight="1" x14ac:dyDescent="0.3">
      <c r="A31" s="713">
        <v>30</v>
      </c>
      <c r="B31" s="714" t="s">
        <v>552</v>
      </c>
      <c r="C31" s="714" t="s">
        <v>2064</v>
      </c>
      <c r="D31" s="797" t="s">
        <v>2752</v>
      </c>
      <c r="E31" s="798" t="s">
        <v>2073</v>
      </c>
      <c r="F31" s="714" t="s">
        <v>2061</v>
      </c>
      <c r="G31" s="714" t="s">
        <v>2128</v>
      </c>
      <c r="H31" s="714" t="s">
        <v>553</v>
      </c>
      <c r="I31" s="714" t="s">
        <v>2131</v>
      </c>
      <c r="J31" s="714" t="s">
        <v>2129</v>
      </c>
      <c r="K31" s="714" t="s">
        <v>2132</v>
      </c>
      <c r="L31" s="715">
        <v>0</v>
      </c>
      <c r="M31" s="715">
        <v>0</v>
      </c>
      <c r="N31" s="714">
        <v>2</v>
      </c>
      <c r="O31" s="799">
        <v>1</v>
      </c>
      <c r="P31" s="715">
        <v>0</v>
      </c>
      <c r="Q31" s="738"/>
      <c r="R31" s="714">
        <v>1</v>
      </c>
      <c r="S31" s="738">
        <v>0.5</v>
      </c>
      <c r="T31" s="799">
        <v>0.5</v>
      </c>
      <c r="U31" s="755">
        <v>0.5</v>
      </c>
    </row>
    <row r="32" spans="1:21" ht="14.4" customHeight="1" x14ac:dyDescent="0.3">
      <c r="A32" s="713">
        <v>30</v>
      </c>
      <c r="B32" s="714" t="s">
        <v>552</v>
      </c>
      <c r="C32" s="714" t="s">
        <v>2064</v>
      </c>
      <c r="D32" s="797" t="s">
        <v>2752</v>
      </c>
      <c r="E32" s="798" t="s">
        <v>2073</v>
      </c>
      <c r="F32" s="714" t="s">
        <v>2061</v>
      </c>
      <c r="G32" s="714" t="s">
        <v>2133</v>
      </c>
      <c r="H32" s="714" t="s">
        <v>553</v>
      </c>
      <c r="I32" s="714" t="s">
        <v>789</v>
      </c>
      <c r="J32" s="714" t="s">
        <v>2134</v>
      </c>
      <c r="K32" s="714" t="s">
        <v>2135</v>
      </c>
      <c r="L32" s="715">
        <v>88.76</v>
      </c>
      <c r="M32" s="715">
        <v>88.76</v>
      </c>
      <c r="N32" s="714">
        <v>1</v>
      </c>
      <c r="O32" s="799">
        <v>0.5</v>
      </c>
      <c r="P32" s="715"/>
      <c r="Q32" s="738">
        <v>0</v>
      </c>
      <c r="R32" s="714"/>
      <c r="S32" s="738">
        <v>0</v>
      </c>
      <c r="T32" s="799"/>
      <c r="U32" s="755">
        <v>0</v>
      </c>
    </row>
    <row r="33" spans="1:21" ht="14.4" customHeight="1" x14ac:dyDescent="0.3">
      <c r="A33" s="713">
        <v>30</v>
      </c>
      <c r="B33" s="714" t="s">
        <v>552</v>
      </c>
      <c r="C33" s="714" t="s">
        <v>2064</v>
      </c>
      <c r="D33" s="797" t="s">
        <v>2752</v>
      </c>
      <c r="E33" s="798" t="s">
        <v>2073</v>
      </c>
      <c r="F33" s="714" t="s">
        <v>2061</v>
      </c>
      <c r="G33" s="714" t="s">
        <v>2136</v>
      </c>
      <c r="H33" s="714" t="s">
        <v>553</v>
      </c>
      <c r="I33" s="714" t="s">
        <v>2137</v>
      </c>
      <c r="J33" s="714" t="s">
        <v>2138</v>
      </c>
      <c r="K33" s="714" t="s">
        <v>2139</v>
      </c>
      <c r="L33" s="715">
        <v>0</v>
      </c>
      <c r="M33" s="715">
        <v>0</v>
      </c>
      <c r="N33" s="714">
        <v>1</v>
      </c>
      <c r="O33" s="799">
        <v>0.5</v>
      </c>
      <c r="P33" s="715">
        <v>0</v>
      </c>
      <c r="Q33" s="738"/>
      <c r="R33" s="714">
        <v>1</v>
      </c>
      <c r="S33" s="738">
        <v>1</v>
      </c>
      <c r="T33" s="799">
        <v>0.5</v>
      </c>
      <c r="U33" s="755">
        <v>1</v>
      </c>
    </row>
    <row r="34" spans="1:21" ht="14.4" customHeight="1" x14ac:dyDescent="0.3">
      <c r="A34" s="713">
        <v>30</v>
      </c>
      <c r="B34" s="714" t="s">
        <v>552</v>
      </c>
      <c r="C34" s="714" t="s">
        <v>2064</v>
      </c>
      <c r="D34" s="797" t="s">
        <v>2752</v>
      </c>
      <c r="E34" s="798" t="s">
        <v>2073</v>
      </c>
      <c r="F34" s="714" t="s">
        <v>2061</v>
      </c>
      <c r="G34" s="714" t="s">
        <v>2140</v>
      </c>
      <c r="H34" s="714" t="s">
        <v>553</v>
      </c>
      <c r="I34" s="714" t="s">
        <v>1111</v>
      </c>
      <c r="J34" s="714" t="s">
        <v>1112</v>
      </c>
      <c r="K34" s="714" t="s">
        <v>2141</v>
      </c>
      <c r="L34" s="715">
        <v>458.3</v>
      </c>
      <c r="M34" s="715">
        <v>458.3</v>
      </c>
      <c r="N34" s="714">
        <v>1</v>
      </c>
      <c r="O34" s="799">
        <v>0.5</v>
      </c>
      <c r="P34" s="715">
        <v>458.3</v>
      </c>
      <c r="Q34" s="738">
        <v>1</v>
      </c>
      <c r="R34" s="714">
        <v>1</v>
      </c>
      <c r="S34" s="738">
        <v>1</v>
      </c>
      <c r="T34" s="799">
        <v>0.5</v>
      </c>
      <c r="U34" s="755">
        <v>1</v>
      </c>
    </row>
    <row r="35" spans="1:21" ht="14.4" customHeight="1" x14ac:dyDescent="0.3">
      <c r="A35" s="713">
        <v>30</v>
      </c>
      <c r="B35" s="714" t="s">
        <v>552</v>
      </c>
      <c r="C35" s="714" t="s">
        <v>2064</v>
      </c>
      <c r="D35" s="797" t="s">
        <v>2752</v>
      </c>
      <c r="E35" s="798" t="s">
        <v>2073</v>
      </c>
      <c r="F35" s="714" t="s">
        <v>2061</v>
      </c>
      <c r="G35" s="714" t="s">
        <v>2140</v>
      </c>
      <c r="H35" s="714" t="s">
        <v>1390</v>
      </c>
      <c r="I35" s="714" t="s">
        <v>1495</v>
      </c>
      <c r="J35" s="714" t="s">
        <v>1496</v>
      </c>
      <c r="K35" s="714" t="s">
        <v>2142</v>
      </c>
      <c r="L35" s="715">
        <v>229.15</v>
      </c>
      <c r="M35" s="715">
        <v>229.15</v>
      </c>
      <c r="N35" s="714">
        <v>1</v>
      </c>
      <c r="O35" s="799">
        <v>1</v>
      </c>
      <c r="P35" s="715"/>
      <c r="Q35" s="738">
        <v>0</v>
      </c>
      <c r="R35" s="714"/>
      <c r="S35" s="738">
        <v>0</v>
      </c>
      <c r="T35" s="799"/>
      <c r="U35" s="755">
        <v>0</v>
      </c>
    </row>
    <row r="36" spans="1:21" ht="14.4" customHeight="1" x14ac:dyDescent="0.3">
      <c r="A36" s="713">
        <v>30</v>
      </c>
      <c r="B36" s="714" t="s">
        <v>552</v>
      </c>
      <c r="C36" s="714" t="s">
        <v>2064</v>
      </c>
      <c r="D36" s="797" t="s">
        <v>2752</v>
      </c>
      <c r="E36" s="798" t="s">
        <v>2073</v>
      </c>
      <c r="F36" s="714" t="s">
        <v>2061</v>
      </c>
      <c r="G36" s="714" t="s">
        <v>2143</v>
      </c>
      <c r="H36" s="714" t="s">
        <v>1390</v>
      </c>
      <c r="I36" s="714" t="s">
        <v>1530</v>
      </c>
      <c r="J36" s="714" t="s">
        <v>1966</v>
      </c>
      <c r="K36" s="714" t="s">
        <v>1968</v>
      </c>
      <c r="L36" s="715">
        <v>88.51</v>
      </c>
      <c r="M36" s="715">
        <v>88.51</v>
      </c>
      <c r="N36" s="714">
        <v>1</v>
      </c>
      <c r="O36" s="799">
        <v>0.5</v>
      </c>
      <c r="P36" s="715"/>
      <c r="Q36" s="738">
        <v>0</v>
      </c>
      <c r="R36" s="714"/>
      <c r="S36" s="738">
        <v>0</v>
      </c>
      <c r="T36" s="799"/>
      <c r="U36" s="755">
        <v>0</v>
      </c>
    </row>
    <row r="37" spans="1:21" ht="14.4" customHeight="1" x14ac:dyDescent="0.3">
      <c r="A37" s="713">
        <v>30</v>
      </c>
      <c r="B37" s="714" t="s">
        <v>552</v>
      </c>
      <c r="C37" s="714" t="s">
        <v>2064</v>
      </c>
      <c r="D37" s="797" t="s">
        <v>2752</v>
      </c>
      <c r="E37" s="798" t="s">
        <v>2073</v>
      </c>
      <c r="F37" s="714" t="s">
        <v>2061</v>
      </c>
      <c r="G37" s="714" t="s">
        <v>2143</v>
      </c>
      <c r="H37" s="714" t="s">
        <v>1390</v>
      </c>
      <c r="I37" s="714" t="s">
        <v>1597</v>
      </c>
      <c r="J37" s="714" t="s">
        <v>1598</v>
      </c>
      <c r="K37" s="714" t="s">
        <v>1969</v>
      </c>
      <c r="L37" s="715">
        <v>79.03</v>
      </c>
      <c r="M37" s="715">
        <v>79.03</v>
      </c>
      <c r="N37" s="714">
        <v>1</v>
      </c>
      <c r="O37" s="799">
        <v>0.5</v>
      </c>
      <c r="P37" s="715"/>
      <c r="Q37" s="738">
        <v>0</v>
      </c>
      <c r="R37" s="714"/>
      <c r="S37" s="738">
        <v>0</v>
      </c>
      <c r="T37" s="799"/>
      <c r="U37" s="755">
        <v>0</v>
      </c>
    </row>
    <row r="38" spans="1:21" ht="14.4" customHeight="1" x14ac:dyDescent="0.3">
      <c r="A38" s="713">
        <v>30</v>
      </c>
      <c r="B38" s="714" t="s">
        <v>552</v>
      </c>
      <c r="C38" s="714" t="s">
        <v>2064</v>
      </c>
      <c r="D38" s="797" t="s">
        <v>2752</v>
      </c>
      <c r="E38" s="798" t="s">
        <v>2073</v>
      </c>
      <c r="F38" s="714" t="s">
        <v>2061</v>
      </c>
      <c r="G38" s="714" t="s">
        <v>2143</v>
      </c>
      <c r="H38" s="714" t="s">
        <v>1390</v>
      </c>
      <c r="I38" s="714" t="s">
        <v>2144</v>
      </c>
      <c r="J38" s="714" t="s">
        <v>2145</v>
      </c>
      <c r="K38" s="714" t="s">
        <v>2146</v>
      </c>
      <c r="L38" s="715">
        <v>46.07</v>
      </c>
      <c r="M38" s="715">
        <v>92.14</v>
      </c>
      <c r="N38" s="714">
        <v>2</v>
      </c>
      <c r="O38" s="799">
        <v>1</v>
      </c>
      <c r="P38" s="715"/>
      <c r="Q38" s="738">
        <v>0</v>
      </c>
      <c r="R38" s="714"/>
      <c r="S38" s="738">
        <v>0</v>
      </c>
      <c r="T38" s="799"/>
      <c r="U38" s="755">
        <v>0</v>
      </c>
    </row>
    <row r="39" spans="1:21" ht="14.4" customHeight="1" x14ac:dyDescent="0.3">
      <c r="A39" s="713">
        <v>30</v>
      </c>
      <c r="B39" s="714" t="s">
        <v>552</v>
      </c>
      <c r="C39" s="714" t="s">
        <v>2064</v>
      </c>
      <c r="D39" s="797" t="s">
        <v>2752</v>
      </c>
      <c r="E39" s="798" t="s">
        <v>2073</v>
      </c>
      <c r="F39" s="714" t="s">
        <v>2061</v>
      </c>
      <c r="G39" s="714" t="s">
        <v>2147</v>
      </c>
      <c r="H39" s="714" t="s">
        <v>553</v>
      </c>
      <c r="I39" s="714" t="s">
        <v>1095</v>
      </c>
      <c r="J39" s="714" t="s">
        <v>2148</v>
      </c>
      <c r="K39" s="714" t="s">
        <v>2149</v>
      </c>
      <c r="L39" s="715">
        <v>1138.0899999999999</v>
      </c>
      <c r="M39" s="715">
        <v>3414.2699999999995</v>
      </c>
      <c r="N39" s="714">
        <v>3</v>
      </c>
      <c r="O39" s="799">
        <v>2</v>
      </c>
      <c r="P39" s="715">
        <v>3414.2699999999995</v>
      </c>
      <c r="Q39" s="738">
        <v>1</v>
      </c>
      <c r="R39" s="714">
        <v>3</v>
      </c>
      <c r="S39" s="738">
        <v>1</v>
      </c>
      <c r="T39" s="799">
        <v>2</v>
      </c>
      <c r="U39" s="755">
        <v>1</v>
      </c>
    </row>
    <row r="40" spans="1:21" ht="14.4" customHeight="1" x14ac:dyDescent="0.3">
      <c r="A40" s="713">
        <v>30</v>
      </c>
      <c r="B40" s="714" t="s">
        <v>552</v>
      </c>
      <c r="C40" s="714" t="s">
        <v>2064</v>
      </c>
      <c r="D40" s="797" t="s">
        <v>2752</v>
      </c>
      <c r="E40" s="798" t="s">
        <v>2073</v>
      </c>
      <c r="F40" s="714" t="s">
        <v>2061</v>
      </c>
      <c r="G40" s="714" t="s">
        <v>2150</v>
      </c>
      <c r="H40" s="714" t="s">
        <v>1390</v>
      </c>
      <c r="I40" s="714" t="s">
        <v>2151</v>
      </c>
      <c r="J40" s="714" t="s">
        <v>1541</v>
      </c>
      <c r="K40" s="714" t="s">
        <v>2152</v>
      </c>
      <c r="L40" s="715">
        <v>25.94</v>
      </c>
      <c r="M40" s="715">
        <v>25.94</v>
      </c>
      <c r="N40" s="714">
        <v>1</v>
      </c>
      <c r="O40" s="799">
        <v>0.5</v>
      </c>
      <c r="P40" s="715"/>
      <c r="Q40" s="738">
        <v>0</v>
      </c>
      <c r="R40" s="714"/>
      <c r="S40" s="738">
        <v>0</v>
      </c>
      <c r="T40" s="799"/>
      <c r="U40" s="755">
        <v>0</v>
      </c>
    </row>
    <row r="41" spans="1:21" ht="14.4" customHeight="1" x14ac:dyDescent="0.3">
      <c r="A41" s="713">
        <v>30</v>
      </c>
      <c r="B41" s="714" t="s">
        <v>552</v>
      </c>
      <c r="C41" s="714" t="s">
        <v>2064</v>
      </c>
      <c r="D41" s="797" t="s">
        <v>2752</v>
      </c>
      <c r="E41" s="798" t="s">
        <v>2073</v>
      </c>
      <c r="F41" s="714" t="s">
        <v>2061</v>
      </c>
      <c r="G41" s="714" t="s">
        <v>2153</v>
      </c>
      <c r="H41" s="714" t="s">
        <v>553</v>
      </c>
      <c r="I41" s="714" t="s">
        <v>833</v>
      </c>
      <c r="J41" s="714" t="s">
        <v>2154</v>
      </c>
      <c r="K41" s="714" t="s">
        <v>2155</v>
      </c>
      <c r="L41" s="715">
        <v>0</v>
      </c>
      <c r="M41" s="715">
        <v>0</v>
      </c>
      <c r="N41" s="714">
        <v>1</v>
      </c>
      <c r="O41" s="799">
        <v>0.5</v>
      </c>
      <c r="P41" s="715"/>
      <c r="Q41" s="738"/>
      <c r="R41" s="714"/>
      <c r="S41" s="738">
        <v>0</v>
      </c>
      <c r="T41" s="799"/>
      <c r="U41" s="755">
        <v>0</v>
      </c>
    </row>
    <row r="42" spans="1:21" ht="14.4" customHeight="1" x14ac:dyDescent="0.3">
      <c r="A42" s="713">
        <v>30</v>
      </c>
      <c r="B42" s="714" t="s">
        <v>552</v>
      </c>
      <c r="C42" s="714" t="s">
        <v>2064</v>
      </c>
      <c r="D42" s="797" t="s">
        <v>2752</v>
      </c>
      <c r="E42" s="798" t="s">
        <v>2073</v>
      </c>
      <c r="F42" s="714" t="s">
        <v>2061</v>
      </c>
      <c r="G42" s="714" t="s">
        <v>2156</v>
      </c>
      <c r="H42" s="714" t="s">
        <v>553</v>
      </c>
      <c r="I42" s="714" t="s">
        <v>2157</v>
      </c>
      <c r="J42" s="714" t="s">
        <v>2158</v>
      </c>
      <c r="K42" s="714" t="s">
        <v>2159</v>
      </c>
      <c r="L42" s="715">
        <v>1096.43</v>
      </c>
      <c r="M42" s="715">
        <v>1096.43</v>
      </c>
      <c r="N42" s="714">
        <v>1</v>
      </c>
      <c r="O42" s="799">
        <v>0.5</v>
      </c>
      <c r="P42" s="715"/>
      <c r="Q42" s="738">
        <v>0</v>
      </c>
      <c r="R42" s="714"/>
      <c r="S42" s="738">
        <v>0</v>
      </c>
      <c r="T42" s="799"/>
      <c r="U42" s="755">
        <v>0</v>
      </c>
    </row>
    <row r="43" spans="1:21" ht="14.4" customHeight="1" x14ac:dyDescent="0.3">
      <c r="A43" s="713">
        <v>30</v>
      </c>
      <c r="B43" s="714" t="s">
        <v>552</v>
      </c>
      <c r="C43" s="714" t="s">
        <v>2064</v>
      </c>
      <c r="D43" s="797" t="s">
        <v>2752</v>
      </c>
      <c r="E43" s="798" t="s">
        <v>2073</v>
      </c>
      <c r="F43" s="714" t="s">
        <v>2061</v>
      </c>
      <c r="G43" s="714" t="s">
        <v>2160</v>
      </c>
      <c r="H43" s="714" t="s">
        <v>1390</v>
      </c>
      <c r="I43" s="714" t="s">
        <v>1438</v>
      </c>
      <c r="J43" s="714" t="s">
        <v>1439</v>
      </c>
      <c r="K43" s="714" t="s">
        <v>1899</v>
      </c>
      <c r="L43" s="715">
        <v>43.21</v>
      </c>
      <c r="M43" s="715">
        <v>43.21</v>
      </c>
      <c r="N43" s="714">
        <v>1</v>
      </c>
      <c r="O43" s="799">
        <v>0.5</v>
      </c>
      <c r="P43" s="715"/>
      <c r="Q43" s="738">
        <v>0</v>
      </c>
      <c r="R43" s="714"/>
      <c r="S43" s="738">
        <v>0</v>
      </c>
      <c r="T43" s="799"/>
      <c r="U43" s="755">
        <v>0</v>
      </c>
    </row>
    <row r="44" spans="1:21" ht="14.4" customHeight="1" x14ac:dyDescent="0.3">
      <c r="A44" s="713">
        <v>30</v>
      </c>
      <c r="B44" s="714" t="s">
        <v>552</v>
      </c>
      <c r="C44" s="714" t="s">
        <v>2064</v>
      </c>
      <c r="D44" s="797" t="s">
        <v>2752</v>
      </c>
      <c r="E44" s="798" t="s">
        <v>2073</v>
      </c>
      <c r="F44" s="714" t="s">
        <v>2061</v>
      </c>
      <c r="G44" s="714" t="s">
        <v>2161</v>
      </c>
      <c r="H44" s="714" t="s">
        <v>1390</v>
      </c>
      <c r="I44" s="714" t="s">
        <v>1421</v>
      </c>
      <c r="J44" s="714" t="s">
        <v>1962</v>
      </c>
      <c r="K44" s="714" t="s">
        <v>1963</v>
      </c>
      <c r="L44" s="715">
        <v>37.159999999999997</v>
      </c>
      <c r="M44" s="715">
        <v>37.159999999999997</v>
      </c>
      <c r="N44" s="714">
        <v>1</v>
      </c>
      <c r="O44" s="799">
        <v>0.5</v>
      </c>
      <c r="P44" s="715">
        <v>37.159999999999997</v>
      </c>
      <c r="Q44" s="738">
        <v>1</v>
      </c>
      <c r="R44" s="714">
        <v>1</v>
      </c>
      <c r="S44" s="738">
        <v>1</v>
      </c>
      <c r="T44" s="799">
        <v>0.5</v>
      </c>
      <c r="U44" s="755">
        <v>1</v>
      </c>
    </row>
    <row r="45" spans="1:21" ht="14.4" customHeight="1" x14ac:dyDescent="0.3">
      <c r="A45" s="713">
        <v>30</v>
      </c>
      <c r="B45" s="714" t="s">
        <v>552</v>
      </c>
      <c r="C45" s="714" t="s">
        <v>2064</v>
      </c>
      <c r="D45" s="797" t="s">
        <v>2752</v>
      </c>
      <c r="E45" s="798" t="s">
        <v>2073</v>
      </c>
      <c r="F45" s="714" t="s">
        <v>2061</v>
      </c>
      <c r="G45" s="714" t="s">
        <v>2162</v>
      </c>
      <c r="H45" s="714" t="s">
        <v>553</v>
      </c>
      <c r="I45" s="714" t="s">
        <v>2163</v>
      </c>
      <c r="J45" s="714" t="s">
        <v>2164</v>
      </c>
      <c r="K45" s="714" t="s">
        <v>2165</v>
      </c>
      <c r="L45" s="715">
        <v>35.11</v>
      </c>
      <c r="M45" s="715">
        <v>35.11</v>
      </c>
      <c r="N45" s="714">
        <v>1</v>
      </c>
      <c r="O45" s="799">
        <v>0.5</v>
      </c>
      <c r="P45" s="715"/>
      <c r="Q45" s="738">
        <v>0</v>
      </c>
      <c r="R45" s="714"/>
      <c r="S45" s="738">
        <v>0</v>
      </c>
      <c r="T45" s="799"/>
      <c r="U45" s="755">
        <v>0</v>
      </c>
    </row>
    <row r="46" spans="1:21" ht="14.4" customHeight="1" x14ac:dyDescent="0.3">
      <c r="A46" s="713">
        <v>30</v>
      </c>
      <c r="B46" s="714" t="s">
        <v>552</v>
      </c>
      <c r="C46" s="714" t="s">
        <v>2064</v>
      </c>
      <c r="D46" s="797" t="s">
        <v>2752</v>
      </c>
      <c r="E46" s="798" t="s">
        <v>2073</v>
      </c>
      <c r="F46" s="714" t="s">
        <v>2061</v>
      </c>
      <c r="G46" s="714" t="s">
        <v>2162</v>
      </c>
      <c r="H46" s="714" t="s">
        <v>553</v>
      </c>
      <c r="I46" s="714" t="s">
        <v>2166</v>
      </c>
      <c r="J46" s="714" t="s">
        <v>2167</v>
      </c>
      <c r="K46" s="714" t="s">
        <v>2168</v>
      </c>
      <c r="L46" s="715">
        <v>16.5</v>
      </c>
      <c r="M46" s="715">
        <v>16.5</v>
      </c>
      <c r="N46" s="714">
        <v>1</v>
      </c>
      <c r="O46" s="799">
        <v>0.5</v>
      </c>
      <c r="P46" s="715">
        <v>16.5</v>
      </c>
      <c r="Q46" s="738">
        <v>1</v>
      </c>
      <c r="R46" s="714">
        <v>1</v>
      </c>
      <c r="S46" s="738">
        <v>1</v>
      </c>
      <c r="T46" s="799">
        <v>0.5</v>
      </c>
      <c r="U46" s="755">
        <v>1</v>
      </c>
    </row>
    <row r="47" spans="1:21" ht="14.4" customHeight="1" x14ac:dyDescent="0.3">
      <c r="A47" s="713">
        <v>30</v>
      </c>
      <c r="B47" s="714" t="s">
        <v>552</v>
      </c>
      <c r="C47" s="714" t="s">
        <v>2064</v>
      </c>
      <c r="D47" s="797" t="s">
        <v>2752</v>
      </c>
      <c r="E47" s="798" t="s">
        <v>2073</v>
      </c>
      <c r="F47" s="714" t="s">
        <v>2061</v>
      </c>
      <c r="G47" s="714" t="s">
        <v>2169</v>
      </c>
      <c r="H47" s="714" t="s">
        <v>1390</v>
      </c>
      <c r="I47" s="714" t="s">
        <v>2170</v>
      </c>
      <c r="J47" s="714" t="s">
        <v>1418</v>
      </c>
      <c r="K47" s="714" t="s">
        <v>1901</v>
      </c>
      <c r="L47" s="715">
        <v>368.16</v>
      </c>
      <c r="M47" s="715">
        <v>1472.64</v>
      </c>
      <c r="N47" s="714">
        <v>4</v>
      </c>
      <c r="O47" s="799">
        <v>1.5</v>
      </c>
      <c r="P47" s="715"/>
      <c r="Q47" s="738">
        <v>0</v>
      </c>
      <c r="R47" s="714"/>
      <c r="S47" s="738">
        <v>0</v>
      </c>
      <c r="T47" s="799"/>
      <c r="U47" s="755">
        <v>0</v>
      </c>
    </row>
    <row r="48" spans="1:21" ht="14.4" customHeight="1" x14ac:dyDescent="0.3">
      <c r="A48" s="713">
        <v>30</v>
      </c>
      <c r="B48" s="714" t="s">
        <v>552</v>
      </c>
      <c r="C48" s="714" t="s">
        <v>2064</v>
      </c>
      <c r="D48" s="797" t="s">
        <v>2752</v>
      </c>
      <c r="E48" s="798" t="s">
        <v>2073</v>
      </c>
      <c r="F48" s="714" t="s">
        <v>2061</v>
      </c>
      <c r="G48" s="714" t="s">
        <v>2169</v>
      </c>
      <c r="H48" s="714" t="s">
        <v>1390</v>
      </c>
      <c r="I48" s="714" t="s">
        <v>1593</v>
      </c>
      <c r="J48" s="714" t="s">
        <v>1418</v>
      </c>
      <c r="K48" s="714" t="s">
        <v>1901</v>
      </c>
      <c r="L48" s="715">
        <v>368.16</v>
      </c>
      <c r="M48" s="715">
        <v>368.16</v>
      </c>
      <c r="N48" s="714">
        <v>1</v>
      </c>
      <c r="O48" s="799">
        <v>0.5</v>
      </c>
      <c r="P48" s="715"/>
      <c r="Q48" s="738">
        <v>0</v>
      </c>
      <c r="R48" s="714"/>
      <c r="S48" s="738">
        <v>0</v>
      </c>
      <c r="T48" s="799"/>
      <c r="U48" s="755">
        <v>0</v>
      </c>
    </row>
    <row r="49" spans="1:21" ht="14.4" customHeight="1" x14ac:dyDescent="0.3">
      <c r="A49" s="713">
        <v>30</v>
      </c>
      <c r="B49" s="714" t="s">
        <v>552</v>
      </c>
      <c r="C49" s="714" t="s">
        <v>2064</v>
      </c>
      <c r="D49" s="797" t="s">
        <v>2752</v>
      </c>
      <c r="E49" s="798" t="s">
        <v>2073</v>
      </c>
      <c r="F49" s="714" t="s">
        <v>2061</v>
      </c>
      <c r="G49" s="714" t="s">
        <v>2171</v>
      </c>
      <c r="H49" s="714" t="s">
        <v>553</v>
      </c>
      <c r="I49" s="714" t="s">
        <v>863</v>
      </c>
      <c r="J49" s="714" t="s">
        <v>779</v>
      </c>
      <c r="K49" s="714" t="s">
        <v>2172</v>
      </c>
      <c r="L49" s="715">
        <v>77.62</v>
      </c>
      <c r="M49" s="715">
        <v>155.24</v>
      </c>
      <c r="N49" s="714">
        <v>2</v>
      </c>
      <c r="O49" s="799">
        <v>1</v>
      </c>
      <c r="P49" s="715"/>
      <c r="Q49" s="738">
        <v>0</v>
      </c>
      <c r="R49" s="714"/>
      <c r="S49" s="738">
        <v>0</v>
      </c>
      <c r="T49" s="799"/>
      <c r="U49" s="755">
        <v>0</v>
      </c>
    </row>
    <row r="50" spans="1:21" ht="14.4" customHeight="1" x14ac:dyDescent="0.3">
      <c r="A50" s="713">
        <v>30</v>
      </c>
      <c r="B50" s="714" t="s">
        <v>552</v>
      </c>
      <c r="C50" s="714" t="s">
        <v>2064</v>
      </c>
      <c r="D50" s="797" t="s">
        <v>2752</v>
      </c>
      <c r="E50" s="798" t="s">
        <v>2073</v>
      </c>
      <c r="F50" s="714" t="s">
        <v>2061</v>
      </c>
      <c r="G50" s="714" t="s">
        <v>2173</v>
      </c>
      <c r="H50" s="714" t="s">
        <v>553</v>
      </c>
      <c r="I50" s="714" t="s">
        <v>961</v>
      </c>
      <c r="J50" s="714" t="s">
        <v>962</v>
      </c>
      <c r="K50" s="714" t="s">
        <v>2174</v>
      </c>
      <c r="L50" s="715">
        <v>32.76</v>
      </c>
      <c r="M50" s="715">
        <v>32.76</v>
      </c>
      <c r="N50" s="714">
        <v>1</v>
      </c>
      <c r="O50" s="799">
        <v>0.5</v>
      </c>
      <c r="P50" s="715"/>
      <c r="Q50" s="738">
        <v>0</v>
      </c>
      <c r="R50" s="714"/>
      <c r="S50" s="738">
        <v>0</v>
      </c>
      <c r="T50" s="799"/>
      <c r="U50" s="755">
        <v>0</v>
      </c>
    </row>
    <row r="51" spans="1:21" ht="14.4" customHeight="1" x14ac:dyDescent="0.3">
      <c r="A51" s="713">
        <v>30</v>
      </c>
      <c r="B51" s="714" t="s">
        <v>552</v>
      </c>
      <c r="C51" s="714" t="s">
        <v>2064</v>
      </c>
      <c r="D51" s="797" t="s">
        <v>2752</v>
      </c>
      <c r="E51" s="798" t="s">
        <v>2073</v>
      </c>
      <c r="F51" s="714" t="s">
        <v>2061</v>
      </c>
      <c r="G51" s="714" t="s">
        <v>2175</v>
      </c>
      <c r="H51" s="714" t="s">
        <v>553</v>
      </c>
      <c r="I51" s="714" t="s">
        <v>1763</v>
      </c>
      <c r="J51" s="714" t="s">
        <v>2176</v>
      </c>
      <c r="K51" s="714" t="s">
        <v>2132</v>
      </c>
      <c r="L51" s="715">
        <v>88.1</v>
      </c>
      <c r="M51" s="715">
        <v>88.1</v>
      </c>
      <c r="N51" s="714">
        <v>1</v>
      </c>
      <c r="O51" s="799">
        <v>0.5</v>
      </c>
      <c r="P51" s="715">
        <v>88.1</v>
      </c>
      <c r="Q51" s="738">
        <v>1</v>
      </c>
      <c r="R51" s="714">
        <v>1</v>
      </c>
      <c r="S51" s="738">
        <v>1</v>
      </c>
      <c r="T51" s="799">
        <v>0.5</v>
      </c>
      <c r="U51" s="755">
        <v>1</v>
      </c>
    </row>
    <row r="52" spans="1:21" ht="14.4" customHeight="1" x14ac:dyDescent="0.3">
      <c r="A52" s="713">
        <v>30</v>
      </c>
      <c r="B52" s="714" t="s">
        <v>552</v>
      </c>
      <c r="C52" s="714" t="s">
        <v>2064</v>
      </c>
      <c r="D52" s="797" t="s">
        <v>2752</v>
      </c>
      <c r="E52" s="798" t="s">
        <v>2073</v>
      </c>
      <c r="F52" s="714" t="s">
        <v>2061</v>
      </c>
      <c r="G52" s="714" t="s">
        <v>2177</v>
      </c>
      <c r="H52" s="714" t="s">
        <v>553</v>
      </c>
      <c r="I52" s="714" t="s">
        <v>1539</v>
      </c>
      <c r="J52" s="714" t="s">
        <v>1363</v>
      </c>
      <c r="K52" s="714" t="s">
        <v>2178</v>
      </c>
      <c r="L52" s="715">
        <v>93.71</v>
      </c>
      <c r="M52" s="715">
        <v>187.42</v>
      </c>
      <c r="N52" s="714">
        <v>2</v>
      </c>
      <c r="O52" s="799">
        <v>1</v>
      </c>
      <c r="P52" s="715">
        <v>93.71</v>
      </c>
      <c r="Q52" s="738">
        <v>0.5</v>
      </c>
      <c r="R52" s="714">
        <v>1</v>
      </c>
      <c r="S52" s="738">
        <v>0.5</v>
      </c>
      <c r="T52" s="799">
        <v>0.5</v>
      </c>
      <c r="U52" s="755">
        <v>0.5</v>
      </c>
    </row>
    <row r="53" spans="1:21" ht="14.4" customHeight="1" x14ac:dyDescent="0.3">
      <c r="A53" s="713">
        <v>30</v>
      </c>
      <c r="B53" s="714" t="s">
        <v>552</v>
      </c>
      <c r="C53" s="714" t="s">
        <v>2064</v>
      </c>
      <c r="D53" s="797" t="s">
        <v>2752</v>
      </c>
      <c r="E53" s="798" t="s">
        <v>2073</v>
      </c>
      <c r="F53" s="714" t="s">
        <v>2061</v>
      </c>
      <c r="G53" s="714" t="s">
        <v>2177</v>
      </c>
      <c r="H53" s="714" t="s">
        <v>553</v>
      </c>
      <c r="I53" s="714" t="s">
        <v>2179</v>
      </c>
      <c r="J53" s="714" t="s">
        <v>1363</v>
      </c>
      <c r="K53" s="714" t="s">
        <v>2180</v>
      </c>
      <c r="L53" s="715">
        <v>301.2</v>
      </c>
      <c r="M53" s="715">
        <v>301.2</v>
      </c>
      <c r="N53" s="714">
        <v>1</v>
      </c>
      <c r="O53" s="799">
        <v>0.5</v>
      </c>
      <c r="P53" s="715">
        <v>301.2</v>
      </c>
      <c r="Q53" s="738">
        <v>1</v>
      </c>
      <c r="R53" s="714">
        <v>1</v>
      </c>
      <c r="S53" s="738">
        <v>1</v>
      </c>
      <c r="T53" s="799">
        <v>0.5</v>
      </c>
      <c r="U53" s="755">
        <v>1</v>
      </c>
    </row>
    <row r="54" spans="1:21" ht="14.4" customHeight="1" x14ac:dyDescent="0.3">
      <c r="A54" s="713">
        <v>30</v>
      </c>
      <c r="B54" s="714" t="s">
        <v>552</v>
      </c>
      <c r="C54" s="714" t="s">
        <v>2064</v>
      </c>
      <c r="D54" s="797" t="s">
        <v>2752</v>
      </c>
      <c r="E54" s="798" t="s">
        <v>2073</v>
      </c>
      <c r="F54" s="714" t="s">
        <v>2061</v>
      </c>
      <c r="G54" s="714" t="s">
        <v>2177</v>
      </c>
      <c r="H54" s="714" t="s">
        <v>553</v>
      </c>
      <c r="I54" s="714" t="s">
        <v>2181</v>
      </c>
      <c r="J54" s="714" t="s">
        <v>1363</v>
      </c>
      <c r="K54" s="714" t="s">
        <v>2178</v>
      </c>
      <c r="L54" s="715">
        <v>93.71</v>
      </c>
      <c r="M54" s="715">
        <v>93.71</v>
      </c>
      <c r="N54" s="714">
        <v>1</v>
      </c>
      <c r="O54" s="799">
        <v>0.5</v>
      </c>
      <c r="P54" s="715"/>
      <c r="Q54" s="738">
        <v>0</v>
      </c>
      <c r="R54" s="714"/>
      <c r="S54" s="738">
        <v>0</v>
      </c>
      <c r="T54" s="799"/>
      <c r="U54" s="755">
        <v>0</v>
      </c>
    </row>
    <row r="55" spans="1:21" ht="14.4" customHeight="1" x14ac:dyDescent="0.3">
      <c r="A55" s="713">
        <v>30</v>
      </c>
      <c r="B55" s="714" t="s">
        <v>552</v>
      </c>
      <c r="C55" s="714" t="s">
        <v>2064</v>
      </c>
      <c r="D55" s="797" t="s">
        <v>2752</v>
      </c>
      <c r="E55" s="798" t="s">
        <v>2073</v>
      </c>
      <c r="F55" s="714" t="s">
        <v>2061</v>
      </c>
      <c r="G55" s="714" t="s">
        <v>2182</v>
      </c>
      <c r="H55" s="714" t="s">
        <v>1390</v>
      </c>
      <c r="I55" s="714" t="s">
        <v>1588</v>
      </c>
      <c r="J55" s="714" t="s">
        <v>1882</v>
      </c>
      <c r="K55" s="714" t="s">
        <v>1883</v>
      </c>
      <c r="L55" s="715">
        <v>28.81</v>
      </c>
      <c r="M55" s="715">
        <v>57.62</v>
      </c>
      <c r="N55" s="714">
        <v>2</v>
      </c>
      <c r="O55" s="799">
        <v>1</v>
      </c>
      <c r="P55" s="715">
        <v>28.81</v>
      </c>
      <c r="Q55" s="738">
        <v>0.5</v>
      </c>
      <c r="R55" s="714">
        <v>1</v>
      </c>
      <c r="S55" s="738">
        <v>0.5</v>
      </c>
      <c r="T55" s="799">
        <v>0.5</v>
      </c>
      <c r="U55" s="755">
        <v>0.5</v>
      </c>
    </row>
    <row r="56" spans="1:21" ht="14.4" customHeight="1" x14ac:dyDescent="0.3">
      <c r="A56" s="713">
        <v>30</v>
      </c>
      <c r="B56" s="714" t="s">
        <v>552</v>
      </c>
      <c r="C56" s="714" t="s">
        <v>2064</v>
      </c>
      <c r="D56" s="797" t="s">
        <v>2752</v>
      </c>
      <c r="E56" s="798" t="s">
        <v>2073</v>
      </c>
      <c r="F56" s="714" t="s">
        <v>2061</v>
      </c>
      <c r="G56" s="714" t="s">
        <v>2183</v>
      </c>
      <c r="H56" s="714" t="s">
        <v>1390</v>
      </c>
      <c r="I56" s="714" t="s">
        <v>1449</v>
      </c>
      <c r="J56" s="714" t="s">
        <v>1450</v>
      </c>
      <c r="K56" s="714" t="s">
        <v>1925</v>
      </c>
      <c r="L56" s="715">
        <v>48.27</v>
      </c>
      <c r="M56" s="715">
        <v>48.27</v>
      </c>
      <c r="N56" s="714">
        <v>1</v>
      </c>
      <c r="O56" s="799">
        <v>0.5</v>
      </c>
      <c r="P56" s="715">
        <v>48.27</v>
      </c>
      <c r="Q56" s="738">
        <v>1</v>
      </c>
      <c r="R56" s="714">
        <v>1</v>
      </c>
      <c r="S56" s="738">
        <v>1</v>
      </c>
      <c r="T56" s="799">
        <v>0.5</v>
      </c>
      <c r="U56" s="755">
        <v>1</v>
      </c>
    </row>
    <row r="57" spans="1:21" ht="14.4" customHeight="1" x14ac:dyDescent="0.3">
      <c r="A57" s="713">
        <v>30</v>
      </c>
      <c r="B57" s="714" t="s">
        <v>552</v>
      </c>
      <c r="C57" s="714" t="s">
        <v>2064</v>
      </c>
      <c r="D57" s="797" t="s">
        <v>2752</v>
      </c>
      <c r="E57" s="798" t="s">
        <v>2073</v>
      </c>
      <c r="F57" s="714" t="s">
        <v>2061</v>
      </c>
      <c r="G57" s="714" t="s">
        <v>2183</v>
      </c>
      <c r="H57" s="714" t="s">
        <v>1390</v>
      </c>
      <c r="I57" s="714" t="s">
        <v>2184</v>
      </c>
      <c r="J57" s="714" t="s">
        <v>2185</v>
      </c>
      <c r="K57" s="714" t="s">
        <v>1926</v>
      </c>
      <c r="L57" s="715">
        <v>96.53</v>
      </c>
      <c r="M57" s="715">
        <v>96.53</v>
      </c>
      <c r="N57" s="714">
        <v>1</v>
      </c>
      <c r="O57" s="799">
        <v>0.5</v>
      </c>
      <c r="P57" s="715">
        <v>96.53</v>
      </c>
      <c r="Q57" s="738">
        <v>1</v>
      </c>
      <c r="R57" s="714">
        <v>1</v>
      </c>
      <c r="S57" s="738">
        <v>1</v>
      </c>
      <c r="T57" s="799">
        <v>0.5</v>
      </c>
      <c r="U57" s="755">
        <v>1</v>
      </c>
    </row>
    <row r="58" spans="1:21" ht="14.4" customHeight="1" x14ac:dyDescent="0.3">
      <c r="A58" s="713">
        <v>30</v>
      </c>
      <c r="B58" s="714" t="s">
        <v>552</v>
      </c>
      <c r="C58" s="714" t="s">
        <v>2064</v>
      </c>
      <c r="D58" s="797" t="s">
        <v>2752</v>
      </c>
      <c r="E58" s="798" t="s">
        <v>2073</v>
      </c>
      <c r="F58" s="714" t="s">
        <v>2061</v>
      </c>
      <c r="G58" s="714" t="s">
        <v>2186</v>
      </c>
      <c r="H58" s="714" t="s">
        <v>1390</v>
      </c>
      <c r="I58" s="714" t="s">
        <v>1454</v>
      </c>
      <c r="J58" s="714" t="s">
        <v>1939</v>
      </c>
      <c r="K58" s="714" t="s">
        <v>1940</v>
      </c>
      <c r="L58" s="715">
        <v>87.41</v>
      </c>
      <c r="M58" s="715">
        <v>87.41</v>
      </c>
      <c r="N58" s="714">
        <v>1</v>
      </c>
      <c r="O58" s="799">
        <v>0.5</v>
      </c>
      <c r="P58" s="715">
        <v>87.41</v>
      </c>
      <c r="Q58" s="738">
        <v>1</v>
      </c>
      <c r="R58" s="714">
        <v>1</v>
      </c>
      <c r="S58" s="738">
        <v>1</v>
      </c>
      <c r="T58" s="799">
        <v>0.5</v>
      </c>
      <c r="U58" s="755">
        <v>1</v>
      </c>
    </row>
    <row r="59" spans="1:21" ht="14.4" customHeight="1" x14ac:dyDescent="0.3">
      <c r="A59" s="713">
        <v>30</v>
      </c>
      <c r="B59" s="714" t="s">
        <v>552</v>
      </c>
      <c r="C59" s="714" t="s">
        <v>2064</v>
      </c>
      <c r="D59" s="797" t="s">
        <v>2752</v>
      </c>
      <c r="E59" s="798" t="s">
        <v>2073</v>
      </c>
      <c r="F59" s="714" t="s">
        <v>2061</v>
      </c>
      <c r="G59" s="714" t="s">
        <v>2186</v>
      </c>
      <c r="H59" s="714" t="s">
        <v>1390</v>
      </c>
      <c r="I59" s="714" t="s">
        <v>1463</v>
      </c>
      <c r="J59" s="714" t="s">
        <v>1939</v>
      </c>
      <c r="K59" s="714" t="s">
        <v>1943</v>
      </c>
      <c r="L59" s="715">
        <v>174.81</v>
      </c>
      <c r="M59" s="715">
        <v>174.81</v>
      </c>
      <c r="N59" s="714">
        <v>1</v>
      </c>
      <c r="O59" s="799">
        <v>0.5</v>
      </c>
      <c r="P59" s="715"/>
      <c r="Q59" s="738">
        <v>0</v>
      </c>
      <c r="R59" s="714"/>
      <c r="S59" s="738">
        <v>0</v>
      </c>
      <c r="T59" s="799"/>
      <c r="U59" s="755">
        <v>0</v>
      </c>
    </row>
    <row r="60" spans="1:21" ht="14.4" customHeight="1" x14ac:dyDescent="0.3">
      <c r="A60" s="713">
        <v>30</v>
      </c>
      <c r="B60" s="714" t="s">
        <v>552</v>
      </c>
      <c r="C60" s="714" t="s">
        <v>2064</v>
      </c>
      <c r="D60" s="797" t="s">
        <v>2752</v>
      </c>
      <c r="E60" s="798" t="s">
        <v>2073</v>
      </c>
      <c r="F60" s="714" t="s">
        <v>2061</v>
      </c>
      <c r="G60" s="714" t="s">
        <v>2186</v>
      </c>
      <c r="H60" s="714" t="s">
        <v>1390</v>
      </c>
      <c r="I60" s="714" t="s">
        <v>1463</v>
      </c>
      <c r="J60" s="714" t="s">
        <v>1939</v>
      </c>
      <c r="K60" s="714" t="s">
        <v>1943</v>
      </c>
      <c r="L60" s="715">
        <v>145.72999999999999</v>
      </c>
      <c r="M60" s="715">
        <v>145.72999999999999</v>
      </c>
      <c r="N60" s="714">
        <v>1</v>
      </c>
      <c r="O60" s="799">
        <v>0.5</v>
      </c>
      <c r="P60" s="715"/>
      <c r="Q60" s="738">
        <v>0</v>
      </c>
      <c r="R60" s="714"/>
      <c r="S60" s="738">
        <v>0</v>
      </c>
      <c r="T60" s="799"/>
      <c r="U60" s="755">
        <v>0</v>
      </c>
    </row>
    <row r="61" spans="1:21" ht="14.4" customHeight="1" x14ac:dyDescent="0.3">
      <c r="A61" s="713">
        <v>30</v>
      </c>
      <c r="B61" s="714" t="s">
        <v>552</v>
      </c>
      <c r="C61" s="714" t="s">
        <v>2064</v>
      </c>
      <c r="D61" s="797" t="s">
        <v>2752</v>
      </c>
      <c r="E61" s="798" t="s">
        <v>2073</v>
      </c>
      <c r="F61" s="714" t="s">
        <v>2061</v>
      </c>
      <c r="G61" s="714" t="s">
        <v>2187</v>
      </c>
      <c r="H61" s="714" t="s">
        <v>553</v>
      </c>
      <c r="I61" s="714" t="s">
        <v>1057</v>
      </c>
      <c r="J61" s="714" t="s">
        <v>2188</v>
      </c>
      <c r="K61" s="714" t="s">
        <v>2189</v>
      </c>
      <c r="L61" s="715">
        <v>99.11</v>
      </c>
      <c r="M61" s="715">
        <v>99.11</v>
      </c>
      <c r="N61" s="714">
        <v>1</v>
      </c>
      <c r="O61" s="799">
        <v>0.5</v>
      </c>
      <c r="P61" s="715"/>
      <c r="Q61" s="738">
        <v>0</v>
      </c>
      <c r="R61" s="714"/>
      <c r="S61" s="738">
        <v>0</v>
      </c>
      <c r="T61" s="799"/>
      <c r="U61" s="755">
        <v>0</v>
      </c>
    </row>
    <row r="62" spans="1:21" ht="14.4" customHeight="1" x14ac:dyDescent="0.3">
      <c r="A62" s="713">
        <v>30</v>
      </c>
      <c r="B62" s="714" t="s">
        <v>552</v>
      </c>
      <c r="C62" s="714" t="s">
        <v>2064</v>
      </c>
      <c r="D62" s="797" t="s">
        <v>2752</v>
      </c>
      <c r="E62" s="798" t="s">
        <v>2073</v>
      </c>
      <c r="F62" s="714" t="s">
        <v>2061</v>
      </c>
      <c r="G62" s="714" t="s">
        <v>2190</v>
      </c>
      <c r="H62" s="714" t="s">
        <v>553</v>
      </c>
      <c r="I62" s="714" t="s">
        <v>2191</v>
      </c>
      <c r="J62" s="714" t="s">
        <v>2192</v>
      </c>
      <c r="K62" s="714" t="s">
        <v>2193</v>
      </c>
      <c r="L62" s="715">
        <v>0</v>
      </c>
      <c r="M62" s="715">
        <v>0</v>
      </c>
      <c r="N62" s="714">
        <v>1</v>
      </c>
      <c r="O62" s="799">
        <v>0.5</v>
      </c>
      <c r="P62" s="715"/>
      <c r="Q62" s="738"/>
      <c r="R62" s="714"/>
      <c r="S62" s="738">
        <v>0</v>
      </c>
      <c r="T62" s="799"/>
      <c r="U62" s="755">
        <v>0</v>
      </c>
    </row>
    <row r="63" spans="1:21" ht="14.4" customHeight="1" x14ac:dyDescent="0.3">
      <c r="A63" s="713">
        <v>30</v>
      </c>
      <c r="B63" s="714" t="s">
        <v>552</v>
      </c>
      <c r="C63" s="714" t="s">
        <v>2064</v>
      </c>
      <c r="D63" s="797" t="s">
        <v>2752</v>
      </c>
      <c r="E63" s="798" t="s">
        <v>2073</v>
      </c>
      <c r="F63" s="714" t="s">
        <v>2061</v>
      </c>
      <c r="G63" s="714" t="s">
        <v>2194</v>
      </c>
      <c r="H63" s="714" t="s">
        <v>553</v>
      </c>
      <c r="I63" s="714" t="s">
        <v>2195</v>
      </c>
      <c r="J63" s="714" t="s">
        <v>2196</v>
      </c>
      <c r="K63" s="714" t="s">
        <v>2197</v>
      </c>
      <c r="L63" s="715">
        <v>0</v>
      </c>
      <c r="M63" s="715">
        <v>0</v>
      </c>
      <c r="N63" s="714">
        <v>1</v>
      </c>
      <c r="O63" s="799">
        <v>0.5</v>
      </c>
      <c r="P63" s="715">
        <v>0</v>
      </c>
      <c r="Q63" s="738"/>
      <c r="R63" s="714">
        <v>1</v>
      </c>
      <c r="S63" s="738">
        <v>1</v>
      </c>
      <c r="T63" s="799">
        <v>0.5</v>
      </c>
      <c r="U63" s="755">
        <v>1</v>
      </c>
    </row>
    <row r="64" spans="1:21" ht="14.4" customHeight="1" x14ac:dyDescent="0.3">
      <c r="A64" s="713">
        <v>30</v>
      </c>
      <c r="B64" s="714" t="s">
        <v>552</v>
      </c>
      <c r="C64" s="714" t="s">
        <v>2064</v>
      </c>
      <c r="D64" s="797" t="s">
        <v>2752</v>
      </c>
      <c r="E64" s="798" t="s">
        <v>2073</v>
      </c>
      <c r="F64" s="714" t="s">
        <v>2061</v>
      </c>
      <c r="G64" s="714" t="s">
        <v>2198</v>
      </c>
      <c r="H64" s="714" t="s">
        <v>1390</v>
      </c>
      <c r="I64" s="714" t="s">
        <v>1435</v>
      </c>
      <c r="J64" s="714" t="s">
        <v>2003</v>
      </c>
      <c r="K64" s="714" t="s">
        <v>2004</v>
      </c>
      <c r="L64" s="715">
        <v>0</v>
      </c>
      <c r="M64" s="715">
        <v>0</v>
      </c>
      <c r="N64" s="714">
        <v>1</v>
      </c>
      <c r="O64" s="799">
        <v>0.5</v>
      </c>
      <c r="P64" s="715"/>
      <c r="Q64" s="738"/>
      <c r="R64" s="714"/>
      <c r="S64" s="738">
        <v>0</v>
      </c>
      <c r="T64" s="799"/>
      <c r="U64" s="755">
        <v>0</v>
      </c>
    </row>
    <row r="65" spans="1:21" ht="14.4" customHeight="1" x14ac:dyDescent="0.3">
      <c r="A65" s="713">
        <v>30</v>
      </c>
      <c r="B65" s="714" t="s">
        <v>552</v>
      </c>
      <c r="C65" s="714" t="s">
        <v>2064</v>
      </c>
      <c r="D65" s="797" t="s">
        <v>2752</v>
      </c>
      <c r="E65" s="798" t="s">
        <v>2073</v>
      </c>
      <c r="F65" s="714" t="s">
        <v>2061</v>
      </c>
      <c r="G65" s="714" t="s">
        <v>2199</v>
      </c>
      <c r="H65" s="714" t="s">
        <v>553</v>
      </c>
      <c r="I65" s="714" t="s">
        <v>669</v>
      </c>
      <c r="J65" s="714" t="s">
        <v>670</v>
      </c>
      <c r="K65" s="714" t="s">
        <v>2200</v>
      </c>
      <c r="L65" s="715">
        <v>42.08</v>
      </c>
      <c r="M65" s="715">
        <v>42.08</v>
      </c>
      <c r="N65" s="714">
        <v>1</v>
      </c>
      <c r="O65" s="799">
        <v>0.5</v>
      </c>
      <c r="P65" s="715"/>
      <c r="Q65" s="738">
        <v>0</v>
      </c>
      <c r="R65" s="714"/>
      <c r="S65" s="738">
        <v>0</v>
      </c>
      <c r="T65" s="799"/>
      <c r="U65" s="755">
        <v>0</v>
      </c>
    </row>
    <row r="66" spans="1:21" ht="14.4" customHeight="1" x14ac:dyDescent="0.3">
      <c r="A66" s="713">
        <v>30</v>
      </c>
      <c r="B66" s="714" t="s">
        <v>552</v>
      </c>
      <c r="C66" s="714" t="s">
        <v>2064</v>
      </c>
      <c r="D66" s="797" t="s">
        <v>2752</v>
      </c>
      <c r="E66" s="798" t="s">
        <v>2073</v>
      </c>
      <c r="F66" s="714" t="s">
        <v>2061</v>
      </c>
      <c r="G66" s="714" t="s">
        <v>2201</v>
      </c>
      <c r="H66" s="714" t="s">
        <v>553</v>
      </c>
      <c r="I66" s="714" t="s">
        <v>2202</v>
      </c>
      <c r="J66" s="714" t="s">
        <v>2203</v>
      </c>
      <c r="K66" s="714" t="s">
        <v>2204</v>
      </c>
      <c r="L66" s="715">
        <v>1578.41</v>
      </c>
      <c r="M66" s="715">
        <v>1578.41</v>
      </c>
      <c r="N66" s="714">
        <v>1</v>
      </c>
      <c r="O66" s="799">
        <v>0.5</v>
      </c>
      <c r="P66" s="715"/>
      <c r="Q66" s="738">
        <v>0</v>
      </c>
      <c r="R66" s="714"/>
      <c r="S66" s="738">
        <v>0</v>
      </c>
      <c r="T66" s="799"/>
      <c r="U66" s="755">
        <v>0</v>
      </c>
    </row>
    <row r="67" spans="1:21" ht="14.4" customHeight="1" x14ac:dyDescent="0.3">
      <c r="A67" s="713">
        <v>30</v>
      </c>
      <c r="B67" s="714" t="s">
        <v>552</v>
      </c>
      <c r="C67" s="714" t="s">
        <v>2064</v>
      </c>
      <c r="D67" s="797" t="s">
        <v>2752</v>
      </c>
      <c r="E67" s="798" t="s">
        <v>2073</v>
      </c>
      <c r="F67" s="714" t="s">
        <v>2061</v>
      </c>
      <c r="G67" s="714" t="s">
        <v>2205</v>
      </c>
      <c r="H67" s="714" t="s">
        <v>553</v>
      </c>
      <c r="I67" s="714" t="s">
        <v>2206</v>
      </c>
      <c r="J67" s="714" t="s">
        <v>1341</v>
      </c>
      <c r="K67" s="714" t="s">
        <v>2207</v>
      </c>
      <c r="L67" s="715">
        <v>0</v>
      </c>
      <c r="M67" s="715">
        <v>0</v>
      </c>
      <c r="N67" s="714">
        <v>1</v>
      </c>
      <c r="O67" s="799">
        <v>0.5</v>
      </c>
      <c r="P67" s="715">
        <v>0</v>
      </c>
      <c r="Q67" s="738"/>
      <c r="R67" s="714">
        <v>1</v>
      </c>
      <c r="S67" s="738">
        <v>1</v>
      </c>
      <c r="T67" s="799">
        <v>0.5</v>
      </c>
      <c r="U67" s="755">
        <v>1</v>
      </c>
    </row>
    <row r="68" spans="1:21" ht="14.4" customHeight="1" x14ac:dyDescent="0.3">
      <c r="A68" s="713">
        <v>30</v>
      </c>
      <c r="B68" s="714" t="s">
        <v>552</v>
      </c>
      <c r="C68" s="714" t="s">
        <v>2064</v>
      </c>
      <c r="D68" s="797" t="s">
        <v>2752</v>
      </c>
      <c r="E68" s="798" t="s">
        <v>2073</v>
      </c>
      <c r="F68" s="714" t="s">
        <v>2061</v>
      </c>
      <c r="G68" s="714" t="s">
        <v>2208</v>
      </c>
      <c r="H68" s="714" t="s">
        <v>553</v>
      </c>
      <c r="I68" s="714" t="s">
        <v>750</v>
      </c>
      <c r="J68" s="714" t="s">
        <v>751</v>
      </c>
      <c r="K68" s="714" t="s">
        <v>2080</v>
      </c>
      <c r="L68" s="715">
        <v>122.73</v>
      </c>
      <c r="M68" s="715">
        <v>368.19</v>
      </c>
      <c r="N68" s="714">
        <v>3</v>
      </c>
      <c r="O68" s="799">
        <v>2</v>
      </c>
      <c r="P68" s="715"/>
      <c r="Q68" s="738">
        <v>0</v>
      </c>
      <c r="R68" s="714"/>
      <c r="S68" s="738">
        <v>0</v>
      </c>
      <c r="T68" s="799"/>
      <c r="U68" s="755">
        <v>0</v>
      </c>
    </row>
    <row r="69" spans="1:21" ht="14.4" customHeight="1" x14ac:dyDescent="0.3">
      <c r="A69" s="713">
        <v>30</v>
      </c>
      <c r="B69" s="714" t="s">
        <v>552</v>
      </c>
      <c r="C69" s="714" t="s">
        <v>2064</v>
      </c>
      <c r="D69" s="797" t="s">
        <v>2752</v>
      </c>
      <c r="E69" s="798" t="s">
        <v>2073</v>
      </c>
      <c r="F69" s="714" t="s">
        <v>2061</v>
      </c>
      <c r="G69" s="714" t="s">
        <v>2209</v>
      </c>
      <c r="H69" s="714" t="s">
        <v>553</v>
      </c>
      <c r="I69" s="714" t="s">
        <v>2210</v>
      </c>
      <c r="J69" s="714" t="s">
        <v>2211</v>
      </c>
      <c r="K69" s="714" t="s">
        <v>2212</v>
      </c>
      <c r="L69" s="715">
        <v>0</v>
      </c>
      <c r="M69" s="715">
        <v>0</v>
      </c>
      <c r="N69" s="714">
        <v>1</v>
      </c>
      <c r="O69" s="799">
        <v>0.5</v>
      </c>
      <c r="P69" s="715">
        <v>0</v>
      </c>
      <c r="Q69" s="738"/>
      <c r="R69" s="714">
        <v>1</v>
      </c>
      <c r="S69" s="738">
        <v>1</v>
      </c>
      <c r="T69" s="799">
        <v>0.5</v>
      </c>
      <c r="U69" s="755">
        <v>1</v>
      </c>
    </row>
    <row r="70" spans="1:21" ht="14.4" customHeight="1" x14ac:dyDescent="0.3">
      <c r="A70" s="713">
        <v>30</v>
      </c>
      <c r="B70" s="714" t="s">
        <v>552</v>
      </c>
      <c r="C70" s="714" t="s">
        <v>2064</v>
      </c>
      <c r="D70" s="797" t="s">
        <v>2752</v>
      </c>
      <c r="E70" s="798" t="s">
        <v>2073</v>
      </c>
      <c r="F70" s="714" t="s">
        <v>2061</v>
      </c>
      <c r="G70" s="714" t="s">
        <v>2209</v>
      </c>
      <c r="H70" s="714" t="s">
        <v>553</v>
      </c>
      <c r="I70" s="714" t="s">
        <v>952</v>
      </c>
      <c r="J70" s="714" t="s">
        <v>953</v>
      </c>
      <c r="K70" s="714" t="s">
        <v>2213</v>
      </c>
      <c r="L70" s="715">
        <v>0</v>
      </c>
      <c r="M70" s="715">
        <v>0</v>
      </c>
      <c r="N70" s="714">
        <v>1</v>
      </c>
      <c r="O70" s="799">
        <v>0.5</v>
      </c>
      <c r="P70" s="715"/>
      <c r="Q70" s="738"/>
      <c r="R70" s="714"/>
      <c r="S70" s="738">
        <v>0</v>
      </c>
      <c r="T70" s="799"/>
      <c r="U70" s="755">
        <v>0</v>
      </c>
    </row>
    <row r="71" spans="1:21" ht="14.4" customHeight="1" x14ac:dyDescent="0.3">
      <c r="A71" s="713">
        <v>30</v>
      </c>
      <c r="B71" s="714" t="s">
        <v>552</v>
      </c>
      <c r="C71" s="714" t="s">
        <v>2064</v>
      </c>
      <c r="D71" s="797" t="s">
        <v>2752</v>
      </c>
      <c r="E71" s="798" t="s">
        <v>2073</v>
      </c>
      <c r="F71" s="714" t="s">
        <v>2061</v>
      </c>
      <c r="G71" s="714" t="s">
        <v>2209</v>
      </c>
      <c r="H71" s="714" t="s">
        <v>553</v>
      </c>
      <c r="I71" s="714" t="s">
        <v>2214</v>
      </c>
      <c r="J71" s="714" t="s">
        <v>1145</v>
      </c>
      <c r="K71" s="714" t="s">
        <v>2215</v>
      </c>
      <c r="L71" s="715">
        <v>0</v>
      </c>
      <c r="M71" s="715">
        <v>0</v>
      </c>
      <c r="N71" s="714">
        <v>2</v>
      </c>
      <c r="O71" s="799">
        <v>1</v>
      </c>
      <c r="P71" s="715"/>
      <c r="Q71" s="738"/>
      <c r="R71" s="714"/>
      <c r="S71" s="738">
        <v>0</v>
      </c>
      <c r="T71" s="799"/>
      <c r="U71" s="755">
        <v>0</v>
      </c>
    </row>
    <row r="72" spans="1:21" ht="14.4" customHeight="1" x14ac:dyDescent="0.3">
      <c r="A72" s="713">
        <v>30</v>
      </c>
      <c r="B72" s="714" t="s">
        <v>552</v>
      </c>
      <c r="C72" s="714" t="s">
        <v>2064</v>
      </c>
      <c r="D72" s="797" t="s">
        <v>2752</v>
      </c>
      <c r="E72" s="798" t="s">
        <v>2073</v>
      </c>
      <c r="F72" s="714" t="s">
        <v>2061</v>
      </c>
      <c r="G72" s="714" t="s">
        <v>2216</v>
      </c>
      <c r="H72" s="714" t="s">
        <v>1390</v>
      </c>
      <c r="I72" s="714" t="s">
        <v>2217</v>
      </c>
      <c r="J72" s="714" t="s">
        <v>2218</v>
      </c>
      <c r="K72" s="714" t="s">
        <v>2219</v>
      </c>
      <c r="L72" s="715">
        <v>251.52</v>
      </c>
      <c r="M72" s="715">
        <v>251.52</v>
      </c>
      <c r="N72" s="714">
        <v>1</v>
      </c>
      <c r="O72" s="799">
        <v>0.5</v>
      </c>
      <c r="P72" s="715">
        <v>251.52</v>
      </c>
      <c r="Q72" s="738">
        <v>1</v>
      </c>
      <c r="R72" s="714">
        <v>1</v>
      </c>
      <c r="S72" s="738">
        <v>1</v>
      </c>
      <c r="T72" s="799">
        <v>0.5</v>
      </c>
      <c r="U72" s="755">
        <v>1</v>
      </c>
    </row>
    <row r="73" spans="1:21" ht="14.4" customHeight="1" x14ac:dyDescent="0.3">
      <c r="A73" s="713">
        <v>30</v>
      </c>
      <c r="B73" s="714" t="s">
        <v>552</v>
      </c>
      <c r="C73" s="714" t="s">
        <v>2064</v>
      </c>
      <c r="D73" s="797" t="s">
        <v>2752</v>
      </c>
      <c r="E73" s="798" t="s">
        <v>2073</v>
      </c>
      <c r="F73" s="714" t="s">
        <v>2061</v>
      </c>
      <c r="G73" s="714" t="s">
        <v>2220</v>
      </c>
      <c r="H73" s="714" t="s">
        <v>1390</v>
      </c>
      <c r="I73" s="714" t="s">
        <v>1406</v>
      </c>
      <c r="J73" s="714" t="s">
        <v>608</v>
      </c>
      <c r="K73" s="714" t="s">
        <v>2036</v>
      </c>
      <c r="L73" s="715">
        <v>0</v>
      </c>
      <c r="M73" s="715">
        <v>0</v>
      </c>
      <c r="N73" s="714">
        <v>1</v>
      </c>
      <c r="O73" s="799">
        <v>0.5</v>
      </c>
      <c r="P73" s="715"/>
      <c r="Q73" s="738"/>
      <c r="R73" s="714"/>
      <c r="S73" s="738">
        <v>0</v>
      </c>
      <c r="T73" s="799"/>
      <c r="U73" s="755">
        <v>0</v>
      </c>
    </row>
    <row r="74" spans="1:21" ht="14.4" customHeight="1" x14ac:dyDescent="0.3">
      <c r="A74" s="713">
        <v>30</v>
      </c>
      <c r="B74" s="714" t="s">
        <v>552</v>
      </c>
      <c r="C74" s="714" t="s">
        <v>2064</v>
      </c>
      <c r="D74" s="797" t="s">
        <v>2752</v>
      </c>
      <c r="E74" s="798" t="s">
        <v>2073</v>
      </c>
      <c r="F74" s="714" t="s">
        <v>2061</v>
      </c>
      <c r="G74" s="714" t="s">
        <v>2221</v>
      </c>
      <c r="H74" s="714" t="s">
        <v>553</v>
      </c>
      <c r="I74" s="714" t="s">
        <v>2222</v>
      </c>
      <c r="J74" s="714" t="s">
        <v>1909</v>
      </c>
      <c r="K74" s="714" t="s">
        <v>2223</v>
      </c>
      <c r="L74" s="715">
        <v>0</v>
      </c>
      <c r="M74" s="715">
        <v>0</v>
      </c>
      <c r="N74" s="714">
        <v>1</v>
      </c>
      <c r="O74" s="799">
        <v>0.5</v>
      </c>
      <c r="P74" s="715">
        <v>0</v>
      </c>
      <c r="Q74" s="738"/>
      <c r="R74" s="714">
        <v>1</v>
      </c>
      <c r="S74" s="738">
        <v>1</v>
      </c>
      <c r="T74" s="799">
        <v>0.5</v>
      </c>
      <c r="U74" s="755">
        <v>1</v>
      </c>
    </row>
    <row r="75" spans="1:21" ht="14.4" customHeight="1" x14ac:dyDescent="0.3">
      <c r="A75" s="713">
        <v>30</v>
      </c>
      <c r="B75" s="714" t="s">
        <v>552</v>
      </c>
      <c r="C75" s="714" t="s">
        <v>2064</v>
      </c>
      <c r="D75" s="797" t="s">
        <v>2752</v>
      </c>
      <c r="E75" s="798" t="s">
        <v>2073</v>
      </c>
      <c r="F75" s="714" t="s">
        <v>2061</v>
      </c>
      <c r="G75" s="714" t="s">
        <v>2221</v>
      </c>
      <c r="H75" s="714" t="s">
        <v>1390</v>
      </c>
      <c r="I75" s="714" t="s">
        <v>1591</v>
      </c>
      <c r="J75" s="714" t="s">
        <v>1909</v>
      </c>
      <c r="K75" s="714" t="s">
        <v>1910</v>
      </c>
      <c r="L75" s="715">
        <v>515</v>
      </c>
      <c r="M75" s="715">
        <v>1030</v>
      </c>
      <c r="N75" s="714">
        <v>2</v>
      </c>
      <c r="O75" s="799">
        <v>1</v>
      </c>
      <c r="P75" s="715">
        <v>515</v>
      </c>
      <c r="Q75" s="738">
        <v>0.5</v>
      </c>
      <c r="R75" s="714">
        <v>1</v>
      </c>
      <c r="S75" s="738">
        <v>0.5</v>
      </c>
      <c r="T75" s="799">
        <v>0.5</v>
      </c>
      <c r="U75" s="755">
        <v>0.5</v>
      </c>
    </row>
    <row r="76" spans="1:21" ht="14.4" customHeight="1" x14ac:dyDescent="0.3">
      <c r="A76" s="713">
        <v>30</v>
      </c>
      <c r="B76" s="714" t="s">
        <v>552</v>
      </c>
      <c r="C76" s="714" t="s">
        <v>2064</v>
      </c>
      <c r="D76" s="797" t="s">
        <v>2752</v>
      </c>
      <c r="E76" s="798" t="s">
        <v>2073</v>
      </c>
      <c r="F76" s="714" t="s">
        <v>2061</v>
      </c>
      <c r="G76" s="714" t="s">
        <v>2224</v>
      </c>
      <c r="H76" s="714" t="s">
        <v>1390</v>
      </c>
      <c r="I76" s="714" t="s">
        <v>1533</v>
      </c>
      <c r="J76" s="714" t="s">
        <v>1886</v>
      </c>
      <c r="K76" s="714" t="s">
        <v>1887</v>
      </c>
      <c r="L76" s="715">
        <v>133.94</v>
      </c>
      <c r="M76" s="715">
        <v>133.94</v>
      </c>
      <c r="N76" s="714">
        <v>1</v>
      </c>
      <c r="O76" s="799">
        <v>0.5</v>
      </c>
      <c r="P76" s="715">
        <v>133.94</v>
      </c>
      <c r="Q76" s="738">
        <v>1</v>
      </c>
      <c r="R76" s="714">
        <v>1</v>
      </c>
      <c r="S76" s="738">
        <v>1</v>
      </c>
      <c r="T76" s="799">
        <v>0.5</v>
      </c>
      <c r="U76" s="755">
        <v>1</v>
      </c>
    </row>
    <row r="77" spans="1:21" ht="14.4" customHeight="1" x14ac:dyDescent="0.3">
      <c r="A77" s="713">
        <v>30</v>
      </c>
      <c r="B77" s="714" t="s">
        <v>552</v>
      </c>
      <c r="C77" s="714" t="s">
        <v>2064</v>
      </c>
      <c r="D77" s="797" t="s">
        <v>2752</v>
      </c>
      <c r="E77" s="798" t="s">
        <v>2073</v>
      </c>
      <c r="F77" s="714" t="s">
        <v>2062</v>
      </c>
      <c r="G77" s="714" t="s">
        <v>2225</v>
      </c>
      <c r="H77" s="714" t="s">
        <v>553</v>
      </c>
      <c r="I77" s="714" t="s">
        <v>2226</v>
      </c>
      <c r="J77" s="714" t="s">
        <v>2227</v>
      </c>
      <c r="K77" s="714"/>
      <c r="L77" s="715">
        <v>0</v>
      </c>
      <c r="M77" s="715">
        <v>0</v>
      </c>
      <c r="N77" s="714">
        <v>1</v>
      </c>
      <c r="O77" s="799">
        <v>1</v>
      </c>
      <c r="P77" s="715">
        <v>0</v>
      </c>
      <c r="Q77" s="738"/>
      <c r="R77" s="714">
        <v>1</v>
      </c>
      <c r="S77" s="738">
        <v>1</v>
      </c>
      <c r="T77" s="799">
        <v>1</v>
      </c>
      <c r="U77" s="755">
        <v>1</v>
      </c>
    </row>
    <row r="78" spans="1:21" ht="14.4" customHeight="1" x14ac:dyDescent="0.3">
      <c r="A78" s="713">
        <v>30</v>
      </c>
      <c r="B78" s="714" t="s">
        <v>552</v>
      </c>
      <c r="C78" s="714" t="s">
        <v>2064</v>
      </c>
      <c r="D78" s="797" t="s">
        <v>2752</v>
      </c>
      <c r="E78" s="798" t="s">
        <v>2073</v>
      </c>
      <c r="F78" s="714" t="s">
        <v>2063</v>
      </c>
      <c r="G78" s="714" t="s">
        <v>2228</v>
      </c>
      <c r="H78" s="714" t="s">
        <v>553</v>
      </c>
      <c r="I78" s="714" t="s">
        <v>2229</v>
      </c>
      <c r="J78" s="714" t="s">
        <v>2230</v>
      </c>
      <c r="K78" s="714" t="s">
        <v>2231</v>
      </c>
      <c r="L78" s="715">
        <v>4000</v>
      </c>
      <c r="M78" s="715">
        <v>4000</v>
      </c>
      <c r="N78" s="714">
        <v>1</v>
      </c>
      <c r="O78" s="799">
        <v>1</v>
      </c>
      <c r="P78" s="715"/>
      <c r="Q78" s="738">
        <v>0</v>
      </c>
      <c r="R78" s="714"/>
      <c r="S78" s="738">
        <v>0</v>
      </c>
      <c r="T78" s="799"/>
      <c r="U78" s="755">
        <v>0</v>
      </c>
    </row>
    <row r="79" spans="1:21" ht="14.4" customHeight="1" x14ac:dyDescent="0.3">
      <c r="A79" s="713">
        <v>30</v>
      </c>
      <c r="B79" s="714" t="s">
        <v>552</v>
      </c>
      <c r="C79" s="714" t="s">
        <v>2064</v>
      </c>
      <c r="D79" s="797" t="s">
        <v>2752</v>
      </c>
      <c r="E79" s="798" t="s">
        <v>2074</v>
      </c>
      <c r="F79" s="714" t="s">
        <v>2061</v>
      </c>
      <c r="G79" s="714" t="s">
        <v>2079</v>
      </c>
      <c r="H79" s="714" t="s">
        <v>553</v>
      </c>
      <c r="I79" s="714" t="s">
        <v>661</v>
      </c>
      <c r="J79" s="714" t="s">
        <v>662</v>
      </c>
      <c r="K79" s="714" t="s">
        <v>2080</v>
      </c>
      <c r="L79" s="715">
        <v>36.270000000000003</v>
      </c>
      <c r="M79" s="715">
        <v>36.270000000000003</v>
      </c>
      <c r="N79" s="714">
        <v>1</v>
      </c>
      <c r="O79" s="799">
        <v>0.5</v>
      </c>
      <c r="P79" s="715"/>
      <c r="Q79" s="738">
        <v>0</v>
      </c>
      <c r="R79" s="714"/>
      <c r="S79" s="738">
        <v>0</v>
      </c>
      <c r="T79" s="799"/>
      <c r="U79" s="755">
        <v>0</v>
      </c>
    </row>
    <row r="80" spans="1:21" ht="14.4" customHeight="1" x14ac:dyDescent="0.3">
      <c r="A80" s="713">
        <v>30</v>
      </c>
      <c r="B80" s="714" t="s">
        <v>552</v>
      </c>
      <c r="C80" s="714" t="s">
        <v>2064</v>
      </c>
      <c r="D80" s="797" t="s">
        <v>2752</v>
      </c>
      <c r="E80" s="798" t="s">
        <v>2074</v>
      </c>
      <c r="F80" s="714" t="s">
        <v>2061</v>
      </c>
      <c r="G80" s="714" t="s">
        <v>2082</v>
      </c>
      <c r="H80" s="714" t="s">
        <v>553</v>
      </c>
      <c r="I80" s="714" t="s">
        <v>2083</v>
      </c>
      <c r="J80" s="714" t="s">
        <v>938</v>
      </c>
      <c r="K80" s="714" t="s">
        <v>2036</v>
      </c>
      <c r="L80" s="715">
        <v>62.18</v>
      </c>
      <c r="M80" s="715">
        <v>62.18</v>
      </c>
      <c r="N80" s="714">
        <v>1</v>
      </c>
      <c r="O80" s="799">
        <v>0.5</v>
      </c>
      <c r="P80" s="715"/>
      <c r="Q80" s="738">
        <v>0</v>
      </c>
      <c r="R80" s="714"/>
      <c r="S80" s="738">
        <v>0</v>
      </c>
      <c r="T80" s="799"/>
      <c r="U80" s="755">
        <v>0</v>
      </c>
    </row>
    <row r="81" spans="1:21" ht="14.4" customHeight="1" x14ac:dyDescent="0.3">
      <c r="A81" s="713">
        <v>30</v>
      </c>
      <c r="B81" s="714" t="s">
        <v>552</v>
      </c>
      <c r="C81" s="714" t="s">
        <v>2064</v>
      </c>
      <c r="D81" s="797" t="s">
        <v>2752</v>
      </c>
      <c r="E81" s="798" t="s">
        <v>2074</v>
      </c>
      <c r="F81" s="714" t="s">
        <v>2061</v>
      </c>
      <c r="G81" s="714" t="s">
        <v>2085</v>
      </c>
      <c r="H81" s="714" t="s">
        <v>1390</v>
      </c>
      <c r="I81" s="714" t="s">
        <v>1425</v>
      </c>
      <c r="J81" s="714" t="s">
        <v>1426</v>
      </c>
      <c r="K81" s="714" t="s">
        <v>1925</v>
      </c>
      <c r="L81" s="715">
        <v>35.11</v>
      </c>
      <c r="M81" s="715">
        <v>35.11</v>
      </c>
      <c r="N81" s="714">
        <v>1</v>
      </c>
      <c r="O81" s="799">
        <v>0.5</v>
      </c>
      <c r="P81" s="715"/>
      <c r="Q81" s="738">
        <v>0</v>
      </c>
      <c r="R81" s="714"/>
      <c r="S81" s="738">
        <v>0</v>
      </c>
      <c r="T81" s="799"/>
      <c r="U81" s="755">
        <v>0</v>
      </c>
    </row>
    <row r="82" spans="1:21" ht="14.4" customHeight="1" x14ac:dyDescent="0.3">
      <c r="A82" s="713">
        <v>30</v>
      </c>
      <c r="B82" s="714" t="s">
        <v>552</v>
      </c>
      <c r="C82" s="714" t="s">
        <v>2064</v>
      </c>
      <c r="D82" s="797" t="s">
        <v>2752</v>
      </c>
      <c r="E82" s="798" t="s">
        <v>2074</v>
      </c>
      <c r="F82" s="714" t="s">
        <v>2061</v>
      </c>
      <c r="G82" s="714" t="s">
        <v>2088</v>
      </c>
      <c r="H82" s="714" t="s">
        <v>1390</v>
      </c>
      <c r="I82" s="714" t="s">
        <v>2089</v>
      </c>
      <c r="J82" s="714" t="s">
        <v>1524</v>
      </c>
      <c r="K82" s="714" t="s">
        <v>1958</v>
      </c>
      <c r="L82" s="715">
        <v>85.16</v>
      </c>
      <c r="M82" s="715">
        <v>85.16</v>
      </c>
      <c r="N82" s="714">
        <v>1</v>
      </c>
      <c r="O82" s="799">
        <v>0.5</v>
      </c>
      <c r="P82" s="715">
        <v>85.16</v>
      </c>
      <c r="Q82" s="738">
        <v>1</v>
      </c>
      <c r="R82" s="714">
        <v>1</v>
      </c>
      <c r="S82" s="738">
        <v>1</v>
      </c>
      <c r="T82" s="799">
        <v>0.5</v>
      </c>
      <c r="U82" s="755">
        <v>1</v>
      </c>
    </row>
    <row r="83" spans="1:21" ht="14.4" customHeight="1" x14ac:dyDescent="0.3">
      <c r="A83" s="713">
        <v>30</v>
      </c>
      <c r="B83" s="714" t="s">
        <v>552</v>
      </c>
      <c r="C83" s="714" t="s">
        <v>2064</v>
      </c>
      <c r="D83" s="797" t="s">
        <v>2752</v>
      </c>
      <c r="E83" s="798" t="s">
        <v>2074</v>
      </c>
      <c r="F83" s="714" t="s">
        <v>2061</v>
      </c>
      <c r="G83" s="714" t="s">
        <v>2232</v>
      </c>
      <c r="H83" s="714" t="s">
        <v>553</v>
      </c>
      <c r="I83" s="714" t="s">
        <v>1294</v>
      </c>
      <c r="J83" s="714" t="s">
        <v>2233</v>
      </c>
      <c r="K83" s="714" t="s">
        <v>2234</v>
      </c>
      <c r="L83" s="715">
        <v>772.5</v>
      </c>
      <c r="M83" s="715">
        <v>1545</v>
      </c>
      <c r="N83" s="714">
        <v>2</v>
      </c>
      <c r="O83" s="799">
        <v>1</v>
      </c>
      <c r="P83" s="715">
        <v>1545</v>
      </c>
      <c r="Q83" s="738">
        <v>1</v>
      </c>
      <c r="R83" s="714">
        <v>2</v>
      </c>
      <c r="S83" s="738">
        <v>1</v>
      </c>
      <c r="T83" s="799">
        <v>1</v>
      </c>
      <c r="U83" s="755">
        <v>1</v>
      </c>
    </row>
    <row r="84" spans="1:21" ht="14.4" customHeight="1" x14ac:dyDescent="0.3">
      <c r="A84" s="713">
        <v>30</v>
      </c>
      <c r="B84" s="714" t="s">
        <v>552</v>
      </c>
      <c r="C84" s="714" t="s">
        <v>2064</v>
      </c>
      <c r="D84" s="797" t="s">
        <v>2752</v>
      </c>
      <c r="E84" s="798" t="s">
        <v>2074</v>
      </c>
      <c r="F84" s="714" t="s">
        <v>2061</v>
      </c>
      <c r="G84" s="714" t="s">
        <v>2235</v>
      </c>
      <c r="H84" s="714" t="s">
        <v>553</v>
      </c>
      <c r="I84" s="714" t="s">
        <v>2236</v>
      </c>
      <c r="J84" s="714" t="s">
        <v>2237</v>
      </c>
      <c r="K84" s="714" t="s">
        <v>2238</v>
      </c>
      <c r="L84" s="715">
        <v>83.35</v>
      </c>
      <c r="M84" s="715">
        <v>83.35</v>
      </c>
      <c r="N84" s="714">
        <v>1</v>
      </c>
      <c r="O84" s="799">
        <v>1</v>
      </c>
      <c r="P84" s="715">
        <v>83.35</v>
      </c>
      <c r="Q84" s="738">
        <v>1</v>
      </c>
      <c r="R84" s="714">
        <v>1</v>
      </c>
      <c r="S84" s="738">
        <v>1</v>
      </c>
      <c r="T84" s="799">
        <v>1</v>
      </c>
      <c r="U84" s="755">
        <v>1</v>
      </c>
    </row>
    <row r="85" spans="1:21" ht="14.4" customHeight="1" x14ac:dyDescent="0.3">
      <c r="A85" s="713">
        <v>30</v>
      </c>
      <c r="B85" s="714" t="s">
        <v>552</v>
      </c>
      <c r="C85" s="714" t="s">
        <v>2064</v>
      </c>
      <c r="D85" s="797" t="s">
        <v>2752</v>
      </c>
      <c r="E85" s="798" t="s">
        <v>2074</v>
      </c>
      <c r="F85" s="714" t="s">
        <v>2061</v>
      </c>
      <c r="G85" s="714" t="s">
        <v>2239</v>
      </c>
      <c r="H85" s="714" t="s">
        <v>553</v>
      </c>
      <c r="I85" s="714" t="s">
        <v>1256</v>
      </c>
      <c r="J85" s="714" t="s">
        <v>2240</v>
      </c>
      <c r="K85" s="714" t="s">
        <v>2241</v>
      </c>
      <c r="L85" s="715">
        <v>48.27</v>
      </c>
      <c r="M85" s="715">
        <v>48.27</v>
      </c>
      <c r="N85" s="714">
        <v>1</v>
      </c>
      <c r="O85" s="799">
        <v>0.5</v>
      </c>
      <c r="P85" s="715"/>
      <c r="Q85" s="738">
        <v>0</v>
      </c>
      <c r="R85" s="714"/>
      <c r="S85" s="738">
        <v>0</v>
      </c>
      <c r="T85" s="799"/>
      <c r="U85" s="755">
        <v>0</v>
      </c>
    </row>
    <row r="86" spans="1:21" ht="14.4" customHeight="1" x14ac:dyDescent="0.3">
      <c r="A86" s="713">
        <v>30</v>
      </c>
      <c r="B86" s="714" t="s">
        <v>552</v>
      </c>
      <c r="C86" s="714" t="s">
        <v>2064</v>
      </c>
      <c r="D86" s="797" t="s">
        <v>2752</v>
      </c>
      <c r="E86" s="798" t="s">
        <v>2074</v>
      </c>
      <c r="F86" s="714" t="s">
        <v>2061</v>
      </c>
      <c r="G86" s="714" t="s">
        <v>2097</v>
      </c>
      <c r="H86" s="714" t="s">
        <v>553</v>
      </c>
      <c r="I86" s="714" t="s">
        <v>2100</v>
      </c>
      <c r="J86" s="714" t="s">
        <v>871</v>
      </c>
      <c r="K86" s="714" t="s">
        <v>2101</v>
      </c>
      <c r="L86" s="715">
        <v>0</v>
      </c>
      <c r="M86" s="715">
        <v>0</v>
      </c>
      <c r="N86" s="714">
        <v>1</v>
      </c>
      <c r="O86" s="799">
        <v>0.5</v>
      </c>
      <c r="P86" s="715"/>
      <c r="Q86" s="738"/>
      <c r="R86" s="714"/>
      <c r="S86" s="738">
        <v>0</v>
      </c>
      <c r="T86" s="799"/>
      <c r="U86" s="755">
        <v>0</v>
      </c>
    </row>
    <row r="87" spans="1:21" ht="14.4" customHeight="1" x14ac:dyDescent="0.3">
      <c r="A87" s="713">
        <v>30</v>
      </c>
      <c r="B87" s="714" t="s">
        <v>552</v>
      </c>
      <c r="C87" s="714" t="s">
        <v>2064</v>
      </c>
      <c r="D87" s="797" t="s">
        <v>2752</v>
      </c>
      <c r="E87" s="798" t="s">
        <v>2074</v>
      </c>
      <c r="F87" s="714" t="s">
        <v>2061</v>
      </c>
      <c r="G87" s="714" t="s">
        <v>2242</v>
      </c>
      <c r="H87" s="714" t="s">
        <v>553</v>
      </c>
      <c r="I87" s="714" t="s">
        <v>855</v>
      </c>
      <c r="J87" s="714" t="s">
        <v>856</v>
      </c>
      <c r="K87" s="714" t="s">
        <v>2243</v>
      </c>
      <c r="L87" s="715">
        <v>50.64</v>
      </c>
      <c r="M87" s="715">
        <v>50.64</v>
      </c>
      <c r="N87" s="714">
        <v>1</v>
      </c>
      <c r="O87" s="799">
        <v>0.5</v>
      </c>
      <c r="P87" s="715"/>
      <c r="Q87" s="738">
        <v>0</v>
      </c>
      <c r="R87" s="714"/>
      <c r="S87" s="738">
        <v>0</v>
      </c>
      <c r="T87" s="799"/>
      <c r="U87" s="755">
        <v>0</v>
      </c>
    </row>
    <row r="88" spans="1:21" ht="14.4" customHeight="1" x14ac:dyDescent="0.3">
      <c r="A88" s="713">
        <v>30</v>
      </c>
      <c r="B88" s="714" t="s">
        <v>552</v>
      </c>
      <c r="C88" s="714" t="s">
        <v>2064</v>
      </c>
      <c r="D88" s="797" t="s">
        <v>2752</v>
      </c>
      <c r="E88" s="798" t="s">
        <v>2074</v>
      </c>
      <c r="F88" s="714" t="s">
        <v>2061</v>
      </c>
      <c r="G88" s="714" t="s">
        <v>2114</v>
      </c>
      <c r="H88" s="714" t="s">
        <v>553</v>
      </c>
      <c r="I88" s="714" t="s">
        <v>2119</v>
      </c>
      <c r="J88" s="714" t="s">
        <v>898</v>
      </c>
      <c r="K88" s="714" t="s">
        <v>2115</v>
      </c>
      <c r="L88" s="715">
        <v>33</v>
      </c>
      <c r="M88" s="715">
        <v>33</v>
      </c>
      <c r="N88" s="714">
        <v>1</v>
      </c>
      <c r="O88" s="799">
        <v>0.5</v>
      </c>
      <c r="P88" s="715"/>
      <c r="Q88" s="738">
        <v>0</v>
      </c>
      <c r="R88" s="714"/>
      <c r="S88" s="738">
        <v>0</v>
      </c>
      <c r="T88" s="799"/>
      <c r="U88" s="755">
        <v>0</v>
      </c>
    </row>
    <row r="89" spans="1:21" ht="14.4" customHeight="1" x14ac:dyDescent="0.3">
      <c r="A89" s="713">
        <v>30</v>
      </c>
      <c r="B89" s="714" t="s">
        <v>552</v>
      </c>
      <c r="C89" s="714" t="s">
        <v>2064</v>
      </c>
      <c r="D89" s="797" t="s">
        <v>2752</v>
      </c>
      <c r="E89" s="798" t="s">
        <v>2074</v>
      </c>
      <c r="F89" s="714" t="s">
        <v>2061</v>
      </c>
      <c r="G89" s="714" t="s">
        <v>2128</v>
      </c>
      <c r="H89" s="714" t="s">
        <v>553</v>
      </c>
      <c r="I89" s="714" t="s">
        <v>2244</v>
      </c>
      <c r="J89" s="714" t="s">
        <v>922</v>
      </c>
      <c r="K89" s="714" t="s">
        <v>2245</v>
      </c>
      <c r="L89" s="715">
        <v>29.31</v>
      </c>
      <c r="M89" s="715">
        <v>58.62</v>
      </c>
      <c r="N89" s="714">
        <v>2</v>
      </c>
      <c r="O89" s="799">
        <v>1</v>
      </c>
      <c r="P89" s="715"/>
      <c r="Q89" s="738">
        <v>0</v>
      </c>
      <c r="R89" s="714"/>
      <c r="S89" s="738">
        <v>0</v>
      </c>
      <c r="T89" s="799"/>
      <c r="U89" s="755">
        <v>0</v>
      </c>
    </row>
    <row r="90" spans="1:21" ht="14.4" customHeight="1" x14ac:dyDescent="0.3">
      <c r="A90" s="713">
        <v>30</v>
      </c>
      <c r="B90" s="714" t="s">
        <v>552</v>
      </c>
      <c r="C90" s="714" t="s">
        <v>2064</v>
      </c>
      <c r="D90" s="797" t="s">
        <v>2752</v>
      </c>
      <c r="E90" s="798" t="s">
        <v>2074</v>
      </c>
      <c r="F90" s="714" t="s">
        <v>2061</v>
      </c>
      <c r="G90" s="714" t="s">
        <v>2246</v>
      </c>
      <c r="H90" s="714" t="s">
        <v>553</v>
      </c>
      <c r="I90" s="714" t="s">
        <v>2247</v>
      </c>
      <c r="J90" s="714" t="s">
        <v>2248</v>
      </c>
      <c r="K90" s="714" t="s">
        <v>2249</v>
      </c>
      <c r="L90" s="715">
        <v>0</v>
      </c>
      <c r="M90" s="715">
        <v>0</v>
      </c>
      <c r="N90" s="714">
        <v>1</v>
      </c>
      <c r="O90" s="799">
        <v>0.5</v>
      </c>
      <c r="P90" s="715">
        <v>0</v>
      </c>
      <c r="Q90" s="738"/>
      <c r="R90" s="714">
        <v>1</v>
      </c>
      <c r="S90" s="738">
        <v>1</v>
      </c>
      <c r="T90" s="799">
        <v>0.5</v>
      </c>
      <c r="U90" s="755">
        <v>1</v>
      </c>
    </row>
    <row r="91" spans="1:21" ht="14.4" customHeight="1" x14ac:dyDescent="0.3">
      <c r="A91" s="713">
        <v>30</v>
      </c>
      <c r="B91" s="714" t="s">
        <v>552</v>
      </c>
      <c r="C91" s="714" t="s">
        <v>2064</v>
      </c>
      <c r="D91" s="797" t="s">
        <v>2752</v>
      </c>
      <c r="E91" s="798" t="s">
        <v>2074</v>
      </c>
      <c r="F91" s="714" t="s">
        <v>2061</v>
      </c>
      <c r="G91" s="714" t="s">
        <v>2250</v>
      </c>
      <c r="H91" s="714" t="s">
        <v>553</v>
      </c>
      <c r="I91" s="714" t="s">
        <v>2251</v>
      </c>
      <c r="J91" s="714" t="s">
        <v>2252</v>
      </c>
      <c r="K91" s="714" t="s">
        <v>2253</v>
      </c>
      <c r="L91" s="715">
        <v>0</v>
      </c>
      <c r="M91" s="715">
        <v>0</v>
      </c>
      <c r="N91" s="714">
        <v>1</v>
      </c>
      <c r="O91" s="799">
        <v>0.5</v>
      </c>
      <c r="P91" s="715"/>
      <c r="Q91" s="738"/>
      <c r="R91" s="714"/>
      <c r="S91" s="738">
        <v>0</v>
      </c>
      <c r="T91" s="799"/>
      <c r="U91" s="755">
        <v>0</v>
      </c>
    </row>
    <row r="92" spans="1:21" ht="14.4" customHeight="1" x14ac:dyDescent="0.3">
      <c r="A92" s="713">
        <v>30</v>
      </c>
      <c r="B92" s="714" t="s">
        <v>552</v>
      </c>
      <c r="C92" s="714" t="s">
        <v>2064</v>
      </c>
      <c r="D92" s="797" t="s">
        <v>2752</v>
      </c>
      <c r="E92" s="798" t="s">
        <v>2074</v>
      </c>
      <c r="F92" s="714" t="s">
        <v>2061</v>
      </c>
      <c r="G92" s="714" t="s">
        <v>2143</v>
      </c>
      <c r="H92" s="714" t="s">
        <v>1390</v>
      </c>
      <c r="I92" s="714" t="s">
        <v>1491</v>
      </c>
      <c r="J92" s="714" t="s">
        <v>1966</v>
      </c>
      <c r="K92" s="714" t="s">
        <v>1970</v>
      </c>
      <c r="L92" s="715">
        <v>46.07</v>
      </c>
      <c r="M92" s="715">
        <v>46.07</v>
      </c>
      <c r="N92" s="714">
        <v>1</v>
      </c>
      <c r="O92" s="799">
        <v>0.5</v>
      </c>
      <c r="P92" s="715">
        <v>46.07</v>
      </c>
      <c r="Q92" s="738">
        <v>1</v>
      </c>
      <c r="R92" s="714">
        <v>1</v>
      </c>
      <c r="S92" s="738">
        <v>1</v>
      </c>
      <c r="T92" s="799">
        <v>0.5</v>
      </c>
      <c r="U92" s="755">
        <v>1</v>
      </c>
    </row>
    <row r="93" spans="1:21" ht="14.4" customHeight="1" x14ac:dyDescent="0.3">
      <c r="A93" s="713">
        <v>30</v>
      </c>
      <c r="B93" s="714" t="s">
        <v>552</v>
      </c>
      <c r="C93" s="714" t="s">
        <v>2064</v>
      </c>
      <c r="D93" s="797" t="s">
        <v>2752</v>
      </c>
      <c r="E93" s="798" t="s">
        <v>2074</v>
      </c>
      <c r="F93" s="714" t="s">
        <v>2061</v>
      </c>
      <c r="G93" s="714" t="s">
        <v>2254</v>
      </c>
      <c r="H93" s="714" t="s">
        <v>553</v>
      </c>
      <c r="I93" s="714" t="s">
        <v>2255</v>
      </c>
      <c r="J93" s="714" t="s">
        <v>2256</v>
      </c>
      <c r="K93" s="714" t="s">
        <v>2257</v>
      </c>
      <c r="L93" s="715">
        <v>729.38</v>
      </c>
      <c r="M93" s="715">
        <v>729.38</v>
      </c>
      <c r="N93" s="714">
        <v>1</v>
      </c>
      <c r="O93" s="799">
        <v>1</v>
      </c>
      <c r="P93" s="715">
        <v>729.38</v>
      </c>
      <c r="Q93" s="738">
        <v>1</v>
      </c>
      <c r="R93" s="714">
        <v>1</v>
      </c>
      <c r="S93" s="738">
        <v>1</v>
      </c>
      <c r="T93" s="799">
        <v>1</v>
      </c>
      <c r="U93" s="755">
        <v>1</v>
      </c>
    </row>
    <row r="94" spans="1:21" ht="14.4" customHeight="1" x14ac:dyDescent="0.3">
      <c r="A94" s="713">
        <v>30</v>
      </c>
      <c r="B94" s="714" t="s">
        <v>552</v>
      </c>
      <c r="C94" s="714" t="s">
        <v>2064</v>
      </c>
      <c r="D94" s="797" t="s">
        <v>2752</v>
      </c>
      <c r="E94" s="798" t="s">
        <v>2074</v>
      </c>
      <c r="F94" s="714" t="s">
        <v>2061</v>
      </c>
      <c r="G94" s="714" t="s">
        <v>2161</v>
      </c>
      <c r="H94" s="714" t="s">
        <v>1390</v>
      </c>
      <c r="I94" s="714" t="s">
        <v>2258</v>
      </c>
      <c r="J94" s="714" t="s">
        <v>1962</v>
      </c>
      <c r="K94" s="714" t="s">
        <v>2259</v>
      </c>
      <c r="L94" s="715">
        <v>247.78</v>
      </c>
      <c r="M94" s="715">
        <v>247.78</v>
      </c>
      <c r="N94" s="714">
        <v>1</v>
      </c>
      <c r="O94" s="799">
        <v>0.5</v>
      </c>
      <c r="P94" s="715">
        <v>247.78</v>
      </c>
      <c r="Q94" s="738">
        <v>1</v>
      </c>
      <c r="R94" s="714">
        <v>1</v>
      </c>
      <c r="S94" s="738">
        <v>1</v>
      </c>
      <c r="T94" s="799">
        <v>0.5</v>
      </c>
      <c r="U94" s="755">
        <v>1</v>
      </c>
    </row>
    <row r="95" spans="1:21" ht="14.4" customHeight="1" x14ac:dyDescent="0.3">
      <c r="A95" s="713">
        <v>30</v>
      </c>
      <c r="B95" s="714" t="s">
        <v>552</v>
      </c>
      <c r="C95" s="714" t="s">
        <v>2064</v>
      </c>
      <c r="D95" s="797" t="s">
        <v>2752</v>
      </c>
      <c r="E95" s="798" t="s">
        <v>2074</v>
      </c>
      <c r="F95" s="714" t="s">
        <v>2061</v>
      </c>
      <c r="G95" s="714" t="s">
        <v>2260</v>
      </c>
      <c r="H95" s="714" t="s">
        <v>553</v>
      </c>
      <c r="I95" s="714" t="s">
        <v>2261</v>
      </c>
      <c r="J95" s="714" t="s">
        <v>2262</v>
      </c>
      <c r="K95" s="714" t="s">
        <v>2263</v>
      </c>
      <c r="L95" s="715">
        <v>374.79</v>
      </c>
      <c r="M95" s="715">
        <v>374.79</v>
      </c>
      <c r="N95" s="714">
        <v>1</v>
      </c>
      <c r="O95" s="799">
        <v>0.5</v>
      </c>
      <c r="P95" s="715">
        <v>374.79</v>
      </c>
      <c r="Q95" s="738">
        <v>1</v>
      </c>
      <c r="R95" s="714">
        <v>1</v>
      </c>
      <c r="S95" s="738">
        <v>1</v>
      </c>
      <c r="T95" s="799">
        <v>0.5</v>
      </c>
      <c r="U95" s="755">
        <v>1</v>
      </c>
    </row>
    <row r="96" spans="1:21" ht="14.4" customHeight="1" x14ac:dyDescent="0.3">
      <c r="A96" s="713">
        <v>30</v>
      </c>
      <c r="B96" s="714" t="s">
        <v>552</v>
      </c>
      <c r="C96" s="714" t="s">
        <v>2064</v>
      </c>
      <c r="D96" s="797" t="s">
        <v>2752</v>
      </c>
      <c r="E96" s="798" t="s">
        <v>2074</v>
      </c>
      <c r="F96" s="714" t="s">
        <v>2061</v>
      </c>
      <c r="G96" s="714" t="s">
        <v>2264</v>
      </c>
      <c r="H96" s="714" t="s">
        <v>553</v>
      </c>
      <c r="I96" s="714" t="s">
        <v>1068</v>
      </c>
      <c r="J96" s="714" t="s">
        <v>2265</v>
      </c>
      <c r="K96" s="714" t="s">
        <v>2266</v>
      </c>
      <c r="L96" s="715">
        <v>18.809999999999999</v>
      </c>
      <c r="M96" s="715">
        <v>18.809999999999999</v>
      </c>
      <c r="N96" s="714">
        <v>1</v>
      </c>
      <c r="O96" s="799">
        <v>0.5</v>
      </c>
      <c r="P96" s="715"/>
      <c r="Q96" s="738">
        <v>0</v>
      </c>
      <c r="R96" s="714"/>
      <c r="S96" s="738">
        <v>0</v>
      </c>
      <c r="T96" s="799"/>
      <c r="U96" s="755">
        <v>0</v>
      </c>
    </row>
    <row r="97" spans="1:21" ht="14.4" customHeight="1" x14ac:dyDescent="0.3">
      <c r="A97" s="713">
        <v>30</v>
      </c>
      <c r="B97" s="714" t="s">
        <v>552</v>
      </c>
      <c r="C97" s="714" t="s">
        <v>2064</v>
      </c>
      <c r="D97" s="797" t="s">
        <v>2752</v>
      </c>
      <c r="E97" s="798" t="s">
        <v>2074</v>
      </c>
      <c r="F97" s="714" t="s">
        <v>2061</v>
      </c>
      <c r="G97" s="714" t="s">
        <v>2182</v>
      </c>
      <c r="H97" s="714" t="s">
        <v>1390</v>
      </c>
      <c r="I97" s="714" t="s">
        <v>2267</v>
      </c>
      <c r="J97" s="714" t="s">
        <v>1882</v>
      </c>
      <c r="K97" s="714" t="s">
        <v>1883</v>
      </c>
      <c r="L97" s="715">
        <v>28.81</v>
      </c>
      <c r="M97" s="715">
        <v>28.81</v>
      </c>
      <c r="N97" s="714">
        <v>1</v>
      </c>
      <c r="O97" s="799">
        <v>0.5</v>
      </c>
      <c r="P97" s="715"/>
      <c r="Q97" s="738">
        <v>0</v>
      </c>
      <c r="R97" s="714"/>
      <c r="S97" s="738">
        <v>0</v>
      </c>
      <c r="T97" s="799"/>
      <c r="U97" s="755">
        <v>0</v>
      </c>
    </row>
    <row r="98" spans="1:21" ht="14.4" customHeight="1" x14ac:dyDescent="0.3">
      <c r="A98" s="713">
        <v>30</v>
      </c>
      <c r="B98" s="714" t="s">
        <v>552</v>
      </c>
      <c r="C98" s="714" t="s">
        <v>2064</v>
      </c>
      <c r="D98" s="797" t="s">
        <v>2752</v>
      </c>
      <c r="E98" s="798" t="s">
        <v>2074</v>
      </c>
      <c r="F98" s="714" t="s">
        <v>2061</v>
      </c>
      <c r="G98" s="714" t="s">
        <v>2182</v>
      </c>
      <c r="H98" s="714" t="s">
        <v>1390</v>
      </c>
      <c r="I98" s="714" t="s">
        <v>1588</v>
      </c>
      <c r="J98" s="714" t="s">
        <v>1882</v>
      </c>
      <c r="K98" s="714" t="s">
        <v>1883</v>
      </c>
      <c r="L98" s="715">
        <v>28.81</v>
      </c>
      <c r="M98" s="715">
        <v>57.62</v>
      </c>
      <c r="N98" s="714">
        <v>2</v>
      </c>
      <c r="O98" s="799">
        <v>1</v>
      </c>
      <c r="P98" s="715">
        <v>28.81</v>
      </c>
      <c r="Q98" s="738">
        <v>0.5</v>
      </c>
      <c r="R98" s="714">
        <v>1</v>
      </c>
      <c r="S98" s="738">
        <v>0.5</v>
      </c>
      <c r="T98" s="799">
        <v>0.5</v>
      </c>
      <c r="U98" s="755">
        <v>0.5</v>
      </c>
    </row>
    <row r="99" spans="1:21" ht="14.4" customHeight="1" x14ac:dyDescent="0.3">
      <c r="A99" s="713">
        <v>30</v>
      </c>
      <c r="B99" s="714" t="s">
        <v>552</v>
      </c>
      <c r="C99" s="714" t="s">
        <v>2064</v>
      </c>
      <c r="D99" s="797" t="s">
        <v>2752</v>
      </c>
      <c r="E99" s="798" t="s">
        <v>2074</v>
      </c>
      <c r="F99" s="714" t="s">
        <v>2061</v>
      </c>
      <c r="G99" s="714" t="s">
        <v>2268</v>
      </c>
      <c r="H99" s="714" t="s">
        <v>553</v>
      </c>
      <c r="I99" s="714" t="s">
        <v>2269</v>
      </c>
      <c r="J99" s="714" t="s">
        <v>1292</v>
      </c>
      <c r="K99" s="714" t="s">
        <v>2270</v>
      </c>
      <c r="L99" s="715">
        <v>52.61</v>
      </c>
      <c r="M99" s="715">
        <v>52.61</v>
      </c>
      <c r="N99" s="714">
        <v>1</v>
      </c>
      <c r="O99" s="799">
        <v>0.5</v>
      </c>
      <c r="P99" s="715"/>
      <c r="Q99" s="738">
        <v>0</v>
      </c>
      <c r="R99" s="714"/>
      <c r="S99" s="738">
        <v>0</v>
      </c>
      <c r="T99" s="799"/>
      <c r="U99" s="755">
        <v>0</v>
      </c>
    </row>
    <row r="100" spans="1:21" ht="14.4" customHeight="1" x14ac:dyDescent="0.3">
      <c r="A100" s="713">
        <v>30</v>
      </c>
      <c r="B100" s="714" t="s">
        <v>552</v>
      </c>
      <c r="C100" s="714" t="s">
        <v>2064</v>
      </c>
      <c r="D100" s="797" t="s">
        <v>2752</v>
      </c>
      <c r="E100" s="798" t="s">
        <v>2074</v>
      </c>
      <c r="F100" s="714" t="s">
        <v>2061</v>
      </c>
      <c r="G100" s="714" t="s">
        <v>2271</v>
      </c>
      <c r="H100" s="714" t="s">
        <v>553</v>
      </c>
      <c r="I100" s="714" t="s">
        <v>2272</v>
      </c>
      <c r="J100" s="714" t="s">
        <v>2273</v>
      </c>
      <c r="K100" s="714" t="s">
        <v>2274</v>
      </c>
      <c r="L100" s="715">
        <v>160.1</v>
      </c>
      <c r="M100" s="715">
        <v>160.1</v>
      </c>
      <c r="N100" s="714">
        <v>1</v>
      </c>
      <c r="O100" s="799">
        <v>0.5</v>
      </c>
      <c r="P100" s="715">
        <v>160.1</v>
      </c>
      <c r="Q100" s="738">
        <v>1</v>
      </c>
      <c r="R100" s="714">
        <v>1</v>
      </c>
      <c r="S100" s="738">
        <v>1</v>
      </c>
      <c r="T100" s="799">
        <v>0.5</v>
      </c>
      <c r="U100" s="755">
        <v>1</v>
      </c>
    </row>
    <row r="101" spans="1:21" ht="14.4" customHeight="1" x14ac:dyDescent="0.3">
      <c r="A101" s="713">
        <v>30</v>
      </c>
      <c r="B101" s="714" t="s">
        <v>552</v>
      </c>
      <c r="C101" s="714" t="s">
        <v>2064</v>
      </c>
      <c r="D101" s="797" t="s">
        <v>2752</v>
      </c>
      <c r="E101" s="798" t="s">
        <v>2074</v>
      </c>
      <c r="F101" s="714" t="s">
        <v>2061</v>
      </c>
      <c r="G101" s="714" t="s">
        <v>2190</v>
      </c>
      <c r="H101" s="714" t="s">
        <v>553</v>
      </c>
      <c r="I101" s="714" t="s">
        <v>2275</v>
      </c>
      <c r="J101" s="714" t="s">
        <v>2192</v>
      </c>
      <c r="K101" s="714" t="s">
        <v>2276</v>
      </c>
      <c r="L101" s="715">
        <v>0</v>
      </c>
      <c r="M101" s="715">
        <v>0</v>
      </c>
      <c r="N101" s="714">
        <v>1</v>
      </c>
      <c r="O101" s="799">
        <v>0.5</v>
      </c>
      <c r="P101" s="715"/>
      <c r="Q101" s="738"/>
      <c r="R101" s="714"/>
      <c r="S101" s="738">
        <v>0</v>
      </c>
      <c r="T101" s="799"/>
      <c r="U101" s="755">
        <v>0</v>
      </c>
    </row>
    <row r="102" spans="1:21" ht="14.4" customHeight="1" x14ac:dyDescent="0.3">
      <c r="A102" s="713">
        <v>30</v>
      </c>
      <c r="B102" s="714" t="s">
        <v>552</v>
      </c>
      <c r="C102" s="714" t="s">
        <v>2064</v>
      </c>
      <c r="D102" s="797" t="s">
        <v>2752</v>
      </c>
      <c r="E102" s="798" t="s">
        <v>2074</v>
      </c>
      <c r="F102" s="714" t="s">
        <v>2061</v>
      </c>
      <c r="G102" s="714" t="s">
        <v>2198</v>
      </c>
      <c r="H102" s="714" t="s">
        <v>1390</v>
      </c>
      <c r="I102" s="714" t="s">
        <v>1435</v>
      </c>
      <c r="J102" s="714" t="s">
        <v>2003</v>
      </c>
      <c r="K102" s="714" t="s">
        <v>2004</v>
      </c>
      <c r="L102" s="715">
        <v>0</v>
      </c>
      <c r="M102" s="715">
        <v>0</v>
      </c>
      <c r="N102" s="714">
        <v>1</v>
      </c>
      <c r="O102" s="799">
        <v>0.5</v>
      </c>
      <c r="P102" s="715">
        <v>0</v>
      </c>
      <c r="Q102" s="738"/>
      <c r="R102" s="714">
        <v>1</v>
      </c>
      <c r="S102" s="738">
        <v>1</v>
      </c>
      <c r="T102" s="799">
        <v>0.5</v>
      </c>
      <c r="U102" s="755">
        <v>1</v>
      </c>
    </row>
    <row r="103" spans="1:21" ht="14.4" customHeight="1" x14ac:dyDescent="0.3">
      <c r="A103" s="713">
        <v>30</v>
      </c>
      <c r="B103" s="714" t="s">
        <v>552</v>
      </c>
      <c r="C103" s="714" t="s">
        <v>2064</v>
      </c>
      <c r="D103" s="797" t="s">
        <v>2752</v>
      </c>
      <c r="E103" s="798" t="s">
        <v>2074</v>
      </c>
      <c r="F103" s="714" t="s">
        <v>2061</v>
      </c>
      <c r="G103" s="714" t="s">
        <v>2205</v>
      </c>
      <c r="H103" s="714" t="s">
        <v>553</v>
      </c>
      <c r="I103" s="714" t="s">
        <v>2277</v>
      </c>
      <c r="J103" s="714" t="s">
        <v>1341</v>
      </c>
      <c r="K103" s="714" t="s">
        <v>2278</v>
      </c>
      <c r="L103" s="715">
        <v>80.959999999999994</v>
      </c>
      <c r="M103" s="715">
        <v>161.91999999999999</v>
      </c>
      <c r="N103" s="714">
        <v>2</v>
      </c>
      <c r="O103" s="799">
        <v>1</v>
      </c>
      <c r="P103" s="715"/>
      <c r="Q103" s="738">
        <v>0</v>
      </c>
      <c r="R103" s="714"/>
      <c r="S103" s="738">
        <v>0</v>
      </c>
      <c r="T103" s="799"/>
      <c r="U103" s="755">
        <v>0</v>
      </c>
    </row>
    <row r="104" spans="1:21" ht="14.4" customHeight="1" x14ac:dyDescent="0.3">
      <c r="A104" s="713">
        <v>30</v>
      </c>
      <c r="B104" s="714" t="s">
        <v>552</v>
      </c>
      <c r="C104" s="714" t="s">
        <v>2064</v>
      </c>
      <c r="D104" s="797" t="s">
        <v>2752</v>
      </c>
      <c r="E104" s="798" t="s">
        <v>2074</v>
      </c>
      <c r="F104" s="714" t="s">
        <v>2061</v>
      </c>
      <c r="G104" s="714" t="s">
        <v>2208</v>
      </c>
      <c r="H104" s="714" t="s">
        <v>553</v>
      </c>
      <c r="I104" s="714" t="s">
        <v>750</v>
      </c>
      <c r="J104" s="714" t="s">
        <v>751</v>
      </c>
      <c r="K104" s="714" t="s">
        <v>2080</v>
      </c>
      <c r="L104" s="715">
        <v>122.73</v>
      </c>
      <c r="M104" s="715">
        <v>122.73</v>
      </c>
      <c r="N104" s="714">
        <v>1</v>
      </c>
      <c r="O104" s="799">
        <v>0.5</v>
      </c>
      <c r="P104" s="715">
        <v>122.73</v>
      </c>
      <c r="Q104" s="738">
        <v>1</v>
      </c>
      <c r="R104" s="714">
        <v>1</v>
      </c>
      <c r="S104" s="738">
        <v>1</v>
      </c>
      <c r="T104" s="799">
        <v>0.5</v>
      </c>
      <c r="U104" s="755">
        <v>1</v>
      </c>
    </row>
    <row r="105" spans="1:21" ht="14.4" customHeight="1" x14ac:dyDescent="0.3">
      <c r="A105" s="713">
        <v>30</v>
      </c>
      <c r="B105" s="714" t="s">
        <v>552</v>
      </c>
      <c r="C105" s="714" t="s">
        <v>2064</v>
      </c>
      <c r="D105" s="797" t="s">
        <v>2752</v>
      </c>
      <c r="E105" s="798" t="s">
        <v>2074</v>
      </c>
      <c r="F105" s="714" t="s">
        <v>2061</v>
      </c>
      <c r="G105" s="714" t="s">
        <v>2279</v>
      </c>
      <c r="H105" s="714" t="s">
        <v>553</v>
      </c>
      <c r="I105" s="714" t="s">
        <v>2280</v>
      </c>
      <c r="J105" s="714" t="s">
        <v>2281</v>
      </c>
      <c r="K105" s="714" t="s">
        <v>2282</v>
      </c>
      <c r="L105" s="715">
        <v>42.57</v>
      </c>
      <c r="M105" s="715">
        <v>42.57</v>
      </c>
      <c r="N105" s="714">
        <v>1</v>
      </c>
      <c r="O105" s="799">
        <v>0.5</v>
      </c>
      <c r="P105" s="715">
        <v>42.57</v>
      </c>
      <c r="Q105" s="738">
        <v>1</v>
      </c>
      <c r="R105" s="714">
        <v>1</v>
      </c>
      <c r="S105" s="738">
        <v>1</v>
      </c>
      <c r="T105" s="799">
        <v>0.5</v>
      </c>
      <c r="U105" s="755">
        <v>1</v>
      </c>
    </row>
    <row r="106" spans="1:21" ht="14.4" customHeight="1" x14ac:dyDescent="0.3">
      <c r="A106" s="713">
        <v>30</v>
      </c>
      <c r="B106" s="714" t="s">
        <v>552</v>
      </c>
      <c r="C106" s="714" t="s">
        <v>2064</v>
      </c>
      <c r="D106" s="797" t="s">
        <v>2752</v>
      </c>
      <c r="E106" s="798" t="s">
        <v>2074</v>
      </c>
      <c r="F106" s="714" t="s">
        <v>2061</v>
      </c>
      <c r="G106" s="714" t="s">
        <v>2209</v>
      </c>
      <c r="H106" s="714" t="s">
        <v>553</v>
      </c>
      <c r="I106" s="714" t="s">
        <v>2283</v>
      </c>
      <c r="J106" s="714" t="s">
        <v>2211</v>
      </c>
      <c r="K106" s="714" t="s">
        <v>2284</v>
      </c>
      <c r="L106" s="715">
        <v>271.94</v>
      </c>
      <c r="M106" s="715">
        <v>271.94</v>
      </c>
      <c r="N106" s="714">
        <v>1</v>
      </c>
      <c r="O106" s="799">
        <v>0.5</v>
      </c>
      <c r="P106" s="715">
        <v>271.94</v>
      </c>
      <c r="Q106" s="738">
        <v>1</v>
      </c>
      <c r="R106" s="714">
        <v>1</v>
      </c>
      <c r="S106" s="738">
        <v>1</v>
      </c>
      <c r="T106" s="799">
        <v>0.5</v>
      </c>
      <c r="U106" s="755">
        <v>1</v>
      </c>
    </row>
    <row r="107" spans="1:21" ht="14.4" customHeight="1" x14ac:dyDescent="0.3">
      <c r="A107" s="713">
        <v>30</v>
      </c>
      <c r="B107" s="714" t="s">
        <v>552</v>
      </c>
      <c r="C107" s="714" t="s">
        <v>2064</v>
      </c>
      <c r="D107" s="797" t="s">
        <v>2752</v>
      </c>
      <c r="E107" s="798" t="s">
        <v>2074</v>
      </c>
      <c r="F107" s="714" t="s">
        <v>2061</v>
      </c>
      <c r="G107" s="714" t="s">
        <v>2285</v>
      </c>
      <c r="H107" s="714" t="s">
        <v>1390</v>
      </c>
      <c r="I107" s="714" t="s">
        <v>2286</v>
      </c>
      <c r="J107" s="714" t="s">
        <v>1607</v>
      </c>
      <c r="K107" s="714" t="s">
        <v>2287</v>
      </c>
      <c r="L107" s="715">
        <v>0</v>
      </c>
      <c r="M107" s="715">
        <v>0</v>
      </c>
      <c r="N107" s="714">
        <v>1</v>
      </c>
      <c r="O107" s="799">
        <v>1</v>
      </c>
      <c r="P107" s="715">
        <v>0</v>
      </c>
      <c r="Q107" s="738"/>
      <c r="R107" s="714">
        <v>1</v>
      </c>
      <c r="S107" s="738">
        <v>1</v>
      </c>
      <c r="T107" s="799">
        <v>1</v>
      </c>
      <c r="U107" s="755">
        <v>1</v>
      </c>
    </row>
    <row r="108" spans="1:21" ht="14.4" customHeight="1" x14ac:dyDescent="0.3">
      <c r="A108" s="713">
        <v>30</v>
      </c>
      <c r="B108" s="714" t="s">
        <v>552</v>
      </c>
      <c r="C108" s="714" t="s">
        <v>2064</v>
      </c>
      <c r="D108" s="797" t="s">
        <v>2752</v>
      </c>
      <c r="E108" s="798" t="s">
        <v>2074</v>
      </c>
      <c r="F108" s="714" t="s">
        <v>2061</v>
      </c>
      <c r="G108" s="714" t="s">
        <v>2224</v>
      </c>
      <c r="H108" s="714" t="s">
        <v>1390</v>
      </c>
      <c r="I108" s="714" t="s">
        <v>2288</v>
      </c>
      <c r="J108" s="714" t="s">
        <v>1886</v>
      </c>
      <c r="K108" s="714" t="s">
        <v>2289</v>
      </c>
      <c r="L108" s="715">
        <v>53.57</v>
      </c>
      <c r="M108" s="715">
        <v>53.57</v>
      </c>
      <c r="N108" s="714">
        <v>1</v>
      </c>
      <c r="O108" s="799">
        <v>0.5</v>
      </c>
      <c r="P108" s="715">
        <v>53.57</v>
      </c>
      <c r="Q108" s="738">
        <v>1</v>
      </c>
      <c r="R108" s="714">
        <v>1</v>
      </c>
      <c r="S108" s="738">
        <v>1</v>
      </c>
      <c r="T108" s="799">
        <v>0.5</v>
      </c>
      <c r="U108" s="755">
        <v>1</v>
      </c>
    </row>
    <row r="109" spans="1:21" ht="14.4" customHeight="1" x14ac:dyDescent="0.3">
      <c r="A109" s="713">
        <v>30</v>
      </c>
      <c r="B109" s="714" t="s">
        <v>552</v>
      </c>
      <c r="C109" s="714" t="s">
        <v>2064</v>
      </c>
      <c r="D109" s="797" t="s">
        <v>2752</v>
      </c>
      <c r="E109" s="798" t="s">
        <v>2074</v>
      </c>
      <c r="F109" s="714" t="s">
        <v>2061</v>
      </c>
      <c r="G109" s="714" t="s">
        <v>2290</v>
      </c>
      <c r="H109" s="714" t="s">
        <v>553</v>
      </c>
      <c r="I109" s="714" t="s">
        <v>2291</v>
      </c>
      <c r="J109" s="714" t="s">
        <v>2292</v>
      </c>
      <c r="K109" s="714" t="s">
        <v>2293</v>
      </c>
      <c r="L109" s="715">
        <v>50.32</v>
      </c>
      <c r="M109" s="715">
        <v>50.32</v>
      </c>
      <c r="N109" s="714">
        <v>1</v>
      </c>
      <c r="O109" s="799">
        <v>0.5</v>
      </c>
      <c r="P109" s="715"/>
      <c r="Q109" s="738">
        <v>0</v>
      </c>
      <c r="R109" s="714"/>
      <c r="S109" s="738">
        <v>0</v>
      </c>
      <c r="T109" s="799"/>
      <c r="U109" s="755">
        <v>0</v>
      </c>
    </row>
    <row r="110" spans="1:21" ht="14.4" customHeight="1" x14ac:dyDescent="0.3">
      <c r="A110" s="713">
        <v>30</v>
      </c>
      <c r="B110" s="714" t="s">
        <v>552</v>
      </c>
      <c r="C110" s="714" t="s">
        <v>2064</v>
      </c>
      <c r="D110" s="797" t="s">
        <v>2752</v>
      </c>
      <c r="E110" s="798" t="s">
        <v>2075</v>
      </c>
      <c r="F110" s="714" t="s">
        <v>2061</v>
      </c>
      <c r="G110" s="714" t="s">
        <v>2294</v>
      </c>
      <c r="H110" s="714" t="s">
        <v>553</v>
      </c>
      <c r="I110" s="714" t="s">
        <v>797</v>
      </c>
      <c r="J110" s="714" t="s">
        <v>2295</v>
      </c>
      <c r="K110" s="714" t="s">
        <v>2296</v>
      </c>
      <c r="L110" s="715">
        <v>35.11</v>
      </c>
      <c r="M110" s="715">
        <v>35.11</v>
      </c>
      <c r="N110" s="714">
        <v>1</v>
      </c>
      <c r="O110" s="799">
        <v>0.5</v>
      </c>
      <c r="P110" s="715"/>
      <c r="Q110" s="738">
        <v>0</v>
      </c>
      <c r="R110" s="714"/>
      <c r="S110" s="738">
        <v>0</v>
      </c>
      <c r="T110" s="799"/>
      <c r="U110" s="755">
        <v>0</v>
      </c>
    </row>
    <row r="111" spans="1:21" ht="14.4" customHeight="1" x14ac:dyDescent="0.3">
      <c r="A111" s="713">
        <v>30</v>
      </c>
      <c r="B111" s="714" t="s">
        <v>552</v>
      </c>
      <c r="C111" s="714" t="s">
        <v>2064</v>
      </c>
      <c r="D111" s="797" t="s">
        <v>2752</v>
      </c>
      <c r="E111" s="798" t="s">
        <v>2075</v>
      </c>
      <c r="F111" s="714" t="s">
        <v>2061</v>
      </c>
      <c r="G111" s="714" t="s">
        <v>2079</v>
      </c>
      <c r="H111" s="714" t="s">
        <v>553</v>
      </c>
      <c r="I111" s="714" t="s">
        <v>661</v>
      </c>
      <c r="J111" s="714" t="s">
        <v>662</v>
      </c>
      <c r="K111" s="714" t="s">
        <v>2080</v>
      </c>
      <c r="L111" s="715">
        <v>36.270000000000003</v>
      </c>
      <c r="M111" s="715">
        <v>36.270000000000003</v>
      </c>
      <c r="N111" s="714">
        <v>1</v>
      </c>
      <c r="O111" s="799">
        <v>0.5</v>
      </c>
      <c r="P111" s="715"/>
      <c r="Q111" s="738">
        <v>0</v>
      </c>
      <c r="R111" s="714"/>
      <c r="S111" s="738">
        <v>0</v>
      </c>
      <c r="T111" s="799"/>
      <c r="U111" s="755">
        <v>0</v>
      </c>
    </row>
    <row r="112" spans="1:21" ht="14.4" customHeight="1" x14ac:dyDescent="0.3">
      <c r="A112" s="713">
        <v>30</v>
      </c>
      <c r="B112" s="714" t="s">
        <v>552</v>
      </c>
      <c r="C112" s="714" t="s">
        <v>2064</v>
      </c>
      <c r="D112" s="797" t="s">
        <v>2752</v>
      </c>
      <c r="E112" s="798" t="s">
        <v>2075</v>
      </c>
      <c r="F112" s="714" t="s">
        <v>2061</v>
      </c>
      <c r="G112" s="714" t="s">
        <v>2297</v>
      </c>
      <c r="H112" s="714" t="s">
        <v>1390</v>
      </c>
      <c r="I112" s="714" t="s">
        <v>2298</v>
      </c>
      <c r="J112" s="714" t="s">
        <v>1410</v>
      </c>
      <c r="K112" s="714" t="s">
        <v>2299</v>
      </c>
      <c r="L112" s="715">
        <v>72</v>
      </c>
      <c r="M112" s="715">
        <v>72</v>
      </c>
      <c r="N112" s="714">
        <v>1</v>
      </c>
      <c r="O112" s="799">
        <v>0.5</v>
      </c>
      <c r="P112" s="715">
        <v>72</v>
      </c>
      <c r="Q112" s="738">
        <v>1</v>
      </c>
      <c r="R112" s="714">
        <v>1</v>
      </c>
      <c r="S112" s="738">
        <v>1</v>
      </c>
      <c r="T112" s="799">
        <v>0.5</v>
      </c>
      <c r="U112" s="755">
        <v>1</v>
      </c>
    </row>
    <row r="113" spans="1:21" ht="14.4" customHeight="1" x14ac:dyDescent="0.3">
      <c r="A113" s="713">
        <v>30</v>
      </c>
      <c r="B113" s="714" t="s">
        <v>552</v>
      </c>
      <c r="C113" s="714" t="s">
        <v>2064</v>
      </c>
      <c r="D113" s="797" t="s">
        <v>2752</v>
      </c>
      <c r="E113" s="798" t="s">
        <v>2075</v>
      </c>
      <c r="F113" s="714" t="s">
        <v>2061</v>
      </c>
      <c r="G113" s="714" t="s">
        <v>2082</v>
      </c>
      <c r="H113" s="714" t="s">
        <v>553</v>
      </c>
      <c r="I113" s="714" t="s">
        <v>2083</v>
      </c>
      <c r="J113" s="714" t="s">
        <v>938</v>
      </c>
      <c r="K113" s="714" t="s">
        <v>2036</v>
      </c>
      <c r="L113" s="715">
        <v>62.18</v>
      </c>
      <c r="M113" s="715">
        <v>62.18</v>
      </c>
      <c r="N113" s="714">
        <v>1</v>
      </c>
      <c r="O113" s="799">
        <v>0.5</v>
      </c>
      <c r="P113" s="715"/>
      <c r="Q113" s="738">
        <v>0</v>
      </c>
      <c r="R113" s="714"/>
      <c r="S113" s="738">
        <v>0</v>
      </c>
      <c r="T113" s="799"/>
      <c r="U113" s="755">
        <v>0</v>
      </c>
    </row>
    <row r="114" spans="1:21" ht="14.4" customHeight="1" x14ac:dyDescent="0.3">
      <c r="A114" s="713">
        <v>30</v>
      </c>
      <c r="B114" s="714" t="s">
        <v>552</v>
      </c>
      <c r="C114" s="714" t="s">
        <v>2064</v>
      </c>
      <c r="D114" s="797" t="s">
        <v>2752</v>
      </c>
      <c r="E114" s="798" t="s">
        <v>2075</v>
      </c>
      <c r="F114" s="714" t="s">
        <v>2061</v>
      </c>
      <c r="G114" s="714" t="s">
        <v>2082</v>
      </c>
      <c r="H114" s="714" t="s">
        <v>553</v>
      </c>
      <c r="I114" s="714" t="s">
        <v>2084</v>
      </c>
      <c r="J114" s="714" t="s">
        <v>934</v>
      </c>
      <c r="K114" s="714" t="s">
        <v>1937</v>
      </c>
      <c r="L114" s="715">
        <v>31.09</v>
      </c>
      <c r="M114" s="715">
        <v>31.09</v>
      </c>
      <c r="N114" s="714">
        <v>1</v>
      </c>
      <c r="O114" s="799">
        <v>0.5</v>
      </c>
      <c r="P114" s="715"/>
      <c r="Q114" s="738">
        <v>0</v>
      </c>
      <c r="R114" s="714"/>
      <c r="S114" s="738">
        <v>0</v>
      </c>
      <c r="T114" s="799"/>
      <c r="U114" s="755">
        <v>0</v>
      </c>
    </row>
    <row r="115" spans="1:21" ht="14.4" customHeight="1" x14ac:dyDescent="0.3">
      <c r="A115" s="713">
        <v>30</v>
      </c>
      <c r="B115" s="714" t="s">
        <v>552</v>
      </c>
      <c r="C115" s="714" t="s">
        <v>2064</v>
      </c>
      <c r="D115" s="797" t="s">
        <v>2752</v>
      </c>
      <c r="E115" s="798" t="s">
        <v>2075</v>
      </c>
      <c r="F115" s="714" t="s">
        <v>2061</v>
      </c>
      <c r="G115" s="714" t="s">
        <v>2300</v>
      </c>
      <c r="H115" s="714" t="s">
        <v>1390</v>
      </c>
      <c r="I115" s="714" t="s">
        <v>2301</v>
      </c>
      <c r="J115" s="714" t="s">
        <v>1576</v>
      </c>
      <c r="K115" s="714" t="s">
        <v>2302</v>
      </c>
      <c r="L115" s="715">
        <v>154.36000000000001</v>
      </c>
      <c r="M115" s="715">
        <v>154.36000000000001</v>
      </c>
      <c r="N115" s="714">
        <v>1</v>
      </c>
      <c r="O115" s="799">
        <v>0.5</v>
      </c>
      <c r="P115" s="715">
        <v>154.36000000000001</v>
      </c>
      <c r="Q115" s="738">
        <v>1</v>
      </c>
      <c r="R115" s="714">
        <v>1</v>
      </c>
      <c r="S115" s="738">
        <v>1</v>
      </c>
      <c r="T115" s="799">
        <v>0.5</v>
      </c>
      <c r="U115" s="755">
        <v>1</v>
      </c>
    </row>
    <row r="116" spans="1:21" ht="14.4" customHeight="1" x14ac:dyDescent="0.3">
      <c r="A116" s="713">
        <v>30</v>
      </c>
      <c r="B116" s="714" t="s">
        <v>552</v>
      </c>
      <c r="C116" s="714" t="s">
        <v>2064</v>
      </c>
      <c r="D116" s="797" t="s">
        <v>2752</v>
      </c>
      <c r="E116" s="798" t="s">
        <v>2075</v>
      </c>
      <c r="F116" s="714" t="s">
        <v>2061</v>
      </c>
      <c r="G116" s="714" t="s">
        <v>2303</v>
      </c>
      <c r="H116" s="714" t="s">
        <v>1390</v>
      </c>
      <c r="I116" s="714" t="s">
        <v>2304</v>
      </c>
      <c r="J116" s="714" t="s">
        <v>1954</v>
      </c>
      <c r="K116" s="714" t="s">
        <v>2305</v>
      </c>
      <c r="L116" s="715">
        <v>181.13</v>
      </c>
      <c r="M116" s="715">
        <v>181.13</v>
      </c>
      <c r="N116" s="714">
        <v>1</v>
      </c>
      <c r="O116" s="799">
        <v>0.5</v>
      </c>
      <c r="P116" s="715"/>
      <c r="Q116" s="738">
        <v>0</v>
      </c>
      <c r="R116" s="714"/>
      <c r="S116" s="738">
        <v>0</v>
      </c>
      <c r="T116" s="799"/>
      <c r="U116" s="755">
        <v>0</v>
      </c>
    </row>
    <row r="117" spans="1:21" ht="14.4" customHeight="1" x14ac:dyDescent="0.3">
      <c r="A117" s="713">
        <v>30</v>
      </c>
      <c r="B117" s="714" t="s">
        <v>552</v>
      </c>
      <c r="C117" s="714" t="s">
        <v>2064</v>
      </c>
      <c r="D117" s="797" t="s">
        <v>2752</v>
      </c>
      <c r="E117" s="798" t="s">
        <v>2075</v>
      </c>
      <c r="F117" s="714" t="s">
        <v>2061</v>
      </c>
      <c r="G117" s="714" t="s">
        <v>2085</v>
      </c>
      <c r="H117" s="714" t="s">
        <v>1390</v>
      </c>
      <c r="I117" s="714" t="s">
        <v>1425</v>
      </c>
      <c r="J117" s="714" t="s">
        <v>1426</v>
      </c>
      <c r="K117" s="714" t="s">
        <v>1925</v>
      </c>
      <c r="L117" s="715">
        <v>35.11</v>
      </c>
      <c r="M117" s="715">
        <v>70.22</v>
      </c>
      <c r="N117" s="714">
        <v>2</v>
      </c>
      <c r="O117" s="799">
        <v>1</v>
      </c>
      <c r="P117" s="715"/>
      <c r="Q117" s="738">
        <v>0</v>
      </c>
      <c r="R117" s="714"/>
      <c r="S117" s="738">
        <v>0</v>
      </c>
      <c r="T117" s="799"/>
      <c r="U117" s="755">
        <v>0</v>
      </c>
    </row>
    <row r="118" spans="1:21" ht="14.4" customHeight="1" x14ac:dyDescent="0.3">
      <c r="A118" s="713">
        <v>30</v>
      </c>
      <c r="B118" s="714" t="s">
        <v>552</v>
      </c>
      <c r="C118" s="714" t="s">
        <v>2064</v>
      </c>
      <c r="D118" s="797" t="s">
        <v>2752</v>
      </c>
      <c r="E118" s="798" t="s">
        <v>2075</v>
      </c>
      <c r="F118" s="714" t="s">
        <v>2061</v>
      </c>
      <c r="G118" s="714" t="s">
        <v>2085</v>
      </c>
      <c r="H118" s="714" t="s">
        <v>1390</v>
      </c>
      <c r="I118" s="714" t="s">
        <v>1428</v>
      </c>
      <c r="J118" s="714" t="s">
        <v>1429</v>
      </c>
      <c r="K118" s="714" t="s">
        <v>1926</v>
      </c>
      <c r="L118" s="715">
        <v>70.23</v>
      </c>
      <c r="M118" s="715">
        <v>70.23</v>
      </c>
      <c r="N118" s="714">
        <v>1</v>
      </c>
      <c r="O118" s="799">
        <v>0.5</v>
      </c>
      <c r="P118" s="715"/>
      <c r="Q118" s="738">
        <v>0</v>
      </c>
      <c r="R118" s="714"/>
      <c r="S118" s="738">
        <v>0</v>
      </c>
      <c r="T118" s="799"/>
      <c r="U118" s="755">
        <v>0</v>
      </c>
    </row>
    <row r="119" spans="1:21" ht="14.4" customHeight="1" x14ac:dyDescent="0.3">
      <c r="A119" s="713">
        <v>30</v>
      </c>
      <c r="B119" s="714" t="s">
        <v>552</v>
      </c>
      <c r="C119" s="714" t="s">
        <v>2064</v>
      </c>
      <c r="D119" s="797" t="s">
        <v>2752</v>
      </c>
      <c r="E119" s="798" t="s">
        <v>2075</v>
      </c>
      <c r="F119" s="714" t="s">
        <v>2061</v>
      </c>
      <c r="G119" s="714" t="s">
        <v>2088</v>
      </c>
      <c r="H119" s="714" t="s">
        <v>1390</v>
      </c>
      <c r="I119" s="714" t="s">
        <v>2089</v>
      </c>
      <c r="J119" s="714" t="s">
        <v>1524</v>
      </c>
      <c r="K119" s="714" t="s">
        <v>1958</v>
      </c>
      <c r="L119" s="715">
        <v>85.16</v>
      </c>
      <c r="M119" s="715">
        <v>85.16</v>
      </c>
      <c r="N119" s="714">
        <v>1</v>
      </c>
      <c r="O119" s="799">
        <v>0.5</v>
      </c>
      <c r="P119" s="715"/>
      <c r="Q119" s="738">
        <v>0</v>
      </c>
      <c r="R119" s="714"/>
      <c r="S119" s="738">
        <v>0</v>
      </c>
      <c r="T119" s="799"/>
      <c r="U119" s="755">
        <v>0</v>
      </c>
    </row>
    <row r="120" spans="1:21" ht="14.4" customHeight="1" x14ac:dyDescent="0.3">
      <c r="A120" s="713">
        <v>30</v>
      </c>
      <c r="B120" s="714" t="s">
        <v>552</v>
      </c>
      <c r="C120" s="714" t="s">
        <v>2064</v>
      </c>
      <c r="D120" s="797" t="s">
        <v>2752</v>
      </c>
      <c r="E120" s="798" t="s">
        <v>2075</v>
      </c>
      <c r="F120" s="714" t="s">
        <v>2061</v>
      </c>
      <c r="G120" s="714" t="s">
        <v>2232</v>
      </c>
      <c r="H120" s="714" t="s">
        <v>553</v>
      </c>
      <c r="I120" s="714" t="s">
        <v>958</v>
      </c>
      <c r="J120" s="714" t="s">
        <v>2233</v>
      </c>
      <c r="K120" s="714" t="s">
        <v>2306</v>
      </c>
      <c r="L120" s="715">
        <v>1544.99</v>
      </c>
      <c r="M120" s="715">
        <v>1544.99</v>
      </c>
      <c r="N120" s="714">
        <v>1</v>
      </c>
      <c r="O120" s="799">
        <v>1</v>
      </c>
      <c r="P120" s="715"/>
      <c r="Q120" s="738">
        <v>0</v>
      </c>
      <c r="R120" s="714"/>
      <c r="S120" s="738">
        <v>0</v>
      </c>
      <c r="T120" s="799"/>
      <c r="U120" s="755">
        <v>0</v>
      </c>
    </row>
    <row r="121" spans="1:21" ht="14.4" customHeight="1" x14ac:dyDescent="0.3">
      <c r="A121" s="713">
        <v>30</v>
      </c>
      <c r="B121" s="714" t="s">
        <v>552</v>
      </c>
      <c r="C121" s="714" t="s">
        <v>2064</v>
      </c>
      <c r="D121" s="797" t="s">
        <v>2752</v>
      </c>
      <c r="E121" s="798" t="s">
        <v>2075</v>
      </c>
      <c r="F121" s="714" t="s">
        <v>2061</v>
      </c>
      <c r="G121" s="714" t="s">
        <v>2307</v>
      </c>
      <c r="H121" s="714" t="s">
        <v>553</v>
      </c>
      <c r="I121" s="714" t="s">
        <v>801</v>
      </c>
      <c r="J121" s="714" t="s">
        <v>2308</v>
      </c>
      <c r="K121" s="714" t="s">
        <v>2309</v>
      </c>
      <c r="L121" s="715">
        <v>23.72</v>
      </c>
      <c r="M121" s="715">
        <v>23.72</v>
      </c>
      <c r="N121" s="714">
        <v>1</v>
      </c>
      <c r="O121" s="799">
        <v>0.5</v>
      </c>
      <c r="P121" s="715">
        <v>23.72</v>
      </c>
      <c r="Q121" s="738">
        <v>1</v>
      </c>
      <c r="R121" s="714">
        <v>1</v>
      </c>
      <c r="S121" s="738">
        <v>1</v>
      </c>
      <c r="T121" s="799">
        <v>0.5</v>
      </c>
      <c r="U121" s="755">
        <v>1</v>
      </c>
    </row>
    <row r="122" spans="1:21" ht="14.4" customHeight="1" x14ac:dyDescent="0.3">
      <c r="A122" s="713">
        <v>30</v>
      </c>
      <c r="B122" s="714" t="s">
        <v>552</v>
      </c>
      <c r="C122" s="714" t="s">
        <v>2064</v>
      </c>
      <c r="D122" s="797" t="s">
        <v>2752</v>
      </c>
      <c r="E122" s="798" t="s">
        <v>2075</v>
      </c>
      <c r="F122" s="714" t="s">
        <v>2061</v>
      </c>
      <c r="G122" s="714" t="s">
        <v>2090</v>
      </c>
      <c r="H122" s="714" t="s">
        <v>553</v>
      </c>
      <c r="I122" s="714" t="s">
        <v>867</v>
      </c>
      <c r="J122" s="714" t="s">
        <v>693</v>
      </c>
      <c r="K122" s="714" t="s">
        <v>2091</v>
      </c>
      <c r="L122" s="715">
        <v>45.56</v>
      </c>
      <c r="M122" s="715">
        <v>45.56</v>
      </c>
      <c r="N122" s="714">
        <v>1</v>
      </c>
      <c r="O122" s="799">
        <v>0.5</v>
      </c>
      <c r="P122" s="715"/>
      <c r="Q122" s="738">
        <v>0</v>
      </c>
      <c r="R122" s="714"/>
      <c r="S122" s="738">
        <v>0</v>
      </c>
      <c r="T122" s="799"/>
      <c r="U122" s="755">
        <v>0</v>
      </c>
    </row>
    <row r="123" spans="1:21" ht="14.4" customHeight="1" x14ac:dyDescent="0.3">
      <c r="A123" s="713">
        <v>30</v>
      </c>
      <c r="B123" s="714" t="s">
        <v>552</v>
      </c>
      <c r="C123" s="714" t="s">
        <v>2064</v>
      </c>
      <c r="D123" s="797" t="s">
        <v>2752</v>
      </c>
      <c r="E123" s="798" t="s">
        <v>2075</v>
      </c>
      <c r="F123" s="714" t="s">
        <v>2061</v>
      </c>
      <c r="G123" s="714" t="s">
        <v>2097</v>
      </c>
      <c r="H123" s="714" t="s">
        <v>553</v>
      </c>
      <c r="I123" s="714" t="s">
        <v>2310</v>
      </c>
      <c r="J123" s="714" t="s">
        <v>2311</v>
      </c>
      <c r="K123" s="714" t="s">
        <v>2312</v>
      </c>
      <c r="L123" s="715">
        <v>196.56</v>
      </c>
      <c r="M123" s="715">
        <v>196.56</v>
      </c>
      <c r="N123" s="714">
        <v>1</v>
      </c>
      <c r="O123" s="799">
        <v>0.5</v>
      </c>
      <c r="P123" s="715"/>
      <c r="Q123" s="738">
        <v>0</v>
      </c>
      <c r="R123" s="714"/>
      <c r="S123" s="738">
        <v>0</v>
      </c>
      <c r="T123" s="799"/>
      <c r="U123" s="755">
        <v>0</v>
      </c>
    </row>
    <row r="124" spans="1:21" ht="14.4" customHeight="1" x14ac:dyDescent="0.3">
      <c r="A124" s="713">
        <v>30</v>
      </c>
      <c r="B124" s="714" t="s">
        <v>552</v>
      </c>
      <c r="C124" s="714" t="s">
        <v>2064</v>
      </c>
      <c r="D124" s="797" t="s">
        <v>2752</v>
      </c>
      <c r="E124" s="798" t="s">
        <v>2075</v>
      </c>
      <c r="F124" s="714" t="s">
        <v>2061</v>
      </c>
      <c r="G124" s="714" t="s">
        <v>2097</v>
      </c>
      <c r="H124" s="714" t="s">
        <v>553</v>
      </c>
      <c r="I124" s="714" t="s">
        <v>2100</v>
      </c>
      <c r="J124" s="714" t="s">
        <v>871</v>
      </c>
      <c r="K124" s="714" t="s">
        <v>2101</v>
      </c>
      <c r="L124" s="715">
        <v>0</v>
      </c>
      <c r="M124" s="715">
        <v>0</v>
      </c>
      <c r="N124" s="714">
        <v>2</v>
      </c>
      <c r="O124" s="799">
        <v>1</v>
      </c>
      <c r="P124" s="715">
        <v>0</v>
      </c>
      <c r="Q124" s="738"/>
      <c r="R124" s="714">
        <v>1</v>
      </c>
      <c r="S124" s="738">
        <v>0.5</v>
      </c>
      <c r="T124" s="799">
        <v>0.5</v>
      </c>
      <c r="U124" s="755">
        <v>0.5</v>
      </c>
    </row>
    <row r="125" spans="1:21" ht="14.4" customHeight="1" x14ac:dyDescent="0.3">
      <c r="A125" s="713">
        <v>30</v>
      </c>
      <c r="B125" s="714" t="s">
        <v>552</v>
      </c>
      <c r="C125" s="714" t="s">
        <v>2064</v>
      </c>
      <c r="D125" s="797" t="s">
        <v>2752</v>
      </c>
      <c r="E125" s="798" t="s">
        <v>2075</v>
      </c>
      <c r="F125" s="714" t="s">
        <v>2061</v>
      </c>
      <c r="G125" s="714" t="s">
        <v>2097</v>
      </c>
      <c r="H125" s="714" t="s">
        <v>553</v>
      </c>
      <c r="I125" s="714" t="s">
        <v>870</v>
      </c>
      <c r="J125" s="714" t="s">
        <v>871</v>
      </c>
      <c r="K125" s="714" t="s">
        <v>2102</v>
      </c>
      <c r="L125" s="715">
        <v>42.51</v>
      </c>
      <c r="M125" s="715">
        <v>127.53</v>
      </c>
      <c r="N125" s="714">
        <v>3</v>
      </c>
      <c r="O125" s="799">
        <v>1.5</v>
      </c>
      <c r="P125" s="715">
        <v>42.51</v>
      </c>
      <c r="Q125" s="738">
        <v>0.33333333333333331</v>
      </c>
      <c r="R125" s="714">
        <v>1</v>
      </c>
      <c r="S125" s="738">
        <v>0.33333333333333331</v>
      </c>
      <c r="T125" s="799">
        <v>0.5</v>
      </c>
      <c r="U125" s="755">
        <v>0.33333333333333331</v>
      </c>
    </row>
    <row r="126" spans="1:21" ht="14.4" customHeight="1" x14ac:dyDescent="0.3">
      <c r="A126" s="713">
        <v>30</v>
      </c>
      <c r="B126" s="714" t="s">
        <v>552</v>
      </c>
      <c r="C126" s="714" t="s">
        <v>2064</v>
      </c>
      <c r="D126" s="797" t="s">
        <v>2752</v>
      </c>
      <c r="E126" s="798" t="s">
        <v>2075</v>
      </c>
      <c r="F126" s="714" t="s">
        <v>2061</v>
      </c>
      <c r="G126" s="714" t="s">
        <v>2103</v>
      </c>
      <c r="H126" s="714" t="s">
        <v>1390</v>
      </c>
      <c r="I126" s="714" t="s">
        <v>2313</v>
      </c>
      <c r="J126" s="714" t="s">
        <v>2105</v>
      </c>
      <c r="K126" s="714" t="s">
        <v>2314</v>
      </c>
      <c r="L126" s="715">
        <v>46.25</v>
      </c>
      <c r="M126" s="715">
        <v>46.25</v>
      </c>
      <c r="N126" s="714">
        <v>1</v>
      </c>
      <c r="O126" s="799">
        <v>0.5</v>
      </c>
      <c r="P126" s="715"/>
      <c r="Q126" s="738">
        <v>0</v>
      </c>
      <c r="R126" s="714"/>
      <c r="S126" s="738">
        <v>0</v>
      </c>
      <c r="T126" s="799"/>
      <c r="U126" s="755">
        <v>0</v>
      </c>
    </row>
    <row r="127" spans="1:21" ht="14.4" customHeight="1" x14ac:dyDescent="0.3">
      <c r="A127" s="713">
        <v>30</v>
      </c>
      <c r="B127" s="714" t="s">
        <v>552</v>
      </c>
      <c r="C127" s="714" t="s">
        <v>2064</v>
      </c>
      <c r="D127" s="797" t="s">
        <v>2752</v>
      </c>
      <c r="E127" s="798" t="s">
        <v>2075</v>
      </c>
      <c r="F127" s="714" t="s">
        <v>2061</v>
      </c>
      <c r="G127" s="714" t="s">
        <v>2315</v>
      </c>
      <c r="H127" s="714" t="s">
        <v>553</v>
      </c>
      <c r="I127" s="714" t="s">
        <v>623</v>
      </c>
      <c r="J127" s="714" t="s">
        <v>2316</v>
      </c>
      <c r="K127" s="714" t="s">
        <v>2200</v>
      </c>
      <c r="L127" s="715">
        <v>32.81</v>
      </c>
      <c r="M127" s="715">
        <v>32.81</v>
      </c>
      <c r="N127" s="714">
        <v>1</v>
      </c>
      <c r="O127" s="799">
        <v>0.5</v>
      </c>
      <c r="P127" s="715">
        <v>32.81</v>
      </c>
      <c r="Q127" s="738">
        <v>1</v>
      </c>
      <c r="R127" s="714">
        <v>1</v>
      </c>
      <c r="S127" s="738">
        <v>1</v>
      </c>
      <c r="T127" s="799">
        <v>0.5</v>
      </c>
      <c r="U127" s="755">
        <v>1</v>
      </c>
    </row>
    <row r="128" spans="1:21" ht="14.4" customHeight="1" x14ac:dyDescent="0.3">
      <c r="A128" s="713">
        <v>30</v>
      </c>
      <c r="B128" s="714" t="s">
        <v>552</v>
      </c>
      <c r="C128" s="714" t="s">
        <v>2064</v>
      </c>
      <c r="D128" s="797" t="s">
        <v>2752</v>
      </c>
      <c r="E128" s="798" t="s">
        <v>2075</v>
      </c>
      <c r="F128" s="714" t="s">
        <v>2061</v>
      </c>
      <c r="G128" s="714" t="s">
        <v>2114</v>
      </c>
      <c r="H128" s="714" t="s">
        <v>553</v>
      </c>
      <c r="I128" s="714" t="s">
        <v>2119</v>
      </c>
      <c r="J128" s="714" t="s">
        <v>898</v>
      </c>
      <c r="K128" s="714" t="s">
        <v>2115</v>
      </c>
      <c r="L128" s="715">
        <v>33</v>
      </c>
      <c r="M128" s="715">
        <v>66</v>
      </c>
      <c r="N128" s="714">
        <v>2</v>
      </c>
      <c r="O128" s="799">
        <v>1</v>
      </c>
      <c r="P128" s="715">
        <v>66</v>
      </c>
      <c r="Q128" s="738">
        <v>1</v>
      </c>
      <c r="R128" s="714">
        <v>2</v>
      </c>
      <c r="S128" s="738">
        <v>1</v>
      </c>
      <c r="T128" s="799">
        <v>1</v>
      </c>
      <c r="U128" s="755">
        <v>1</v>
      </c>
    </row>
    <row r="129" spans="1:21" ht="14.4" customHeight="1" x14ac:dyDescent="0.3">
      <c r="A129" s="713">
        <v>30</v>
      </c>
      <c r="B129" s="714" t="s">
        <v>552</v>
      </c>
      <c r="C129" s="714" t="s">
        <v>2064</v>
      </c>
      <c r="D129" s="797" t="s">
        <v>2752</v>
      </c>
      <c r="E129" s="798" t="s">
        <v>2075</v>
      </c>
      <c r="F129" s="714" t="s">
        <v>2061</v>
      </c>
      <c r="G129" s="714" t="s">
        <v>2120</v>
      </c>
      <c r="H129" s="714" t="s">
        <v>553</v>
      </c>
      <c r="I129" s="714" t="s">
        <v>2121</v>
      </c>
      <c r="J129" s="714" t="s">
        <v>2122</v>
      </c>
      <c r="K129" s="714" t="s">
        <v>2123</v>
      </c>
      <c r="L129" s="715">
        <v>34.15</v>
      </c>
      <c r="M129" s="715">
        <v>68.3</v>
      </c>
      <c r="N129" s="714">
        <v>2</v>
      </c>
      <c r="O129" s="799">
        <v>1</v>
      </c>
      <c r="P129" s="715"/>
      <c r="Q129" s="738">
        <v>0</v>
      </c>
      <c r="R129" s="714"/>
      <c r="S129" s="738">
        <v>0</v>
      </c>
      <c r="T129" s="799"/>
      <c r="U129" s="755">
        <v>0</v>
      </c>
    </row>
    <row r="130" spans="1:21" ht="14.4" customHeight="1" x14ac:dyDescent="0.3">
      <c r="A130" s="713">
        <v>30</v>
      </c>
      <c r="B130" s="714" t="s">
        <v>552</v>
      </c>
      <c r="C130" s="714" t="s">
        <v>2064</v>
      </c>
      <c r="D130" s="797" t="s">
        <v>2752</v>
      </c>
      <c r="E130" s="798" t="s">
        <v>2075</v>
      </c>
      <c r="F130" s="714" t="s">
        <v>2061</v>
      </c>
      <c r="G130" s="714" t="s">
        <v>2317</v>
      </c>
      <c r="H130" s="714" t="s">
        <v>1390</v>
      </c>
      <c r="I130" s="714" t="s">
        <v>1470</v>
      </c>
      <c r="J130" s="714" t="s">
        <v>1471</v>
      </c>
      <c r="K130" s="714" t="s">
        <v>1930</v>
      </c>
      <c r="L130" s="715">
        <v>35.11</v>
      </c>
      <c r="M130" s="715">
        <v>35.11</v>
      </c>
      <c r="N130" s="714">
        <v>1</v>
      </c>
      <c r="O130" s="799">
        <v>0.5</v>
      </c>
      <c r="P130" s="715">
        <v>35.11</v>
      </c>
      <c r="Q130" s="738">
        <v>1</v>
      </c>
      <c r="R130" s="714">
        <v>1</v>
      </c>
      <c r="S130" s="738">
        <v>1</v>
      </c>
      <c r="T130" s="799">
        <v>0.5</v>
      </c>
      <c r="U130" s="755">
        <v>1</v>
      </c>
    </row>
    <row r="131" spans="1:21" ht="14.4" customHeight="1" x14ac:dyDescent="0.3">
      <c r="A131" s="713">
        <v>30</v>
      </c>
      <c r="B131" s="714" t="s">
        <v>552</v>
      </c>
      <c r="C131" s="714" t="s">
        <v>2064</v>
      </c>
      <c r="D131" s="797" t="s">
        <v>2752</v>
      </c>
      <c r="E131" s="798" t="s">
        <v>2075</v>
      </c>
      <c r="F131" s="714" t="s">
        <v>2061</v>
      </c>
      <c r="G131" s="714" t="s">
        <v>2318</v>
      </c>
      <c r="H131" s="714" t="s">
        <v>553</v>
      </c>
      <c r="I131" s="714" t="s">
        <v>1359</v>
      </c>
      <c r="J131" s="714" t="s">
        <v>1360</v>
      </c>
      <c r="K131" s="714" t="s">
        <v>2319</v>
      </c>
      <c r="L131" s="715">
        <v>98.75</v>
      </c>
      <c r="M131" s="715">
        <v>197.5</v>
      </c>
      <c r="N131" s="714">
        <v>2</v>
      </c>
      <c r="O131" s="799">
        <v>1</v>
      </c>
      <c r="P131" s="715">
        <v>197.5</v>
      </c>
      <c r="Q131" s="738">
        <v>1</v>
      </c>
      <c r="R131" s="714">
        <v>2</v>
      </c>
      <c r="S131" s="738">
        <v>1</v>
      </c>
      <c r="T131" s="799">
        <v>1</v>
      </c>
      <c r="U131" s="755">
        <v>1</v>
      </c>
    </row>
    <row r="132" spans="1:21" ht="14.4" customHeight="1" x14ac:dyDescent="0.3">
      <c r="A132" s="713">
        <v>30</v>
      </c>
      <c r="B132" s="714" t="s">
        <v>552</v>
      </c>
      <c r="C132" s="714" t="s">
        <v>2064</v>
      </c>
      <c r="D132" s="797" t="s">
        <v>2752</v>
      </c>
      <c r="E132" s="798" t="s">
        <v>2075</v>
      </c>
      <c r="F132" s="714" t="s">
        <v>2061</v>
      </c>
      <c r="G132" s="714" t="s">
        <v>2133</v>
      </c>
      <c r="H132" s="714" t="s">
        <v>553</v>
      </c>
      <c r="I132" s="714" t="s">
        <v>789</v>
      </c>
      <c r="J132" s="714" t="s">
        <v>2134</v>
      </c>
      <c r="K132" s="714" t="s">
        <v>2135</v>
      </c>
      <c r="L132" s="715">
        <v>88.76</v>
      </c>
      <c r="M132" s="715">
        <v>177.52</v>
      </c>
      <c r="N132" s="714">
        <v>2</v>
      </c>
      <c r="O132" s="799">
        <v>1</v>
      </c>
      <c r="P132" s="715">
        <v>88.76</v>
      </c>
      <c r="Q132" s="738">
        <v>0.5</v>
      </c>
      <c r="R132" s="714">
        <v>1</v>
      </c>
      <c r="S132" s="738">
        <v>0.5</v>
      </c>
      <c r="T132" s="799">
        <v>0.5</v>
      </c>
      <c r="U132" s="755">
        <v>0.5</v>
      </c>
    </row>
    <row r="133" spans="1:21" ht="14.4" customHeight="1" x14ac:dyDescent="0.3">
      <c r="A133" s="713">
        <v>30</v>
      </c>
      <c r="B133" s="714" t="s">
        <v>552</v>
      </c>
      <c r="C133" s="714" t="s">
        <v>2064</v>
      </c>
      <c r="D133" s="797" t="s">
        <v>2752</v>
      </c>
      <c r="E133" s="798" t="s">
        <v>2075</v>
      </c>
      <c r="F133" s="714" t="s">
        <v>2061</v>
      </c>
      <c r="G133" s="714" t="s">
        <v>2320</v>
      </c>
      <c r="H133" s="714" t="s">
        <v>1390</v>
      </c>
      <c r="I133" s="714" t="s">
        <v>2321</v>
      </c>
      <c r="J133" s="714" t="s">
        <v>2322</v>
      </c>
      <c r="K133" s="714" t="s">
        <v>2323</v>
      </c>
      <c r="L133" s="715">
        <v>57.64</v>
      </c>
      <c r="M133" s="715">
        <v>57.64</v>
      </c>
      <c r="N133" s="714">
        <v>1</v>
      </c>
      <c r="O133" s="799">
        <v>0.5</v>
      </c>
      <c r="P133" s="715"/>
      <c r="Q133" s="738">
        <v>0</v>
      </c>
      <c r="R133" s="714"/>
      <c r="S133" s="738">
        <v>0</v>
      </c>
      <c r="T133" s="799"/>
      <c r="U133" s="755">
        <v>0</v>
      </c>
    </row>
    <row r="134" spans="1:21" ht="14.4" customHeight="1" x14ac:dyDescent="0.3">
      <c r="A134" s="713">
        <v>30</v>
      </c>
      <c r="B134" s="714" t="s">
        <v>552</v>
      </c>
      <c r="C134" s="714" t="s">
        <v>2064</v>
      </c>
      <c r="D134" s="797" t="s">
        <v>2752</v>
      </c>
      <c r="E134" s="798" t="s">
        <v>2075</v>
      </c>
      <c r="F134" s="714" t="s">
        <v>2061</v>
      </c>
      <c r="G134" s="714" t="s">
        <v>2324</v>
      </c>
      <c r="H134" s="714" t="s">
        <v>1390</v>
      </c>
      <c r="I134" s="714" t="s">
        <v>1457</v>
      </c>
      <c r="J134" s="714" t="s">
        <v>2047</v>
      </c>
      <c r="K134" s="714" t="s">
        <v>2048</v>
      </c>
      <c r="L134" s="715">
        <v>69.16</v>
      </c>
      <c r="M134" s="715">
        <v>69.16</v>
      </c>
      <c r="N134" s="714">
        <v>1</v>
      </c>
      <c r="O134" s="799">
        <v>0.5</v>
      </c>
      <c r="P134" s="715"/>
      <c r="Q134" s="738">
        <v>0</v>
      </c>
      <c r="R134" s="714"/>
      <c r="S134" s="738">
        <v>0</v>
      </c>
      <c r="T134" s="799"/>
      <c r="U134" s="755">
        <v>0</v>
      </c>
    </row>
    <row r="135" spans="1:21" ht="14.4" customHeight="1" x14ac:dyDescent="0.3">
      <c r="A135" s="713">
        <v>30</v>
      </c>
      <c r="B135" s="714" t="s">
        <v>552</v>
      </c>
      <c r="C135" s="714" t="s">
        <v>2064</v>
      </c>
      <c r="D135" s="797" t="s">
        <v>2752</v>
      </c>
      <c r="E135" s="798" t="s">
        <v>2075</v>
      </c>
      <c r="F135" s="714" t="s">
        <v>2061</v>
      </c>
      <c r="G135" s="714" t="s">
        <v>2140</v>
      </c>
      <c r="H135" s="714" t="s">
        <v>553</v>
      </c>
      <c r="I135" s="714" t="s">
        <v>2325</v>
      </c>
      <c r="J135" s="714" t="s">
        <v>594</v>
      </c>
      <c r="K135" s="714" t="s">
        <v>2142</v>
      </c>
      <c r="L135" s="715">
        <v>229.15</v>
      </c>
      <c r="M135" s="715">
        <v>229.15</v>
      </c>
      <c r="N135" s="714">
        <v>1</v>
      </c>
      <c r="O135" s="799">
        <v>0.5</v>
      </c>
      <c r="P135" s="715"/>
      <c r="Q135" s="738">
        <v>0</v>
      </c>
      <c r="R135" s="714"/>
      <c r="S135" s="738">
        <v>0</v>
      </c>
      <c r="T135" s="799"/>
      <c r="U135" s="755">
        <v>0</v>
      </c>
    </row>
    <row r="136" spans="1:21" ht="14.4" customHeight="1" x14ac:dyDescent="0.3">
      <c r="A136" s="713">
        <v>30</v>
      </c>
      <c r="B136" s="714" t="s">
        <v>552</v>
      </c>
      <c r="C136" s="714" t="s">
        <v>2064</v>
      </c>
      <c r="D136" s="797" t="s">
        <v>2752</v>
      </c>
      <c r="E136" s="798" t="s">
        <v>2075</v>
      </c>
      <c r="F136" s="714" t="s">
        <v>2061</v>
      </c>
      <c r="G136" s="714" t="s">
        <v>2140</v>
      </c>
      <c r="H136" s="714" t="s">
        <v>1390</v>
      </c>
      <c r="I136" s="714" t="s">
        <v>2326</v>
      </c>
      <c r="J136" s="714" t="s">
        <v>2327</v>
      </c>
      <c r="K136" s="714" t="s">
        <v>2328</v>
      </c>
      <c r="L136" s="715">
        <v>572.87</v>
      </c>
      <c r="M136" s="715">
        <v>572.87</v>
      </c>
      <c r="N136" s="714">
        <v>1</v>
      </c>
      <c r="O136" s="799">
        <v>0.5</v>
      </c>
      <c r="P136" s="715"/>
      <c r="Q136" s="738">
        <v>0</v>
      </c>
      <c r="R136" s="714"/>
      <c r="S136" s="738">
        <v>0</v>
      </c>
      <c r="T136" s="799"/>
      <c r="U136" s="755">
        <v>0</v>
      </c>
    </row>
    <row r="137" spans="1:21" ht="14.4" customHeight="1" x14ac:dyDescent="0.3">
      <c r="A137" s="713">
        <v>30</v>
      </c>
      <c r="B137" s="714" t="s">
        <v>552</v>
      </c>
      <c r="C137" s="714" t="s">
        <v>2064</v>
      </c>
      <c r="D137" s="797" t="s">
        <v>2752</v>
      </c>
      <c r="E137" s="798" t="s">
        <v>2075</v>
      </c>
      <c r="F137" s="714" t="s">
        <v>2061</v>
      </c>
      <c r="G137" s="714" t="s">
        <v>2143</v>
      </c>
      <c r="H137" s="714" t="s">
        <v>1390</v>
      </c>
      <c r="I137" s="714" t="s">
        <v>2329</v>
      </c>
      <c r="J137" s="714" t="s">
        <v>2330</v>
      </c>
      <c r="K137" s="714" t="s">
        <v>2331</v>
      </c>
      <c r="L137" s="715">
        <v>59.27</v>
      </c>
      <c r="M137" s="715">
        <v>59.27</v>
      </c>
      <c r="N137" s="714">
        <v>1</v>
      </c>
      <c r="O137" s="799">
        <v>0.5</v>
      </c>
      <c r="P137" s="715">
        <v>59.27</v>
      </c>
      <c r="Q137" s="738">
        <v>1</v>
      </c>
      <c r="R137" s="714">
        <v>1</v>
      </c>
      <c r="S137" s="738">
        <v>1</v>
      </c>
      <c r="T137" s="799">
        <v>0.5</v>
      </c>
      <c r="U137" s="755">
        <v>1</v>
      </c>
    </row>
    <row r="138" spans="1:21" ht="14.4" customHeight="1" x14ac:dyDescent="0.3">
      <c r="A138" s="713">
        <v>30</v>
      </c>
      <c r="B138" s="714" t="s">
        <v>552</v>
      </c>
      <c r="C138" s="714" t="s">
        <v>2064</v>
      </c>
      <c r="D138" s="797" t="s">
        <v>2752</v>
      </c>
      <c r="E138" s="798" t="s">
        <v>2075</v>
      </c>
      <c r="F138" s="714" t="s">
        <v>2061</v>
      </c>
      <c r="G138" s="714" t="s">
        <v>2147</v>
      </c>
      <c r="H138" s="714" t="s">
        <v>553</v>
      </c>
      <c r="I138" s="714" t="s">
        <v>1095</v>
      </c>
      <c r="J138" s="714" t="s">
        <v>2148</v>
      </c>
      <c r="K138" s="714" t="s">
        <v>2149</v>
      </c>
      <c r="L138" s="715">
        <v>1138.0899999999999</v>
      </c>
      <c r="M138" s="715">
        <v>1138.0899999999999</v>
      </c>
      <c r="N138" s="714">
        <v>1</v>
      </c>
      <c r="O138" s="799">
        <v>1</v>
      </c>
      <c r="P138" s="715">
        <v>1138.0899999999999</v>
      </c>
      <c r="Q138" s="738">
        <v>1</v>
      </c>
      <c r="R138" s="714">
        <v>1</v>
      </c>
      <c r="S138" s="738">
        <v>1</v>
      </c>
      <c r="T138" s="799">
        <v>1</v>
      </c>
      <c r="U138" s="755">
        <v>1</v>
      </c>
    </row>
    <row r="139" spans="1:21" ht="14.4" customHeight="1" x14ac:dyDescent="0.3">
      <c r="A139" s="713">
        <v>30</v>
      </c>
      <c r="B139" s="714" t="s">
        <v>552</v>
      </c>
      <c r="C139" s="714" t="s">
        <v>2064</v>
      </c>
      <c r="D139" s="797" t="s">
        <v>2752</v>
      </c>
      <c r="E139" s="798" t="s">
        <v>2075</v>
      </c>
      <c r="F139" s="714" t="s">
        <v>2061</v>
      </c>
      <c r="G139" s="714" t="s">
        <v>2153</v>
      </c>
      <c r="H139" s="714" t="s">
        <v>553</v>
      </c>
      <c r="I139" s="714" t="s">
        <v>833</v>
      </c>
      <c r="J139" s="714" t="s">
        <v>2154</v>
      </c>
      <c r="K139" s="714" t="s">
        <v>2155</v>
      </c>
      <c r="L139" s="715">
        <v>0</v>
      </c>
      <c r="M139" s="715">
        <v>0</v>
      </c>
      <c r="N139" s="714">
        <v>1</v>
      </c>
      <c r="O139" s="799">
        <v>0.5</v>
      </c>
      <c r="P139" s="715">
        <v>0</v>
      </c>
      <c r="Q139" s="738"/>
      <c r="R139" s="714">
        <v>1</v>
      </c>
      <c r="S139" s="738">
        <v>1</v>
      </c>
      <c r="T139" s="799">
        <v>0.5</v>
      </c>
      <c r="U139" s="755">
        <v>1</v>
      </c>
    </row>
    <row r="140" spans="1:21" ht="14.4" customHeight="1" x14ac:dyDescent="0.3">
      <c r="A140" s="713">
        <v>30</v>
      </c>
      <c r="B140" s="714" t="s">
        <v>552</v>
      </c>
      <c r="C140" s="714" t="s">
        <v>2064</v>
      </c>
      <c r="D140" s="797" t="s">
        <v>2752</v>
      </c>
      <c r="E140" s="798" t="s">
        <v>2075</v>
      </c>
      <c r="F140" s="714" t="s">
        <v>2061</v>
      </c>
      <c r="G140" s="714" t="s">
        <v>2160</v>
      </c>
      <c r="H140" s="714" t="s">
        <v>1390</v>
      </c>
      <c r="I140" s="714" t="s">
        <v>1565</v>
      </c>
      <c r="J140" s="714" t="s">
        <v>1566</v>
      </c>
      <c r="K140" s="714" t="s">
        <v>1898</v>
      </c>
      <c r="L140" s="715">
        <v>86.41</v>
      </c>
      <c r="M140" s="715">
        <v>172.82</v>
      </c>
      <c r="N140" s="714">
        <v>2</v>
      </c>
      <c r="O140" s="799">
        <v>1</v>
      </c>
      <c r="P140" s="715">
        <v>86.41</v>
      </c>
      <c r="Q140" s="738">
        <v>0.5</v>
      </c>
      <c r="R140" s="714">
        <v>1</v>
      </c>
      <c r="S140" s="738">
        <v>0.5</v>
      </c>
      <c r="T140" s="799">
        <v>0.5</v>
      </c>
      <c r="U140" s="755">
        <v>0.5</v>
      </c>
    </row>
    <row r="141" spans="1:21" ht="14.4" customHeight="1" x14ac:dyDescent="0.3">
      <c r="A141" s="713">
        <v>30</v>
      </c>
      <c r="B141" s="714" t="s">
        <v>552</v>
      </c>
      <c r="C141" s="714" t="s">
        <v>2064</v>
      </c>
      <c r="D141" s="797" t="s">
        <v>2752</v>
      </c>
      <c r="E141" s="798" t="s">
        <v>2075</v>
      </c>
      <c r="F141" s="714" t="s">
        <v>2061</v>
      </c>
      <c r="G141" s="714" t="s">
        <v>2162</v>
      </c>
      <c r="H141" s="714" t="s">
        <v>553</v>
      </c>
      <c r="I141" s="714" t="s">
        <v>2332</v>
      </c>
      <c r="J141" s="714" t="s">
        <v>2164</v>
      </c>
      <c r="K141" s="714" t="s">
        <v>2333</v>
      </c>
      <c r="L141" s="715">
        <v>0</v>
      </c>
      <c r="M141" s="715">
        <v>0</v>
      </c>
      <c r="N141" s="714">
        <v>1</v>
      </c>
      <c r="O141" s="799">
        <v>0.5</v>
      </c>
      <c r="P141" s="715">
        <v>0</v>
      </c>
      <c r="Q141" s="738"/>
      <c r="R141" s="714">
        <v>1</v>
      </c>
      <c r="S141" s="738">
        <v>1</v>
      </c>
      <c r="T141" s="799">
        <v>0.5</v>
      </c>
      <c r="U141" s="755">
        <v>1</v>
      </c>
    </row>
    <row r="142" spans="1:21" ht="14.4" customHeight="1" x14ac:dyDescent="0.3">
      <c r="A142" s="713">
        <v>30</v>
      </c>
      <c r="B142" s="714" t="s">
        <v>552</v>
      </c>
      <c r="C142" s="714" t="s">
        <v>2064</v>
      </c>
      <c r="D142" s="797" t="s">
        <v>2752</v>
      </c>
      <c r="E142" s="798" t="s">
        <v>2075</v>
      </c>
      <c r="F142" s="714" t="s">
        <v>2061</v>
      </c>
      <c r="G142" s="714" t="s">
        <v>2334</v>
      </c>
      <c r="H142" s="714" t="s">
        <v>553</v>
      </c>
      <c r="I142" s="714" t="s">
        <v>1693</v>
      </c>
      <c r="J142" s="714" t="s">
        <v>1694</v>
      </c>
      <c r="K142" s="714" t="s">
        <v>2335</v>
      </c>
      <c r="L142" s="715">
        <v>34.19</v>
      </c>
      <c r="M142" s="715">
        <v>102.57</v>
      </c>
      <c r="N142" s="714">
        <v>3</v>
      </c>
      <c r="O142" s="799">
        <v>2</v>
      </c>
      <c r="P142" s="715"/>
      <c r="Q142" s="738">
        <v>0</v>
      </c>
      <c r="R142" s="714"/>
      <c r="S142" s="738">
        <v>0</v>
      </c>
      <c r="T142" s="799"/>
      <c r="U142" s="755">
        <v>0</v>
      </c>
    </row>
    <row r="143" spans="1:21" ht="14.4" customHeight="1" x14ac:dyDescent="0.3">
      <c r="A143" s="713">
        <v>30</v>
      </c>
      <c r="B143" s="714" t="s">
        <v>552</v>
      </c>
      <c r="C143" s="714" t="s">
        <v>2064</v>
      </c>
      <c r="D143" s="797" t="s">
        <v>2752</v>
      </c>
      <c r="E143" s="798" t="s">
        <v>2075</v>
      </c>
      <c r="F143" s="714" t="s">
        <v>2061</v>
      </c>
      <c r="G143" s="714" t="s">
        <v>2336</v>
      </c>
      <c r="H143" s="714" t="s">
        <v>553</v>
      </c>
      <c r="I143" s="714" t="s">
        <v>2337</v>
      </c>
      <c r="J143" s="714" t="s">
        <v>2338</v>
      </c>
      <c r="K143" s="714" t="s">
        <v>2339</v>
      </c>
      <c r="L143" s="715">
        <v>161.06</v>
      </c>
      <c r="M143" s="715">
        <v>322.12</v>
      </c>
      <c r="N143" s="714">
        <v>2</v>
      </c>
      <c r="O143" s="799">
        <v>1</v>
      </c>
      <c r="P143" s="715"/>
      <c r="Q143" s="738">
        <v>0</v>
      </c>
      <c r="R143" s="714"/>
      <c r="S143" s="738">
        <v>0</v>
      </c>
      <c r="T143" s="799"/>
      <c r="U143" s="755">
        <v>0</v>
      </c>
    </row>
    <row r="144" spans="1:21" ht="14.4" customHeight="1" x14ac:dyDescent="0.3">
      <c r="A144" s="713">
        <v>30</v>
      </c>
      <c r="B144" s="714" t="s">
        <v>552</v>
      </c>
      <c r="C144" s="714" t="s">
        <v>2064</v>
      </c>
      <c r="D144" s="797" t="s">
        <v>2752</v>
      </c>
      <c r="E144" s="798" t="s">
        <v>2075</v>
      </c>
      <c r="F144" s="714" t="s">
        <v>2061</v>
      </c>
      <c r="G144" s="714" t="s">
        <v>2340</v>
      </c>
      <c r="H144" s="714" t="s">
        <v>1390</v>
      </c>
      <c r="I144" s="714" t="s">
        <v>1477</v>
      </c>
      <c r="J144" s="714" t="s">
        <v>1919</v>
      </c>
      <c r="K144" s="714" t="s">
        <v>1920</v>
      </c>
      <c r="L144" s="715">
        <v>105.46</v>
      </c>
      <c r="M144" s="715">
        <v>105.46</v>
      </c>
      <c r="N144" s="714">
        <v>1</v>
      </c>
      <c r="O144" s="799">
        <v>0.5</v>
      </c>
      <c r="P144" s="715"/>
      <c r="Q144" s="738">
        <v>0</v>
      </c>
      <c r="R144" s="714"/>
      <c r="S144" s="738">
        <v>0</v>
      </c>
      <c r="T144" s="799"/>
      <c r="U144" s="755">
        <v>0</v>
      </c>
    </row>
    <row r="145" spans="1:21" ht="14.4" customHeight="1" x14ac:dyDescent="0.3">
      <c r="A145" s="713">
        <v>30</v>
      </c>
      <c r="B145" s="714" t="s">
        <v>552</v>
      </c>
      <c r="C145" s="714" t="s">
        <v>2064</v>
      </c>
      <c r="D145" s="797" t="s">
        <v>2752</v>
      </c>
      <c r="E145" s="798" t="s">
        <v>2075</v>
      </c>
      <c r="F145" s="714" t="s">
        <v>2061</v>
      </c>
      <c r="G145" s="714" t="s">
        <v>2169</v>
      </c>
      <c r="H145" s="714" t="s">
        <v>1390</v>
      </c>
      <c r="I145" s="714" t="s">
        <v>2341</v>
      </c>
      <c r="J145" s="714" t="s">
        <v>1418</v>
      </c>
      <c r="K145" s="714" t="s">
        <v>1903</v>
      </c>
      <c r="L145" s="715">
        <v>490.89</v>
      </c>
      <c r="M145" s="715">
        <v>1472.67</v>
      </c>
      <c r="N145" s="714">
        <v>3</v>
      </c>
      <c r="O145" s="799">
        <v>1.5</v>
      </c>
      <c r="P145" s="715">
        <v>981.78</v>
      </c>
      <c r="Q145" s="738">
        <v>0.66666666666666663</v>
      </c>
      <c r="R145" s="714">
        <v>2</v>
      </c>
      <c r="S145" s="738">
        <v>0.66666666666666663</v>
      </c>
      <c r="T145" s="799">
        <v>1</v>
      </c>
      <c r="U145" s="755">
        <v>0.66666666666666663</v>
      </c>
    </row>
    <row r="146" spans="1:21" ht="14.4" customHeight="1" x14ac:dyDescent="0.3">
      <c r="A146" s="713">
        <v>30</v>
      </c>
      <c r="B146" s="714" t="s">
        <v>552</v>
      </c>
      <c r="C146" s="714" t="s">
        <v>2064</v>
      </c>
      <c r="D146" s="797" t="s">
        <v>2752</v>
      </c>
      <c r="E146" s="798" t="s">
        <v>2075</v>
      </c>
      <c r="F146" s="714" t="s">
        <v>2061</v>
      </c>
      <c r="G146" s="714" t="s">
        <v>2169</v>
      </c>
      <c r="H146" s="714" t="s">
        <v>1390</v>
      </c>
      <c r="I146" s="714" t="s">
        <v>2342</v>
      </c>
      <c r="J146" s="714" t="s">
        <v>1418</v>
      </c>
      <c r="K146" s="714" t="s">
        <v>1902</v>
      </c>
      <c r="L146" s="715">
        <v>736.33</v>
      </c>
      <c r="M146" s="715">
        <v>2208.9900000000002</v>
      </c>
      <c r="N146" s="714">
        <v>3</v>
      </c>
      <c r="O146" s="799">
        <v>1</v>
      </c>
      <c r="P146" s="715"/>
      <c r="Q146" s="738">
        <v>0</v>
      </c>
      <c r="R146" s="714"/>
      <c r="S146" s="738">
        <v>0</v>
      </c>
      <c r="T146" s="799"/>
      <c r="U146" s="755">
        <v>0</v>
      </c>
    </row>
    <row r="147" spans="1:21" ht="14.4" customHeight="1" x14ac:dyDescent="0.3">
      <c r="A147" s="713">
        <v>30</v>
      </c>
      <c r="B147" s="714" t="s">
        <v>552</v>
      </c>
      <c r="C147" s="714" t="s">
        <v>2064</v>
      </c>
      <c r="D147" s="797" t="s">
        <v>2752</v>
      </c>
      <c r="E147" s="798" t="s">
        <v>2075</v>
      </c>
      <c r="F147" s="714" t="s">
        <v>2061</v>
      </c>
      <c r="G147" s="714" t="s">
        <v>2169</v>
      </c>
      <c r="H147" s="714" t="s">
        <v>1390</v>
      </c>
      <c r="I147" s="714" t="s">
        <v>2343</v>
      </c>
      <c r="J147" s="714" t="s">
        <v>2344</v>
      </c>
      <c r="K147" s="714" t="s">
        <v>2345</v>
      </c>
      <c r="L147" s="715">
        <v>1385.62</v>
      </c>
      <c r="M147" s="715">
        <v>1385.62</v>
      </c>
      <c r="N147" s="714">
        <v>1</v>
      </c>
      <c r="O147" s="799">
        <v>0.5</v>
      </c>
      <c r="P147" s="715">
        <v>1385.62</v>
      </c>
      <c r="Q147" s="738">
        <v>1</v>
      </c>
      <c r="R147" s="714">
        <v>1</v>
      </c>
      <c r="S147" s="738">
        <v>1</v>
      </c>
      <c r="T147" s="799">
        <v>0.5</v>
      </c>
      <c r="U147" s="755">
        <v>1</v>
      </c>
    </row>
    <row r="148" spans="1:21" ht="14.4" customHeight="1" x14ac:dyDescent="0.3">
      <c r="A148" s="713">
        <v>30</v>
      </c>
      <c r="B148" s="714" t="s">
        <v>552</v>
      </c>
      <c r="C148" s="714" t="s">
        <v>2064</v>
      </c>
      <c r="D148" s="797" t="s">
        <v>2752</v>
      </c>
      <c r="E148" s="798" t="s">
        <v>2075</v>
      </c>
      <c r="F148" s="714" t="s">
        <v>2061</v>
      </c>
      <c r="G148" s="714" t="s">
        <v>2169</v>
      </c>
      <c r="H148" s="714" t="s">
        <v>1390</v>
      </c>
      <c r="I148" s="714" t="s">
        <v>1586</v>
      </c>
      <c r="J148" s="714" t="s">
        <v>1418</v>
      </c>
      <c r="K148" s="714" t="s">
        <v>1903</v>
      </c>
      <c r="L148" s="715">
        <v>490.89</v>
      </c>
      <c r="M148" s="715">
        <v>490.89</v>
      </c>
      <c r="N148" s="714">
        <v>1</v>
      </c>
      <c r="O148" s="799">
        <v>1</v>
      </c>
      <c r="P148" s="715"/>
      <c r="Q148" s="738">
        <v>0</v>
      </c>
      <c r="R148" s="714"/>
      <c r="S148" s="738">
        <v>0</v>
      </c>
      <c r="T148" s="799"/>
      <c r="U148" s="755">
        <v>0</v>
      </c>
    </row>
    <row r="149" spans="1:21" ht="14.4" customHeight="1" x14ac:dyDescent="0.3">
      <c r="A149" s="713">
        <v>30</v>
      </c>
      <c r="B149" s="714" t="s">
        <v>552</v>
      </c>
      <c r="C149" s="714" t="s">
        <v>2064</v>
      </c>
      <c r="D149" s="797" t="s">
        <v>2752</v>
      </c>
      <c r="E149" s="798" t="s">
        <v>2075</v>
      </c>
      <c r="F149" s="714" t="s">
        <v>2061</v>
      </c>
      <c r="G149" s="714" t="s">
        <v>2177</v>
      </c>
      <c r="H149" s="714" t="s">
        <v>553</v>
      </c>
      <c r="I149" s="714" t="s">
        <v>2346</v>
      </c>
      <c r="J149" s="714" t="s">
        <v>2347</v>
      </c>
      <c r="K149" s="714" t="s">
        <v>2348</v>
      </c>
      <c r="L149" s="715">
        <v>0</v>
      </c>
      <c r="M149" s="715">
        <v>0</v>
      </c>
      <c r="N149" s="714">
        <v>1</v>
      </c>
      <c r="O149" s="799">
        <v>0.5</v>
      </c>
      <c r="P149" s="715"/>
      <c r="Q149" s="738"/>
      <c r="R149" s="714"/>
      <c r="S149" s="738">
        <v>0</v>
      </c>
      <c r="T149" s="799"/>
      <c r="U149" s="755">
        <v>0</v>
      </c>
    </row>
    <row r="150" spans="1:21" ht="14.4" customHeight="1" x14ac:dyDescent="0.3">
      <c r="A150" s="713">
        <v>30</v>
      </c>
      <c r="B150" s="714" t="s">
        <v>552</v>
      </c>
      <c r="C150" s="714" t="s">
        <v>2064</v>
      </c>
      <c r="D150" s="797" t="s">
        <v>2752</v>
      </c>
      <c r="E150" s="798" t="s">
        <v>2075</v>
      </c>
      <c r="F150" s="714" t="s">
        <v>2061</v>
      </c>
      <c r="G150" s="714" t="s">
        <v>2177</v>
      </c>
      <c r="H150" s="714" t="s">
        <v>553</v>
      </c>
      <c r="I150" s="714" t="s">
        <v>2181</v>
      </c>
      <c r="J150" s="714" t="s">
        <v>1363</v>
      </c>
      <c r="K150" s="714" t="s">
        <v>2178</v>
      </c>
      <c r="L150" s="715">
        <v>93.71</v>
      </c>
      <c r="M150" s="715">
        <v>93.71</v>
      </c>
      <c r="N150" s="714">
        <v>1</v>
      </c>
      <c r="O150" s="799">
        <v>0.5</v>
      </c>
      <c r="P150" s="715"/>
      <c r="Q150" s="738">
        <v>0</v>
      </c>
      <c r="R150" s="714"/>
      <c r="S150" s="738">
        <v>0</v>
      </c>
      <c r="T150" s="799"/>
      <c r="U150" s="755">
        <v>0</v>
      </c>
    </row>
    <row r="151" spans="1:21" ht="14.4" customHeight="1" x14ac:dyDescent="0.3">
      <c r="A151" s="713">
        <v>30</v>
      </c>
      <c r="B151" s="714" t="s">
        <v>552</v>
      </c>
      <c r="C151" s="714" t="s">
        <v>2064</v>
      </c>
      <c r="D151" s="797" t="s">
        <v>2752</v>
      </c>
      <c r="E151" s="798" t="s">
        <v>2075</v>
      </c>
      <c r="F151" s="714" t="s">
        <v>2061</v>
      </c>
      <c r="G151" s="714" t="s">
        <v>2182</v>
      </c>
      <c r="H151" s="714" t="s">
        <v>1390</v>
      </c>
      <c r="I151" s="714" t="s">
        <v>2349</v>
      </c>
      <c r="J151" s="714" t="s">
        <v>1882</v>
      </c>
      <c r="K151" s="714" t="s">
        <v>2350</v>
      </c>
      <c r="L151" s="715">
        <v>57.64</v>
      </c>
      <c r="M151" s="715">
        <v>115.28</v>
      </c>
      <c r="N151" s="714">
        <v>2</v>
      </c>
      <c r="O151" s="799">
        <v>1</v>
      </c>
      <c r="P151" s="715">
        <v>57.64</v>
      </c>
      <c r="Q151" s="738">
        <v>0.5</v>
      </c>
      <c r="R151" s="714">
        <v>1</v>
      </c>
      <c r="S151" s="738">
        <v>0.5</v>
      </c>
      <c r="T151" s="799">
        <v>0.5</v>
      </c>
      <c r="U151" s="755">
        <v>0.5</v>
      </c>
    </row>
    <row r="152" spans="1:21" ht="14.4" customHeight="1" x14ac:dyDescent="0.3">
      <c r="A152" s="713">
        <v>30</v>
      </c>
      <c r="B152" s="714" t="s">
        <v>552</v>
      </c>
      <c r="C152" s="714" t="s">
        <v>2064</v>
      </c>
      <c r="D152" s="797" t="s">
        <v>2752</v>
      </c>
      <c r="E152" s="798" t="s">
        <v>2075</v>
      </c>
      <c r="F152" s="714" t="s">
        <v>2061</v>
      </c>
      <c r="G152" s="714" t="s">
        <v>2182</v>
      </c>
      <c r="H152" s="714" t="s">
        <v>1390</v>
      </c>
      <c r="I152" s="714" t="s">
        <v>2351</v>
      </c>
      <c r="J152" s="714" t="s">
        <v>1882</v>
      </c>
      <c r="K152" s="714" t="s">
        <v>2352</v>
      </c>
      <c r="L152" s="715">
        <v>205.84</v>
      </c>
      <c r="M152" s="715">
        <v>205.84</v>
      </c>
      <c r="N152" s="714">
        <v>1</v>
      </c>
      <c r="O152" s="799">
        <v>0.5</v>
      </c>
      <c r="P152" s="715">
        <v>205.84</v>
      </c>
      <c r="Q152" s="738">
        <v>1</v>
      </c>
      <c r="R152" s="714">
        <v>1</v>
      </c>
      <c r="S152" s="738">
        <v>1</v>
      </c>
      <c r="T152" s="799">
        <v>0.5</v>
      </c>
      <c r="U152" s="755">
        <v>1</v>
      </c>
    </row>
    <row r="153" spans="1:21" ht="14.4" customHeight="1" x14ac:dyDescent="0.3">
      <c r="A153" s="713">
        <v>30</v>
      </c>
      <c r="B153" s="714" t="s">
        <v>552</v>
      </c>
      <c r="C153" s="714" t="s">
        <v>2064</v>
      </c>
      <c r="D153" s="797" t="s">
        <v>2752</v>
      </c>
      <c r="E153" s="798" t="s">
        <v>2075</v>
      </c>
      <c r="F153" s="714" t="s">
        <v>2061</v>
      </c>
      <c r="G153" s="714" t="s">
        <v>2182</v>
      </c>
      <c r="H153" s="714" t="s">
        <v>1390</v>
      </c>
      <c r="I153" s="714" t="s">
        <v>1588</v>
      </c>
      <c r="J153" s="714" t="s">
        <v>1882</v>
      </c>
      <c r="K153" s="714" t="s">
        <v>1883</v>
      </c>
      <c r="L153" s="715">
        <v>28.81</v>
      </c>
      <c r="M153" s="715">
        <v>28.81</v>
      </c>
      <c r="N153" s="714">
        <v>1</v>
      </c>
      <c r="O153" s="799">
        <v>0.5</v>
      </c>
      <c r="P153" s="715"/>
      <c r="Q153" s="738">
        <v>0</v>
      </c>
      <c r="R153" s="714"/>
      <c r="S153" s="738">
        <v>0</v>
      </c>
      <c r="T153" s="799"/>
      <c r="U153" s="755">
        <v>0</v>
      </c>
    </row>
    <row r="154" spans="1:21" ht="14.4" customHeight="1" x14ac:dyDescent="0.3">
      <c r="A154" s="713">
        <v>30</v>
      </c>
      <c r="B154" s="714" t="s">
        <v>552</v>
      </c>
      <c r="C154" s="714" t="s">
        <v>2064</v>
      </c>
      <c r="D154" s="797" t="s">
        <v>2752</v>
      </c>
      <c r="E154" s="798" t="s">
        <v>2075</v>
      </c>
      <c r="F154" s="714" t="s">
        <v>2061</v>
      </c>
      <c r="G154" s="714" t="s">
        <v>2182</v>
      </c>
      <c r="H154" s="714" t="s">
        <v>1390</v>
      </c>
      <c r="I154" s="714" t="s">
        <v>2353</v>
      </c>
      <c r="J154" s="714" t="s">
        <v>1882</v>
      </c>
      <c r="K154" s="714" t="s">
        <v>2354</v>
      </c>
      <c r="L154" s="715">
        <v>0</v>
      </c>
      <c r="M154" s="715">
        <v>0</v>
      </c>
      <c r="N154" s="714">
        <v>1</v>
      </c>
      <c r="O154" s="799">
        <v>0.5</v>
      </c>
      <c r="P154" s="715">
        <v>0</v>
      </c>
      <c r="Q154" s="738"/>
      <c r="R154" s="714">
        <v>1</v>
      </c>
      <c r="S154" s="738">
        <v>1</v>
      </c>
      <c r="T154" s="799">
        <v>0.5</v>
      </c>
      <c r="U154" s="755">
        <v>1</v>
      </c>
    </row>
    <row r="155" spans="1:21" ht="14.4" customHeight="1" x14ac:dyDescent="0.3">
      <c r="A155" s="713">
        <v>30</v>
      </c>
      <c r="B155" s="714" t="s">
        <v>552</v>
      </c>
      <c r="C155" s="714" t="s">
        <v>2064</v>
      </c>
      <c r="D155" s="797" t="s">
        <v>2752</v>
      </c>
      <c r="E155" s="798" t="s">
        <v>2075</v>
      </c>
      <c r="F155" s="714" t="s">
        <v>2061</v>
      </c>
      <c r="G155" s="714" t="s">
        <v>2183</v>
      </c>
      <c r="H155" s="714" t="s">
        <v>1390</v>
      </c>
      <c r="I155" s="714" t="s">
        <v>1449</v>
      </c>
      <c r="J155" s="714" t="s">
        <v>1450</v>
      </c>
      <c r="K155" s="714" t="s">
        <v>1925</v>
      </c>
      <c r="L155" s="715">
        <v>48.27</v>
      </c>
      <c r="M155" s="715">
        <v>193.08</v>
      </c>
      <c r="N155" s="714">
        <v>4</v>
      </c>
      <c r="O155" s="799">
        <v>2</v>
      </c>
      <c r="P155" s="715">
        <v>96.54</v>
      </c>
      <c r="Q155" s="738">
        <v>0.5</v>
      </c>
      <c r="R155" s="714">
        <v>2</v>
      </c>
      <c r="S155" s="738">
        <v>0.5</v>
      </c>
      <c r="T155" s="799">
        <v>1</v>
      </c>
      <c r="U155" s="755">
        <v>0.5</v>
      </c>
    </row>
    <row r="156" spans="1:21" ht="14.4" customHeight="1" x14ac:dyDescent="0.3">
      <c r="A156" s="713">
        <v>30</v>
      </c>
      <c r="B156" s="714" t="s">
        <v>552</v>
      </c>
      <c r="C156" s="714" t="s">
        <v>2064</v>
      </c>
      <c r="D156" s="797" t="s">
        <v>2752</v>
      </c>
      <c r="E156" s="798" t="s">
        <v>2075</v>
      </c>
      <c r="F156" s="714" t="s">
        <v>2061</v>
      </c>
      <c r="G156" s="714" t="s">
        <v>2355</v>
      </c>
      <c r="H156" s="714" t="s">
        <v>553</v>
      </c>
      <c r="I156" s="714" t="s">
        <v>2356</v>
      </c>
      <c r="J156" s="714" t="s">
        <v>2357</v>
      </c>
      <c r="K156" s="714" t="s">
        <v>2358</v>
      </c>
      <c r="L156" s="715">
        <v>0</v>
      </c>
      <c r="M156" s="715">
        <v>0</v>
      </c>
      <c r="N156" s="714">
        <v>1</v>
      </c>
      <c r="O156" s="799">
        <v>0.5</v>
      </c>
      <c r="P156" s="715"/>
      <c r="Q156" s="738"/>
      <c r="R156" s="714"/>
      <c r="S156" s="738">
        <v>0</v>
      </c>
      <c r="T156" s="799"/>
      <c r="U156" s="755">
        <v>0</v>
      </c>
    </row>
    <row r="157" spans="1:21" ht="14.4" customHeight="1" x14ac:dyDescent="0.3">
      <c r="A157" s="713">
        <v>30</v>
      </c>
      <c r="B157" s="714" t="s">
        <v>552</v>
      </c>
      <c r="C157" s="714" t="s">
        <v>2064</v>
      </c>
      <c r="D157" s="797" t="s">
        <v>2752</v>
      </c>
      <c r="E157" s="798" t="s">
        <v>2075</v>
      </c>
      <c r="F157" s="714" t="s">
        <v>2061</v>
      </c>
      <c r="G157" s="714" t="s">
        <v>2359</v>
      </c>
      <c r="H157" s="714" t="s">
        <v>1390</v>
      </c>
      <c r="I157" s="714" t="s">
        <v>1391</v>
      </c>
      <c r="J157" s="714" t="s">
        <v>1934</v>
      </c>
      <c r="K157" s="714" t="s">
        <v>1935</v>
      </c>
      <c r="L157" s="715">
        <v>10.41</v>
      </c>
      <c r="M157" s="715">
        <v>10.41</v>
      </c>
      <c r="N157" s="714">
        <v>1</v>
      </c>
      <c r="O157" s="799">
        <v>0.5</v>
      </c>
      <c r="P157" s="715"/>
      <c r="Q157" s="738">
        <v>0</v>
      </c>
      <c r="R157" s="714"/>
      <c r="S157" s="738">
        <v>0</v>
      </c>
      <c r="T157" s="799"/>
      <c r="U157" s="755">
        <v>0</v>
      </c>
    </row>
    <row r="158" spans="1:21" ht="14.4" customHeight="1" x14ac:dyDescent="0.3">
      <c r="A158" s="713">
        <v>30</v>
      </c>
      <c r="B158" s="714" t="s">
        <v>552</v>
      </c>
      <c r="C158" s="714" t="s">
        <v>2064</v>
      </c>
      <c r="D158" s="797" t="s">
        <v>2752</v>
      </c>
      <c r="E158" s="798" t="s">
        <v>2075</v>
      </c>
      <c r="F158" s="714" t="s">
        <v>2061</v>
      </c>
      <c r="G158" s="714" t="s">
        <v>2359</v>
      </c>
      <c r="H158" s="714" t="s">
        <v>1390</v>
      </c>
      <c r="I158" s="714" t="s">
        <v>2360</v>
      </c>
      <c r="J158" s="714" t="s">
        <v>1934</v>
      </c>
      <c r="K158" s="714" t="s">
        <v>2361</v>
      </c>
      <c r="L158" s="715">
        <v>0</v>
      </c>
      <c r="M158" s="715">
        <v>0</v>
      </c>
      <c r="N158" s="714">
        <v>1</v>
      </c>
      <c r="O158" s="799">
        <v>0.5</v>
      </c>
      <c r="P158" s="715"/>
      <c r="Q158" s="738"/>
      <c r="R158" s="714"/>
      <c r="S158" s="738">
        <v>0</v>
      </c>
      <c r="T158" s="799"/>
      <c r="U158" s="755">
        <v>0</v>
      </c>
    </row>
    <row r="159" spans="1:21" ht="14.4" customHeight="1" x14ac:dyDescent="0.3">
      <c r="A159" s="713">
        <v>30</v>
      </c>
      <c r="B159" s="714" t="s">
        <v>552</v>
      </c>
      <c r="C159" s="714" t="s">
        <v>2064</v>
      </c>
      <c r="D159" s="797" t="s">
        <v>2752</v>
      </c>
      <c r="E159" s="798" t="s">
        <v>2075</v>
      </c>
      <c r="F159" s="714" t="s">
        <v>2061</v>
      </c>
      <c r="G159" s="714" t="s">
        <v>2362</v>
      </c>
      <c r="H159" s="714" t="s">
        <v>553</v>
      </c>
      <c r="I159" s="714" t="s">
        <v>754</v>
      </c>
      <c r="J159" s="714" t="s">
        <v>755</v>
      </c>
      <c r="K159" s="714" t="s">
        <v>2363</v>
      </c>
      <c r="L159" s="715">
        <v>117.46</v>
      </c>
      <c r="M159" s="715">
        <v>117.46</v>
      </c>
      <c r="N159" s="714">
        <v>1</v>
      </c>
      <c r="O159" s="799">
        <v>0.5</v>
      </c>
      <c r="P159" s="715"/>
      <c r="Q159" s="738">
        <v>0</v>
      </c>
      <c r="R159" s="714"/>
      <c r="S159" s="738">
        <v>0</v>
      </c>
      <c r="T159" s="799"/>
      <c r="U159" s="755">
        <v>0</v>
      </c>
    </row>
    <row r="160" spans="1:21" ht="14.4" customHeight="1" x14ac:dyDescent="0.3">
      <c r="A160" s="713">
        <v>30</v>
      </c>
      <c r="B160" s="714" t="s">
        <v>552</v>
      </c>
      <c r="C160" s="714" t="s">
        <v>2064</v>
      </c>
      <c r="D160" s="797" t="s">
        <v>2752</v>
      </c>
      <c r="E160" s="798" t="s">
        <v>2075</v>
      </c>
      <c r="F160" s="714" t="s">
        <v>2061</v>
      </c>
      <c r="G160" s="714" t="s">
        <v>2364</v>
      </c>
      <c r="H160" s="714" t="s">
        <v>553</v>
      </c>
      <c r="I160" s="714" t="s">
        <v>809</v>
      </c>
      <c r="J160" s="714" t="s">
        <v>810</v>
      </c>
      <c r="K160" s="714" t="s">
        <v>2365</v>
      </c>
      <c r="L160" s="715">
        <v>105.46</v>
      </c>
      <c r="M160" s="715">
        <v>105.46</v>
      </c>
      <c r="N160" s="714">
        <v>1</v>
      </c>
      <c r="O160" s="799">
        <v>0.5</v>
      </c>
      <c r="P160" s="715"/>
      <c r="Q160" s="738">
        <v>0</v>
      </c>
      <c r="R160" s="714"/>
      <c r="S160" s="738">
        <v>0</v>
      </c>
      <c r="T160" s="799"/>
      <c r="U160" s="755">
        <v>0</v>
      </c>
    </row>
    <row r="161" spans="1:21" ht="14.4" customHeight="1" x14ac:dyDescent="0.3">
      <c r="A161" s="713">
        <v>30</v>
      </c>
      <c r="B161" s="714" t="s">
        <v>552</v>
      </c>
      <c r="C161" s="714" t="s">
        <v>2064</v>
      </c>
      <c r="D161" s="797" t="s">
        <v>2752</v>
      </c>
      <c r="E161" s="798" t="s">
        <v>2075</v>
      </c>
      <c r="F161" s="714" t="s">
        <v>2061</v>
      </c>
      <c r="G161" s="714" t="s">
        <v>2366</v>
      </c>
      <c r="H161" s="714" t="s">
        <v>1390</v>
      </c>
      <c r="I161" s="714" t="s">
        <v>1460</v>
      </c>
      <c r="J161" s="714" t="s">
        <v>1957</v>
      </c>
      <c r="K161" s="714" t="s">
        <v>1958</v>
      </c>
      <c r="L161" s="715">
        <v>181.13</v>
      </c>
      <c r="M161" s="715">
        <v>181.13</v>
      </c>
      <c r="N161" s="714">
        <v>1</v>
      </c>
      <c r="O161" s="799">
        <v>0.5</v>
      </c>
      <c r="P161" s="715"/>
      <c r="Q161" s="738">
        <v>0</v>
      </c>
      <c r="R161" s="714"/>
      <c r="S161" s="738">
        <v>0</v>
      </c>
      <c r="T161" s="799"/>
      <c r="U161" s="755">
        <v>0</v>
      </c>
    </row>
    <row r="162" spans="1:21" ht="14.4" customHeight="1" x14ac:dyDescent="0.3">
      <c r="A162" s="713">
        <v>30</v>
      </c>
      <c r="B162" s="714" t="s">
        <v>552</v>
      </c>
      <c r="C162" s="714" t="s">
        <v>2064</v>
      </c>
      <c r="D162" s="797" t="s">
        <v>2752</v>
      </c>
      <c r="E162" s="798" t="s">
        <v>2075</v>
      </c>
      <c r="F162" s="714" t="s">
        <v>2061</v>
      </c>
      <c r="G162" s="714" t="s">
        <v>2367</v>
      </c>
      <c r="H162" s="714" t="s">
        <v>553</v>
      </c>
      <c r="I162" s="714" t="s">
        <v>2368</v>
      </c>
      <c r="J162" s="714" t="s">
        <v>1024</v>
      </c>
      <c r="K162" s="714" t="s">
        <v>2369</v>
      </c>
      <c r="L162" s="715">
        <v>0</v>
      </c>
      <c r="M162" s="715">
        <v>0</v>
      </c>
      <c r="N162" s="714">
        <v>1</v>
      </c>
      <c r="O162" s="799">
        <v>0.5</v>
      </c>
      <c r="P162" s="715"/>
      <c r="Q162" s="738"/>
      <c r="R162" s="714"/>
      <c r="S162" s="738">
        <v>0</v>
      </c>
      <c r="T162" s="799"/>
      <c r="U162" s="755">
        <v>0</v>
      </c>
    </row>
    <row r="163" spans="1:21" ht="14.4" customHeight="1" x14ac:dyDescent="0.3">
      <c r="A163" s="713">
        <v>30</v>
      </c>
      <c r="B163" s="714" t="s">
        <v>552</v>
      </c>
      <c r="C163" s="714" t="s">
        <v>2064</v>
      </c>
      <c r="D163" s="797" t="s">
        <v>2752</v>
      </c>
      <c r="E163" s="798" t="s">
        <v>2075</v>
      </c>
      <c r="F163" s="714" t="s">
        <v>2061</v>
      </c>
      <c r="G163" s="714" t="s">
        <v>2198</v>
      </c>
      <c r="H163" s="714" t="s">
        <v>1390</v>
      </c>
      <c r="I163" s="714" t="s">
        <v>1435</v>
      </c>
      <c r="J163" s="714" t="s">
        <v>2003</v>
      </c>
      <c r="K163" s="714" t="s">
        <v>2004</v>
      </c>
      <c r="L163" s="715">
        <v>0</v>
      </c>
      <c r="M163" s="715">
        <v>0</v>
      </c>
      <c r="N163" s="714">
        <v>1</v>
      </c>
      <c r="O163" s="799">
        <v>0.5</v>
      </c>
      <c r="P163" s="715"/>
      <c r="Q163" s="738"/>
      <c r="R163" s="714"/>
      <c r="S163" s="738">
        <v>0</v>
      </c>
      <c r="T163" s="799"/>
      <c r="U163" s="755">
        <v>0</v>
      </c>
    </row>
    <row r="164" spans="1:21" ht="14.4" customHeight="1" x14ac:dyDescent="0.3">
      <c r="A164" s="713">
        <v>30</v>
      </c>
      <c r="B164" s="714" t="s">
        <v>552</v>
      </c>
      <c r="C164" s="714" t="s">
        <v>2064</v>
      </c>
      <c r="D164" s="797" t="s">
        <v>2752</v>
      </c>
      <c r="E164" s="798" t="s">
        <v>2075</v>
      </c>
      <c r="F164" s="714" t="s">
        <v>2061</v>
      </c>
      <c r="G164" s="714" t="s">
        <v>2199</v>
      </c>
      <c r="H164" s="714" t="s">
        <v>553</v>
      </c>
      <c r="I164" s="714" t="s">
        <v>669</v>
      </c>
      <c r="J164" s="714" t="s">
        <v>670</v>
      </c>
      <c r="K164" s="714" t="s">
        <v>2200</v>
      </c>
      <c r="L164" s="715">
        <v>42.08</v>
      </c>
      <c r="M164" s="715">
        <v>42.08</v>
      </c>
      <c r="N164" s="714">
        <v>1</v>
      </c>
      <c r="O164" s="799">
        <v>0.5</v>
      </c>
      <c r="P164" s="715"/>
      <c r="Q164" s="738">
        <v>0</v>
      </c>
      <c r="R164" s="714"/>
      <c r="S164" s="738">
        <v>0</v>
      </c>
      <c r="T164" s="799"/>
      <c r="U164" s="755">
        <v>0</v>
      </c>
    </row>
    <row r="165" spans="1:21" ht="14.4" customHeight="1" x14ac:dyDescent="0.3">
      <c r="A165" s="713">
        <v>30</v>
      </c>
      <c r="B165" s="714" t="s">
        <v>552</v>
      </c>
      <c r="C165" s="714" t="s">
        <v>2064</v>
      </c>
      <c r="D165" s="797" t="s">
        <v>2752</v>
      </c>
      <c r="E165" s="798" t="s">
        <v>2075</v>
      </c>
      <c r="F165" s="714" t="s">
        <v>2061</v>
      </c>
      <c r="G165" s="714" t="s">
        <v>2205</v>
      </c>
      <c r="H165" s="714" t="s">
        <v>553</v>
      </c>
      <c r="I165" s="714" t="s">
        <v>2277</v>
      </c>
      <c r="J165" s="714" t="s">
        <v>1341</v>
      </c>
      <c r="K165" s="714" t="s">
        <v>2278</v>
      </c>
      <c r="L165" s="715">
        <v>80.959999999999994</v>
      </c>
      <c r="M165" s="715">
        <v>80.959999999999994</v>
      </c>
      <c r="N165" s="714">
        <v>1</v>
      </c>
      <c r="O165" s="799">
        <v>0.5</v>
      </c>
      <c r="P165" s="715">
        <v>80.959999999999994</v>
      </c>
      <c r="Q165" s="738">
        <v>1</v>
      </c>
      <c r="R165" s="714">
        <v>1</v>
      </c>
      <c r="S165" s="738">
        <v>1</v>
      </c>
      <c r="T165" s="799">
        <v>0.5</v>
      </c>
      <c r="U165" s="755">
        <v>1</v>
      </c>
    </row>
    <row r="166" spans="1:21" ht="14.4" customHeight="1" x14ac:dyDescent="0.3">
      <c r="A166" s="713">
        <v>30</v>
      </c>
      <c r="B166" s="714" t="s">
        <v>552</v>
      </c>
      <c r="C166" s="714" t="s">
        <v>2064</v>
      </c>
      <c r="D166" s="797" t="s">
        <v>2752</v>
      </c>
      <c r="E166" s="798" t="s">
        <v>2075</v>
      </c>
      <c r="F166" s="714" t="s">
        <v>2061</v>
      </c>
      <c r="G166" s="714" t="s">
        <v>2205</v>
      </c>
      <c r="H166" s="714" t="s">
        <v>553</v>
      </c>
      <c r="I166" s="714" t="s">
        <v>1340</v>
      </c>
      <c r="J166" s="714" t="s">
        <v>1341</v>
      </c>
      <c r="K166" s="714" t="s">
        <v>2278</v>
      </c>
      <c r="L166" s="715">
        <v>80.959999999999994</v>
      </c>
      <c r="M166" s="715">
        <v>80.959999999999994</v>
      </c>
      <c r="N166" s="714">
        <v>1</v>
      </c>
      <c r="O166" s="799">
        <v>0.5</v>
      </c>
      <c r="P166" s="715">
        <v>80.959999999999994</v>
      </c>
      <c r="Q166" s="738">
        <v>1</v>
      </c>
      <c r="R166" s="714">
        <v>1</v>
      </c>
      <c r="S166" s="738">
        <v>1</v>
      </c>
      <c r="T166" s="799">
        <v>0.5</v>
      </c>
      <c r="U166" s="755">
        <v>1</v>
      </c>
    </row>
    <row r="167" spans="1:21" ht="14.4" customHeight="1" x14ac:dyDescent="0.3">
      <c r="A167" s="713">
        <v>30</v>
      </c>
      <c r="B167" s="714" t="s">
        <v>552</v>
      </c>
      <c r="C167" s="714" t="s">
        <v>2064</v>
      </c>
      <c r="D167" s="797" t="s">
        <v>2752</v>
      </c>
      <c r="E167" s="798" t="s">
        <v>2075</v>
      </c>
      <c r="F167" s="714" t="s">
        <v>2061</v>
      </c>
      <c r="G167" s="714" t="s">
        <v>2370</v>
      </c>
      <c r="H167" s="714" t="s">
        <v>553</v>
      </c>
      <c r="I167" s="714" t="s">
        <v>2371</v>
      </c>
      <c r="J167" s="714" t="s">
        <v>2372</v>
      </c>
      <c r="K167" s="714" t="s">
        <v>2373</v>
      </c>
      <c r="L167" s="715">
        <v>0</v>
      </c>
      <c r="M167" s="715">
        <v>0</v>
      </c>
      <c r="N167" s="714">
        <v>1</v>
      </c>
      <c r="O167" s="799">
        <v>0.5</v>
      </c>
      <c r="P167" s="715"/>
      <c r="Q167" s="738"/>
      <c r="R167" s="714"/>
      <c r="S167" s="738">
        <v>0</v>
      </c>
      <c r="T167" s="799"/>
      <c r="U167" s="755">
        <v>0</v>
      </c>
    </row>
    <row r="168" spans="1:21" ht="14.4" customHeight="1" x14ac:dyDescent="0.3">
      <c r="A168" s="713">
        <v>30</v>
      </c>
      <c r="B168" s="714" t="s">
        <v>552</v>
      </c>
      <c r="C168" s="714" t="s">
        <v>2064</v>
      </c>
      <c r="D168" s="797" t="s">
        <v>2752</v>
      </c>
      <c r="E168" s="798" t="s">
        <v>2075</v>
      </c>
      <c r="F168" s="714" t="s">
        <v>2061</v>
      </c>
      <c r="G168" s="714" t="s">
        <v>2208</v>
      </c>
      <c r="H168" s="714" t="s">
        <v>553</v>
      </c>
      <c r="I168" s="714" t="s">
        <v>750</v>
      </c>
      <c r="J168" s="714" t="s">
        <v>751</v>
      </c>
      <c r="K168" s="714" t="s">
        <v>2080</v>
      </c>
      <c r="L168" s="715">
        <v>122.73</v>
      </c>
      <c r="M168" s="715">
        <v>245.46</v>
      </c>
      <c r="N168" s="714">
        <v>2</v>
      </c>
      <c r="O168" s="799">
        <v>1</v>
      </c>
      <c r="P168" s="715"/>
      <c r="Q168" s="738">
        <v>0</v>
      </c>
      <c r="R168" s="714"/>
      <c r="S168" s="738">
        <v>0</v>
      </c>
      <c r="T168" s="799"/>
      <c r="U168" s="755">
        <v>0</v>
      </c>
    </row>
    <row r="169" spans="1:21" ht="14.4" customHeight="1" x14ac:dyDescent="0.3">
      <c r="A169" s="713">
        <v>30</v>
      </c>
      <c r="B169" s="714" t="s">
        <v>552</v>
      </c>
      <c r="C169" s="714" t="s">
        <v>2064</v>
      </c>
      <c r="D169" s="797" t="s">
        <v>2752</v>
      </c>
      <c r="E169" s="798" t="s">
        <v>2075</v>
      </c>
      <c r="F169" s="714" t="s">
        <v>2061</v>
      </c>
      <c r="G169" s="714" t="s">
        <v>2208</v>
      </c>
      <c r="H169" s="714" t="s">
        <v>553</v>
      </c>
      <c r="I169" s="714" t="s">
        <v>2374</v>
      </c>
      <c r="J169" s="714" t="s">
        <v>751</v>
      </c>
      <c r="K169" s="714" t="s">
        <v>2080</v>
      </c>
      <c r="L169" s="715">
        <v>0</v>
      </c>
      <c r="M169" s="715">
        <v>0</v>
      </c>
      <c r="N169" s="714">
        <v>2</v>
      </c>
      <c r="O169" s="799">
        <v>1</v>
      </c>
      <c r="P169" s="715">
        <v>0</v>
      </c>
      <c r="Q169" s="738"/>
      <c r="R169" s="714">
        <v>2</v>
      </c>
      <c r="S169" s="738">
        <v>1</v>
      </c>
      <c r="T169" s="799">
        <v>1</v>
      </c>
      <c r="U169" s="755">
        <v>1</v>
      </c>
    </row>
    <row r="170" spans="1:21" ht="14.4" customHeight="1" x14ac:dyDescent="0.3">
      <c r="A170" s="713">
        <v>30</v>
      </c>
      <c r="B170" s="714" t="s">
        <v>552</v>
      </c>
      <c r="C170" s="714" t="s">
        <v>2064</v>
      </c>
      <c r="D170" s="797" t="s">
        <v>2752</v>
      </c>
      <c r="E170" s="798" t="s">
        <v>2075</v>
      </c>
      <c r="F170" s="714" t="s">
        <v>2061</v>
      </c>
      <c r="G170" s="714" t="s">
        <v>2279</v>
      </c>
      <c r="H170" s="714" t="s">
        <v>553</v>
      </c>
      <c r="I170" s="714" t="s">
        <v>2280</v>
      </c>
      <c r="J170" s="714" t="s">
        <v>2281</v>
      </c>
      <c r="K170" s="714" t="s">
        <v>2282</v>
      </c>
      <c r="L170" s="715">
        <v>42.57</v>
      </c>
      <c r="M170" s="715">
        <v>42.57</v>
      </c>
      <c r="N170" s="714">
        <v>1</v>
      </c>
      <c r="O170" s="799">
        <v>0.5</v>
      </c>
      <c r="P170" s="715"/>
      <c r="Q170" s="738">
        <v>0</v>
      </c>
      <c r="R170" s="714"/>
      <c r="S170" s="738">
        <v>0</v>
      </c>
      <c r="T170" s="799"/>
      <c r="U170" s="755">
        <v>0</v>
      </c>
    </row>
    <row r="171" spans="1:21" ht="14.4" customHeight="1" x14ac:dyDescent="0.3">
      <c r="A171" s="713">
        <v>30</v>
      </c>
      <c r="B171" s="714" t="s">
        <v>552</v>
      </c>
      <c r="C171" s="714" t="s">
        <v>2064</v>
      </c>
      <c r="D171" s="797" t="s">
        <v>2752</v>
      </c>
      <c r="E171" s="798" t="s">
        <v>2075</v>
      </c>
      <c r="F171" s="714" t="s">
        <v>2061</v>
      </c>
      <c r="G171" s="714" t="s">
        <v>2375</v>
      </c>
      <c r="H171" s="714" t="s">
        <v>553</v>
      </c>
      <c r="I171" s="714" t="s">
        <v>2376</v>
      </c>
      <c r="J171" s="714" t="s">
        <v>2377</v>
      </c>
      <c r="K171" s="714" t="s">
        <v>2378</v>
      </c>
      <c r="L171" s="715">
        <v>0</v>
      </c>
      <c r="M171" s="715">
        <v>0</v>
      </c>
      <c r="N171" s="714">
        <v>1</v>
      </c>
      <c r="O171" s="799">
        <v>0.5</v>
      </c>
      <c r="P171" s="715"/>
      <c r="Q171" s="738"/>
      <c r="R171" s="714"/>
      <c r="S171" s="738">
        <v>0</v>
      </c>
      <c r="T171" s="799"/>
      <c r="U171" s="755">
        <v>0</v>
      </c>
    </row>
    <row r="172" spans="1:21" ht="14.4" customHeight="1" x14ac:dyDescent="0.3">
      <c r="A172" s="713">
        <v>30</v>
      </c>
      <c r="B172" s="714" t="s">
        <v>552</v>
      </c>
      <c r="C172" s="714" t="s">
        <v>2064</v>
      </c>
      <c r="D172" s="797" t="s">
        <v>2752</v>
      </c>
      <c r="E172" s="798" t="s">
        <v>2075</v>
      </c>
      <c r="F172" s="714" t="s">
        <v>2061</v>
      </c>
      <c r="G172" s="714" t="s">
        <v>2375</v>
      </c>
      <c r="H172" s="714" t="s">
        <v>553</v>
      </c>
      <c r="I172" s="714" t="s">
        <v>2379</v>
      </c>
      <c r="J172" s="714" t="s">
        <v>2380</v>
      </c>
      <c r="K172" s="714" t="s">
        <v>2381</v>
      </c>
      <c r="L172" s="715">
        <v>0</v>
      </c>
      <c r="M172" s="715">
        <v>0</v>
      </c>
      <c r="N172" s="714">
        <v>1</v>
      </c>
      <c r="O172" s="799">
        <v>0.5</v>
      </c>
      <c r="P172" s="715"/>
      <c r="Q172" s="738"/>
      <c r="R172" s="714"/>
      <c r="S172" s="738">
        <v>0</v>
      </c>
      <c r="T172" s="799"/>
      <c r="U172" s="755">
        <v>0</v>
      </c>
    </row>
    <row r="173" spans="1:21" ht="14.4" customHeight="1" x14ac:dyDescent="0.3">
      <c r="A173" s="713">
        <v>30</v>
      </c>
      <c r="B173" s="714" t="s">
        <v>552</v>
      </c>
      <c r="C173" s="714" t="s">
        <v>2064</v>
      </c>
      <c r="D173" s="797" t="s">
        <v>2752</v>
      </c>
      <c r="E173" s="798" t="s">
        <v>2075</v>
      </c>
      <c r="F173" s="714" t="s">
        <v>2061</v>
      </c>
      <c r="G173" s="714" t="s">
        <v>2382</v>
      </c>
      <c r="H173" s="714" t="s">
        <v>553</v>
      </c>
      <c r="I173" s="714" t="s">
        <v>1148</v>
      </c>
      <c r="J173" s="714" t="s">
        <v>1149</v>
      </c>
      <c r="K173" s="714" t="s">
        <v>2383</v>
      </c>
      <c r="L173" s="715">
        <v>0</v>
      </c>
      <c r="M173" s="715">
        <v>0</v>
      </c>
      <c r="N173" s="714">
        <v>1</v>
      </c>
      <c r="O173" s="799">
        <v>0.5</v>
      </c>
      <c r="P173" s="715"/>
      <c r="Q173" s="738"/>
      <c r="R173" s="714"/>
      <c r="S173" s="738">
        <v>0</v>
      </c>
      <c r="T173" s="799"/>
      <c r="U173" s="755">
        <v>0</v>
      </c>
    </row>
    <row r="174" spans="1:21" ht="14.4" customHeight="1" x14ac:dyDescent="0.3">
      <c r="A174" s="713">
        <v>30</v>
      </c>
      <c r="B174" s="714" t="s">
        <v>552</v>
      </c>
      <c r="C174" s="714" t="s">
        <v>2064</v>
      </c>
      <c r="D174" s="797" t="s">
        <v>2752</v>
      </c>
      <c r="E174" s="798" t="s">
        <v>2075</v>
      </c>
      <c r="F174" s="714" t="s">
        <v>2061</v>
      </c>
      <c r="G174" s="714" t="s">
        <v>2384</v>
      </c>
      <c r="H174" s="714" t="s">
        <v>553</v>
      </c>
      <c r="I174" s="714" t="s">
        <v>1337</v>
      </c>
      <c r="J174" s="714" t="s">
        <v>1338</v>
      </c>
      <c r="K174" s="714" t="s">
        <v>2385</v>
      </c>
      <c r="L174" s="715">
        <v>43.94</v>
      </c>
      <c r="M174" s="715">
        <v>43.94</v>
      </c>
      <c r="N174" s="714">
        <v>1</v>
      </c>
      <c r="O174" s="799">
        <v>0.5</v>
      </c>
      <c r="P174" s="715"/>
      <c r="Q174" s="738">
        <v>0</v>
      </c>
      <c r="R174" s="714"/>
      <c r="S174" s="738">
        <v>0</v>
      </c>
      <c r="T174" s="799"/>
      <c r="U174" s="755">
        <v>0</v>
      </c>
    </row>
    <row r="175" spans="1:21" ht="14.4" customHeight="1" x14ac:dyDescent="0.3">
      <c r="A175" s="713">
        <v>30</v>
      </c>
      <c r="B175" s="714" t="s">
        <v>552</v>
      </c>
      <c r="C175" s="714" t="s">
        <v>2064</v>
      </c>
      <c r="D175" s="797" t="s">
        <v>2752</v>
      </c>
      <c r="E175" s="798" t="s">
        <v>2075</v>
      </c>
      <c r="F175" s="714" t="s">
        <v>2061</v>
      </c>
      <c r="G175" s="714" t="s">
        <v>2209</v>
      </c>
      <c r="H175" s="714" t="s">
        <v>553</v>
      </c>
      <c r="I175" s="714" t="s">
        <v>2386</v>
      </c>
      <c r="J175" s="714" t="s">
        <v>2211</v>
      </c>
      <c r="K175" s="714" t="s">
        <v>2387</v>
      </c>
      <c r="L175" s="715">
        <v>0</v>
      </c>
      <c r="M175" s="715">
        <v>0</v>
      </c>
      <c r="N175" s="714">
        <v>1</v>
      </c>
      <c r="O175" s="799">
        <v>0.5</v>
      </c>
      <c r="P175" s="715">
        <v>0</v>
      </c>
      <c r="Q175" s="738"/>
      <c r="R175" s="714">
        <v>1</v>
      </c>
      <c r="S175" s="738">
        <v>1</v>
      </c>
      <c r="T175" s="799">
        <v>0.5</v>
      </c>
      <c r="U175" s="755">
        <v>1</v>
      </c>
    </row>
    <row r="176" spans="1:21" ht="14.4" customHeight="1" x14ac:dyDescent="0.3">
      <c r="A176" s="713">
        <v>30</v>
      </c>
      <c r="B176" s="714" t="s">
        <v>552</v>
      </c>
      <c r="C176" s="714" t="s">
        <v>2064</v>
      </c>
      <c r="D176" s="797" t="s">
        <v>2752</v>
      </c>
      <c r="E176" s="798" t="s">
        <v>2075</v>
      </c>
      <c r="F176" s="714" t="s">
        <v>2061</v>
      </c>
      <c r="G176" s="714" t="s">
        <v>2209</v>
      </c>
      <c r="H176" s="714" t="s">
        <v>553</v>
      </c>
      <c r="I176" s="714" t="s">
        <v>2214</v>
      </c>
      <c r="J176" s="714" t="s">
        <v>1145</v>
      </c>
      <c r="K176" s="714" t="s">
        <v>2215</v>
      </c>
      <c r="L176" s="715">
        <v>0</v>
      </c>
      <c r="M176" s="715">
        <v>0</v>
      </c>
      <c r="N176" s="714">
        <v>1</v>
      </c>
      <c r="O176" s="799">
        <v>0.5</v>
      </c>
      <c r="P176" s="715">
        <v>0</v>
      </c>
      <c r="Q176" s="738"/>
      <c r="R176" s="714">
        <v>1</v>
      </c>
      <c r="S176" s="738">
        <v>1</v>
      </c>
      <c r="T176" s="799">
        <v>0.5</v>
      </c>
      <c r="U176" s="755">
        <v>1</v>
      </c>
    </row>
    <row r="177" spans="1:21" ht="14.4" customHeight="1" x14ac:dyDescent="0.3">
      <c r="A177" s="713">
        <v>30</v>
      </c>
      <c r="B177" s="714" t="s">
        <v>552</v>
      </c>
      <c r="C177" s="714" t="s">
        <v>2064</v>
      </c>
      <c r="D177" s="797" t="s">
        <v>2752</v>
      </c>
      <c r="E177" s="798" t="s">
        <v>2075</v>
      </c>
      <c r="F177" s="714" t="s">
        <v>2061</v>
      </c>
      <c r="G177" s="714" t="s">
        <v>2388</v>
      </c>
      <c r="H177" s="714" t="s">
        <v>1390</v>
      </c>
      <c r="I177" s="714" t="s">
        <v>2389</v>
      </c>
      <c r="J177" s="714" t="s">
        <v>2390</v>
      </c>
      <c r="K177" s="714" t="s">
        <v>2391</v>
      </c>
      <c r="L177" s="715">
        <v>120.61</v>
      </c>
      <c r="M177" s="715">
        <v>120.61</v>
      </c>
      <c r="N177" s="714">
        <v>1</v>
      </c>
      <c r="O177" s="799">
        <v>1</v>
      </c>
      <c r="P177" s="715"/>
      <c r="Q177" s="738">
        <v>0</v>
      </c>
      <c r="R177" s="714"/>
      <c r="S177" s="738">
        <v>0</v>
      </c>
      <c r="T177" s="799"/>
      <c r="U177" s="755">
        <v>0</v>
      </c>
    </row>
    <row r="178" spans="1:21" ht="14.4" customHeight="1" x14ac:dyDescent="0.3">
      <c r="A178" s="713">
        <v>30</v>
      </c>
      <c r="B178" s="714" t="s">
        <v>552</v>
      </c>
      <c r="C178" s="714" t="s">
        <v>2064</v>
      </c>
      <c r="D178" s="797" t="s">
        <v>2752</v>
      </c>
      <c r="E178" s="798" t="s">
        <v>2075</v>
      </c>
      <c r="F178" s="714" t="s">
        <v>2061</v>
      </c>
      <c r="G178" s="714" t="s">
        <v>2221</v>
      </c>
      <c r="H178" s="714" t="s">
        <v>553</v>
      </c>
      <c r="I178" s="714" t="s">
        <v>2392</v>
      </c>
      <c r="J178" s="714" t="s">
        <v>1909</v>
      </c>
      <c r="K178" s="714" t="s">
        <v>2393</v>
      </c>
      <c r="L178" s="715">
        <v>873.09</v>
      </c>
      <c r="M178" s="715">
        <v>873.09</v>
      </c>
      <c r="N178" s="714">
        <v>1</v>
      </c>
      <c r="O178" s="799">
        <v>0.5</v>
      </c>
      <c r="P178" s="715"/>
      <c r="Q178" s="738">
        <v>0</v>
      </c>
      <c r="R178" s="714"/>
      <c r="S178" s="738">
        <v>0</v>
      </c>
      <c r="T178" s="799"/>
      <c r="U178" s="755">
        <v>0</v>
      </c>
    </row>
    <row r="179" spans="1:21" ht="14.4" customHeight="1" x14ac:dyDescent="0.3">
      <c r="A179" s="713">
        <v>30</v>
      </c>
      <c r="B179" s="714" t="s">
        <v>552</v>
      </c>
      <c r="C179" s="714" t="s">
        <v>2064</v>
      </c>
      <c r="D179" s="797" t="s">
        <v>2752</v>
      </c>
      <c r="E179" s="798" t="s">
        <v>2075</v>
      </c>
      <c r="F179" s="714" t="s">
        <v>2061</v>
      </c>
      <c r="G179" s="714" t="s">
        <v>2394</v>
      </c>
      <c r="H179" s="714" t="s">
        <v>553</v>
      </c>
      <c r="I179" s="714" t="s">
        <v>1318</v>
      </c>
      <c r="J179" s="714" t="s">
        <v>2395</v>
      </c>
      <c r="K179" s="714" t="s">
        <v>2396</v>
      </c>
      <c r="L179" s="715">
        <v>280.77</v>
      </c>
      <c r="M179" s="715">
        <v>280.77</v>
      </c>
      <c r="N179" s="714">
        <v>1</v>
      </c>
      <c r="O179" s="799">
        <v>0.5</v>
      </c>
      <c r="P179" s="715"/>
      <c r="Q179" s="738">
        <v>0</v>
      </c>
      <c r="R179" s="714"/>
      <c r="S179" s="738">
        <v>0</v>
      </c>
      <c r="T179" s="799"/>
      <c r="U179" s="755">
        <v>0</v>
      </c>
    </row>
    <row r="180" spans="1:21" ht="14.4" customHeight="1" x14ac:dyDescent="0.3">
      <c r="A180" s="713">
        <v>30</v>
      </c>
      <c r="B180" s="714" t="s">
        <v>552</v>
      </c>
      <c r="C180" s="714" t="s">
        <v>2064</v>
      </c>
      <c r="D180" s="797" t="s">
        <v>2752</v>
      </c>
      <c r="E180" s="798" t="s">
        <v>2075</v>
      </c>
      <c r="F180" s="714" t="s">
        <v>2061</v>
      </c>
      <c r="G180" s="714" t="s">
        <v>2394</v>
      </c>
      <c r="H180" s="714" t="s">
        <v>553</v>
      </c>
      <c r="I180" s="714" t="s">
        <v>2397</v>
      </c>
      <c r="J180" s="714" t="s">
        <v>2395</v>
      </c>
      <c r="K180" s="714" t="s">
        <v>2398</v>
      </c>
      <c r="L180" s="715">
        <v>0</v>
      </c>
      <c r="M180" s="715">
        <v>0</v>
      </c>
      <c r="N180" s="714">
        <v>1</v>
      </c>
      <c r="O180" s="799">
        <v>0.5</v>
      </c>
      <c r="P180" s="715"/>
      <c r="Q180" s="738"/>
      <c r="R180" s="714"/>
      <c r="S180" s="738">
        <v>0</v>
      </c>
      <c r="T180" s="799"/>
      <c r="U180" s="755">
        <v>0</v>
      </c>
    </row>
    <row r="181" spans="1:21" ht="14.4" customHeight="1" x14ac:dyDescent="0.3">
      <c r="A181" s="713">
        <v>30</v>
      </c>
      <c r="B181" s="714" t="s">
        <v>552</v>
      </c>
      <c r="C181" s="714" t="s">
        <v>2064</v>
      </c>
      <c r="D181" s="797" t="s">
        <v>2752</v>
      </c>
      <c r="E181" s="798" t="s">
        <v>2075</v>
      </c>
      <c r="F181" s="714" t="s">
        <v>2061</v>
      </c>
      <c r="G181" s="714" t="s">
        <v>2290</v>
      </c>
      <c r="H181" s="714" t="s">
        <v>553</v>
      </c>
      <c r="I181" s="714" t="s">
        <v>1268</v>
      </c>
      <c r="J181" s="714" t="s">
        <v>1269</v>
      </c>
      <c r="K181" s="714" t="s">
        <v>1270</v>
      </c>
      <c r="L181" s="715">
        <v>50.32</v>
      </c>
      <c r="M181" s="715">
        <v>50.32</v>
      </c>
      <c r="N181" s="714">
        <v>1</v>
      </c>
      <c r="O181" s="799">
        <v>0.5</v>
      </c>
      <c r="P181" s="715"/>
      <c r="Q181" s="738">
        <v>0</v>
      </c>
      <c r="R181" s="714"/>
      <c r="S181" s="738">
        <v>0</v>
      </c>
      <c r="T181" s="799"/>
      <c r="U181" s="755">
        <v>0</v>
      </c>
    </row>
    <row r="182" spans="1:21" ht="14.4" customHeight="1" x14ac:dyDescent="0.3">
      <c r="A182" s="713">
        <v>30</v>
      </c>
      <c r="B182" s="714" t="s">
        <v>552</v>
      </c>
      <c r="C182" s="714" t="s">
        <v>2064</v>
      </c>
      <c r="D182" s="797" t="s">
        <v>2752</v>
      </c>
      <c r="E182" s="798" t="s">
        <v>2078</v>
      </c>
      <c r="F182" s="714" t="s">
        <v>2061</v>
      </c>
      <c r="G182" s="714" t="s">
        <v>2307</v>
      </c>
      <c r="H182" s="714" t="s">
        <v>553</v>
      </c>
      <c r="I182" s="714" t="s">
        <v>801</v>
      </c>
      <c r="J182" s="714" t="s">
        <v>2308</v>
      </c>
      <c r="K182" s="714" t="s">
        <v>2309</v>
      </c>
      <c r="L182" s="715">
        <v>23.72</v>
      </c>
      <c r="M182" s="715">
        <v>23.72</v>
      </c>
      <c r="N182" s="714">
        <v>1</v>
      </c>
      <c r="O182" s="799">
        <v>0.5</v>
      </c>
      <c r="P182" s="715"/>
      <c r="Q182" s="738">
        <v>0</v>
      </c>
      <c r="R182" s="714"/>
      <c r="S182" s="738">
        <v>0</v>
      </c>
      <c r="T182" s="799"/>
      <c r="U182" s="755">
        <v>0</v>
      </c>
    </row>
    <row r="183" spans="1:21" ht="14.4" customHeight="1" x14ac:dyDescent="0.3">
      <c r="A183" s="713">
        <v>30</v>
      </c>
      <c r="B183" s="714" t="s">
        <v>552</v>
      </c>
      <c r="C183" s="714" t="s">
        <v>2064</v>
      </c>
      <c r="D183" s="797" t="s">
        <v>2752</v>
      </c>
      <c r="E183" s="798" t="s">
        <v>2078</v>
      </c>
      <c r="F183" s="714" t="s">
        <v>2061</v>
      </c>
      <c r="G183" s="714" t="s">
        <v>2399</v>
      </c>
      <c r="H183" s="714" t="s">
        <v>553</v>
      </c>
      <c r="I183" s="714" t="s">
        <v>2400</v>
      </c>
      <c r="J183" s="714" t="s">
        <v>2401</v>
      </c>
      <c r="K183" s="714" t="s">
        <v>2402</v>
      </c>
      <c r="L183" s="715">
        <v>973.26</v>
      </c>
      <c r="M183" s="715">
        <v>973.26</v>
      </c>
      <c r="N183" s="714">
        <v>1</v>
      </c>
      <c r="O183" s="799">
        <v>0.5</v>
      </c>
      <c r="P183" s="715"/>
      <c r="Q183" s="738">
        <v>0</v>
      </c>
      <c r="R183" s="714"/>
      <c r="S183" s="738">
        <v>0</v>
      </c>
      <c r="T183" s="799"/>
      <c r="U183" s="755">
        <v>0</v>
      </c>
    </row>
    <row r="184" spans="1:21" ht="14.4" customHeight="1" x14ac:dyDescent="0.3">
      <c r="A184" s="713">
        <v>30</v>
      </c>
      <c r="B184" s="714" t="s">
        <v>552</v>
      </c>
      <c r="C184" s="714" t="s">
        <v>2064</v>
      </c>
      <c r="D184" s="797" t="s">
        <v>2752</v>
      </c>
      <c r="E184" s="798" t="s">
        <v>2078</v>
      </c>
      <c r="F184" s="714" t="s">
        <v>2061</v>
      </c>
      <c r="G184" s="714" t="s">
        <v>2097</v>
      </c>
      <c r="H184" s="714" t="s">
        <v>553</v>
      </c>
      <c r="I184" s="714" t="s">
        <v>2100</v>
      </c>
      <c r="J184" s="714" t="s">
        <v>871</v>
      </c>
      <c r="K184" s="714" t="s">
        <v>2101</v>
      </c>
      <c r="L184" s="715">
        <v>0</v>
      </c>
      <c r="M184" s="715">
        <v>0</v>
      </c>
      <c r="N184" s="714">
        <v>1</v>
      </c>
      <c r="O184" s="799">
        <v>0.5</v>
      </c>
      <c r="P184" s="715"/>
      <c r="Q184" s="738"/>
      <c r="R184" s="714"/>
      <c r="S184" s="738">
        <v>0</v>
      </c>
      <c r="T184" s="799"/>
      <c r="U184" s="755">
        <v>0</v>
      </c>
    </row>
    <row r="185" spans="1:21" ht="14.4" customHeight="1" x14ac:dyDescent="0.3">
      <c r="A185" s="713">
        <v>30</v>
      </c>
      <c r="B185" s="714" t="s">
        <v>552</v>
      </c>
      <c r="C185" s="714" t="s">
        <v>2064</v>
      </c>
      <c r="D185" s="797" t="s">
        <v>2752</v>
      </c>
      <c r="E185" s="798" t="s">
        <v>2078</v>
      </c>
      <c r="F185" s="714" t="s">
        <v>2061</v>
      </c>
      <c r="G185" s="714" t="s">
        <v>2114</v>
      </c>
      <c r="H185" s="714" t="s">
        <v>553</v>
      </c>
      <c r="I185" s="714" t="s">
        <v>2116</v>
      </c>
      <c r="J185" s="714" t="s">
        <v>2117</v>
      </c>
      <c r="K185" s="714" t="s">
        <v>2118</v>
      </c>
      <c r="L185" s="715">
        <v>0</v>
      </c>
      <c r="M185" s="715">
        <v>0</v>
      </c>
      <c r="N185" s="714">
        <v>1</v>
      </c>
      <c r="O185" s="799">
        <v>1</v>
      </c>
      <c r="P185" s="715"/>
      <c r="Q185" s="738"/>
      <c r="R185" s="714"/>
      <c r="S185" s="738">
        <v>0</v>
      </c>
      <c r="T185" s="799"/>
      <c r="U185" s="755">
        <v>0</v>
      </c>
    </row>
    <row r="186" spans="1:21" ht="14.4" customHeight="1" x14ac:dyDescent="0.3">
      <c r="A186" s="713">
        <v>30</v>
      </c>
      <c r="B186" s="714" t="s">
        <v>552</v>
      </c>
      <c r="C186" s="714" t="s">
        <v>2064</v>
      </c>
      <c r="D186" s="797" t="s">
        <v>2752</v>
      </c>
      <c r="E186" s="798" t="s">
        <v>2078</v>
      </c>
      <c r="F186" s="714" t="s">
        <v>2061</v>
      </c>
      <c r="G186" s="714" t="s">
        <v>2120</v>
      </c>
      <c r="H186" s="714" t="s">
        <v>553</v>
      </c>
      <c r="I186" s="714" t="s">
        <v>2121</v>
      </c>
      <c r="J186" s="714" t="s">
        <v>2122</v>
      </c>
      <c r="K186" s="714" t="s">
        <v>2123</v>
      </c>
      <c r="L186" s="715">
        <v>34.15</v>
      </c>
      <c r="M186" s="715">
        <v>34.15</v>
      </c>
      <c r="N186" s="714">
        <v>1</v>
      </c>
      <c r="O186" s="799">
        <v>0.5</v>
      </c>
      <c r="P186" s="715"/>
      <c r="Q186" s="738">
        <v>0</v>
      </c>
      <c r="R186" s="714"/>
      <c r="S186" s="738">
        <v>0</v>
      </c>
      <c r="T186" s="799"/>
      <c r="U186" s="755">
        <v>0</v>
      </c>
    </row>
    <row r="187" spans="1:21" ht="14.4" customHeight="1" x14ac:dyDescent="0.3">
      <c r="A187" s="713">
        <v>30</v>
      </c>
      <c r="B187" s="714" t="s">
        <v>552</v>
      </c>
      <c r="C187" s="714" t="s">
        <v>2064</v>
      </c>
      <c r="D187" s="797" t="s">
        <v>2752</v>
      </c>
      <c r="E187" s="798" t="s">
        <v>2078</v>
      </c>
      <c r="F187" s="714" t="s">
        <v>2061</v>
      </c>
      <c r="G187" s="714" t="s">
        <v>2317</v>
      </c>
      <c r="H187" s="714" t="s">
        <v>1390</v>
      </c>
      <c r="I187" s="714" t="s">
        <v>1466</v>
      </c>
      <c r="J187" s="714" t="s">
        <v>1467</v>
      </c>
      <c r="K187" s="714" t="s">
        <v>1928</v>
      </c>
      <c r="L187" s="715">
        <v>8.7899999999999991</v>
      </c>
      <c r="M187" s="715">
        <v>8.7899999999999991</v>
      </c>
      <c r="N187" s="714">
        <v>1</v>
      </c>
      <c r="O187" s="799">
        <v>0.5</v>
      </c>
      <c r="P187" s="715"/>
      <c r="Q187" s="738">
        <v>0</v>
      </c>
      <c r="R187" s="714"/>
      <c r="S187" s="738">
        <v>0</v>
      </c>
      <c r="T187" s="799"/>
      <c r="U187" s="755">
        <v>0</v>
      </c>
    </row>
    <row r="188" spans="1:21" ht="14.4" customHeight="1" x14ac:dyDescent="0.3">
      <c r="A188" s="713">
        <v>30</v>
      </c>
      <c r="B188" s="714" t="s">
        <v>552</v>
      </c>
      <c r="C188" s="714" t="s">
        <v>2064</v>
      </c>
      <c r="D188" s="797" t="s">
        <v>2752</v>
      </c>
      <c r="E188" s="798" t="s">
        <v>2078</v>
      </c>
      <c r="F188" s="714" t="s">
        <v>2061</v>
      </c>
      <c r="G188" s="714" t="s">
        <v>2133</v>
      </c>
      <c r="H188" s="714" t="s">
        <v>553</v>
      </c>
      <c r="I188" s="714" t="s">
        <v>789</v>
      </c>
      <c r="J188" s="714" t="s">
        <v>2134</v>
      </c>
      <c r="K188" s="714" t="s">
        <v>2135</v>
      </c>
      <c r="L188" s="715">
        <v>88.76</v>
      </c>
      <c r="M188" s="715">
        <v>88.76</v>
      </c>
      <c r="N188" s="714">
        <v>1</v>
      </c>
      <c r="O188" s="799">
        <v>0.5</v>
      </c>
      <c r="P188" s="715"/>
      <c r="Q188" s="738">
        <v>0</v>
      </c>
      <c r="R188" s="714"/>
      <c r="S188" s="738">
        <v>0</v>
      </c>
      <c r="T188" s="799"/>
      <c r="U188" s="755">
        <v>0</v>
      </c>
    </row>
    <row r="189" spans="1:21" ht="14.4" customHeight="1" x14ac:dyDescent="0.3">
      <c r="A189" s="713">
        <v>30</v>
      </c>
      <c r="B189" s="714" t="s">
        <v>552</v>
      </c>
      <c r="C189" s="714" t="s">
        <v>2064</v>
      </c>
      <c r="D189" s="797" t="s">
        <v>2752</v>
      </c>
      <c r="E189" s="798" t="s">
        <v>2078</v>
      </c>
      <c r="F189" s="714" t="s">
        <v>2061</v>
      </c>
      <c r="G189" s="714" t="s">
        <v>2403</v>
      </c>
      <c r="H189" s="714" t="s">
        <v>553</v>
      </c>
      <c r="I189" s="714" t="s">
        <v>2404</v>
      </c>
      <c r="J189" s="714" t="s">
        <v>2405</v>
      </c>
      <c r="K189" s="714" t="s">
        <v>2406</v>
      </c>
      <c r="L189" s="715">
        <v>122.73</v>
      </c>
      <c r="M189" s="715">
        <v>122.73</v>
      </c>
      <c r="N189" s="714">
        <v>1</v>
      </c>
      <c r="O189" s="799">
        <v>0.5</v>
      </c>
      <c r="P189" s="715"/>
      <c r="Q189" s="738">
        <v>0</v>
      </c>
      <c r="R189" s="714"/>
      <c r="S189" s="738">
        <v>0</v>
      </c>
      <c r="T189" s="799"/>
      <c r="U189" s="755">
        <v>0</v>
      </c>
    </row>
    <row r="190" spans="1:21" ht="14.4" customHeight="1" x14ac:dyDescent="0.3">
      <c r="A190" s="713">
        <v>30</v>
      </c>
      <c r="B190" s="714" t="s">
        <v>552</v>
      </c>
      <c r="C190" s="714" t="s">
        <v>2064</v>
      </c>
      <c r="D190" s="797" t="s">
        <v>2752</v>
      </c>
      <c r="E190" s="798" t="s">
        <v>2078</v>
      </c>
      <c r="F190" s="714" t="s">
        <v>2061</v>
      </c>
      <c r="G190" s="714" t="s">
        <v>2334</v>
      </c>
      <c r="H190" s="714" t="s">
        <v>553</v>
      </c>
      <c r="I190" s="714" t="s">
        <v>1693</v>
      </c>
      <c r="J190" s="714" t="s">
        <v>1694</v>
      </c>
      <c r="K190" s="714" t="s">
        <v>2335</v>
      </c>
      <c r="L190" s="715">
        <v>34.19</v>
      </c>
      <c r="M190" s="715">
        <v>68.38</v>
      </c>
      <c r="N190" s="714">
        <v>2</v>
      </c>
      <c r="O190" s="799">
        <v>1</v>
      </c>
      <c r="P190" s="715"/>
      <c r="Q190" s="738">
        <v>0</v>
      </c>
      <c r="R190" s="714"/>
      <c r="S190" s="738">
        <v>0</v>
      </c>
      <c r="T190" s="799"/>
      <c r="U190" s="755">
        <v>0</v>
      </c>
    </row>
    <row r="191" spans="1:21" ht="14.4" customHeight="1" x14ac:dyDescent="0.3">
      <c r="A191" s="713">
        <v>30</v>
      </c>
      <c r="B191" s="714" t="s">
        <v>552</v>
      </c>
      <c r="C191" s="714" t="s">
        <v>2064</v>
      </c>
      <c r="D191" s="797" t="s">
        <v>2752</v>
      </c>
      <c r="E191" s="798" t="s">
        <v>2078</v>
      </c>
      <c r="F191" s="714" t="s">
        <v>2061</v>
      </c>
      <c r="G191" s="714" t="s">
        <v>2334</v>
      </c>
      <c r="H191" s="714" t="s">
        <v>553</v>
      </c>
      <c r="I191" s="714" t="s">
        <v>2407</v>
      </c>
      <c r="J191" s="714" t="s">
        <v>1694</v>
      </c>
      <c r="K191" s="714" t="s">
        <v>2408</v>
      </c>
      <c r="L191" s="715">
        <v>0</v>
      </c>
      <c r="M191" s="715">
        <v>0</v>
      </c>
      <c r="N191" s="714">
        <v>1</v>
      </c>
      <c r="O191" s="799">
        <v>1</v>
      </c>
      <c r="P191" s="715"/>
      <c r="Q191" s="738"/>
      <c r="R191" s="714"/>
      <c r="S191" s="738">
        <v>0</v>
      </c>
      <c r="T191" s="799"/>
      <c r="U191" s="755">
        <v>0</v>
      </c>
    </row>
    <row r="192" spans="1:21" ht="14.4" customHeight="1" x14ac:dyDescent="0.3">
      <c r="A192" s="713">
        <v>30</v>
      </c>
      <c r="B192" s="714" t="s">
        <v>552</v>
      </c>
      <c r="C192" s="714" t="s">
        <v>2064</v>
      </c>
      <c r="D192" s="797" t="s">
        <v>2752</v>
      </c>
      <c r="E192" s="798" t="s">
        <v>2078</v>
      </c>
      <c r="F192" s="714" t="s">
        <v>2061</v>
      </c>
      <c r="G192" s="714" t="s">
        <v>2177</v>
      </c>
      <c r="H192" s="714" t="s">
        <v>553</v>
      </c>
      <c r="I192" s="714" t="s">
        <v>1539</v>
      </c>
      <c r="J192" s="714" t="s">
        <v>1363</v>
      </c>
      <c r="K192" s="714" t="s">
        <v>2178</v>
      </c>
      <c r="L192" s="715">
        <v>93.71</v>
      </c>
      <c r="M192" s="715">
        <v>93.71</v>
      </c>
      <c r="N192" s="714">
        <v>1</v>
      </c>
      <c r="O192" s="799">
        <v>0.5</v>
      </c>
      <c r="P192" s="715"/>
      <c r="Q192" s="738">
        <v>0</v>
      </c>
      <c r="R192" s="714"/>
      <c r="S192" s="738">
        <v>0</v>
      </c>
      <c r="T192" s="799"/>
      <c r="U192" s="755">
        <v>0</v>
      </c>
    </row>
    <row r="193" spans="1:21" ht="14.4" customHeight="1" x14ac:dyDescent="0.3">
      <c r="A193" s="713">
        <v>30</v>
      </c>
      <c r="B193" s="714" t="s">
        <v>552</v>
      </c>
      <c r="C193" s="714" t="s">
        <v>2064</v>
      </c>
      <c r="D193" s="797" t="s">
        <v>2752</v>
      </c>
      <c r="E193" s="798" t="s">
        <v>2078</v>
      </c>
      <c r="F193" s="714" t="s">
        <v>2061</v>
      </c>
      <c r="G193" s="714" t="s">
        <v>2182</v>
      </c>
      <c r="H193" s="714" t="s">
        <v>1390</v>
      </c>
      <c r="I193" s="714" t="s">
        <v>1588</v>
      </c>
      <c r="J193" s="714" t="s">
        <v>1882</v>
      </c>
      <c r="K193" s="714" t="s">
        <v>1883</v>
      </c>
      <c r="L193" s="715">
        <v>28.81</v>
      </c>
      <c r="M193" s="715">
        <v>28.81</v>
      </c>
      <c r="N193" s="714">
        <v>1</v>
      </c>
      <c r="O193" s="799">
        <v>0.5</v>
      </c>
      <c r="P193" s="715"/>
      <c r="Q193" s="738">
        <v>0</v>
      </c>
      <c r="R193" s="714"/>
      <c r="S193" s="738">
        <v>0</v>
      </c>
      <c r="T193" s="799"/>
      <c r="U193" s="755">
        <v>0</v>
      </c>
    </row>
    <row r="194" spans="1:21" ht="14.4" customHeight="1" x14ac:dyDescent="0.3">
      <c r="A194" s="713">
        <v>30</v>
      </c>
      <c r="B194" s="714" t="s">
        <v>552</v>
      </c>
      <c r="C194" s="714" t="s">
        <v>2064</v>
      </c>
      <c r="D194" s="797" t="s">
        <v>2752</v>
      </c>
      <c r="E194" s="798" t="s">
        <v>2078</v>
      </c>
      <c r="F194" s="714" t="s">
        <v>2061</v>
      </c>
      <c r="G194" s="714" t="s">
        <v>2409</v>
      </c>
      <c r="H194" s="714" t="s">
        <v>553</v>
      </c>
      <c r="I194" s="714" t="s">
        <v>2410</v>
      </c>
      <c r="J194" s="714" t="s">
        <v>2411</v>
      </c>
      <c r="K194" s="714" t="s">
        <v>2412</v>
      </c>
      <c r="L194" s="715">
        <v>34.659999999999997</v>
      </c>
      <c r="M194" s="715">
        <v>34.659999999999997</v>
      </c>
      <c r="N194" s="714">
        <v>1</v>
      </c>
      <c r="O194" s="799">
        <v>0.5</v>
      </c>
      <c r="P194" s="715"/>
      <c r="Q194" s="738">
        <v>0</v>
      </c>
      <c r="R194" s="714"/>
      <c r="S194" s="738">
        <v>0</v>
      </c>
      <c r="T194" s="799"/>
      <c r="U194" s="755">
        <v>0</v>
      </c>
    </row>
    <row r="195" spans="1:21" ht="14.4" customHeight="1" x14ac:dyDescent="0.3">
      <c r="A195" s="713">
        <v>30</v>
      </c>
      <c r="B195" s="714" t="s">
        <v>552</v>
      </c>
      <c r="C195" s="714" t="s">
        <v>2064</v>
      </c>
      <c r="D195" s="797" t="s">
        <v>2752</v>
      </c>
      <c r="E195" s="798" t="s">
        <v>2078</v>
      </c>
      <c r="F195" s="714" t="s">
        <v>2061</v>
      </c>
      <c r="G195" s="714" t="s">
        <v>2187</v>
      </c>
      <c r="H195" s="714" t="s">
        <v>553</v>
      </c>
      <c r="I195" s="714" t="s">
        <v>627</v>
      </c>
      <c r="J195" s="714" t="s">
        <v>2413</v>
      </c>
      <c r="K195" s="714" t="s">
        <v>2238</v>
      </c>
      <c r="L195" s="715">
        <v>24.78</v>
      </c>
      <c r="M195" s="715">
        <v>49.56</v>
      </c>
      <c r="N195" s="714">
        <v>2</v>
      </c>
      <c r="O195" s="799">
        <v>1</v>
      </c>
      <c r="P195" s="715"/>
      <c r="Q195" s="738">
        <v>0</v>
      </c>
      <c r="R195" s="714"/>
      <c r="S195" s="738">
        <v>0</v>
      </c>
      <c r="T195" s="799"/>
      <c r="U195" s="755">
        <v>0</v>
      </c>
    </row>
    <row r="196" spans="1:21" ht="14.4" customHeight="1" x14ac:dyDescent="0.3">
      <c r="A196" s="713">
        <v>30</v>
      </c>
      <c r="B196" s="714" t="s">
        <v>552</v>
      </c>
      <c r="C196" s="714" t="s">
        <v>2064</v>
      </c>
      <c r="D196" s="797" t="s">
        <v>2752</v>
      </c>
      <c r="E196" s="798" t="s">
        <v>2078</v>
      </c>
      <c r="F196" s="714" t="s">
        <v>2061</v>
      </c>
      <c r="G196" s="714" t="s">
        <v>2198</v>
      </c>
      <c r="H196" s="714" t="s">
        <v>1390</v>
      </c>
      <c r="I196" s="714" t="s">
        <v>1435</v>
      </c>
      <c r="J196" s="714" t="s">
        <v>2003</v>
      </c>
      <c r="K196" s="714" t="s">
        <v>2004</v>
      </c>
      <c r="L196" s="715">
        <v>0</v>
      </c>
      <c r="M196" s="715">
        <v>0</v>
      </c>
      <c r="N196" s="714">
        <v>1</v>
      </c>
      <c r="O196" s="799">
        <v>0.5</v>
      </c>
      <c r="P196" s="715"/>
      <c r="Q196" s="738"/>
      <c r="R196" s="714"/>
      <c r="S196" s="738">
        <v>0</v>
      </c>
      <c r="T196" s="799"/>
      <c r="U196" s="755">
        <v>0</v>
      </c>
    </row>
    <row r="197" spans="1:21" ht="14.4" customHeight="1" x14ac:dyDescent="0.3">
      <c r="A197" s="713">
        <v>30</v>
      </c>
      <c r="B197" s="714" t="s">
        <v>552</v>
      </c>
      <c r="C197" s="714" t="s">
        <v>2064</v>
      </c>
      <c r="D197" s="797" t="s">
        <v>2752</v>
      </c>
      <c r="E197" s="798" t="s">
        <v>2078</v>
      </c>
      <c r="F197" s="714" t="s">
        <v>2061</v>
      </c>
      <c r="G197" s="714" t="s">
        <v>2199</v>
      </c>
      <c r="H197" s="714" t="s">
        <v>553</v>
      </c>
      <c r="I197" s="714" t="s">
        <v>669</v>
      </c>
      <c r="J197" s="714" t="s">
        <v>670</v>
      </c>
      <c r="K197" s="714" t="s">
        <v>2200</v>
      </c>
      <c r="L197" s="715">
        <v>42.08</v>
      </c>
      <c r="M197" s="715">
        <v>42.08</v>
      </c>
      <c r="N197" s="714">
        <v>1</v>
      </c>
      <c r="O197" s="799">
        <v>0.5</v>
      </c>
      <c r="P197" s="715"/>
      <c r="Q197" s="738">
        <v>0</v>
      </c>
      <c r="R197" s="714"/>
      <c r="S197" s="738">
        <v>0</v>
      </c>
      <c r="T197" s="799"/>
      <c r="U197" s="755">
        <v>0</v>
      </c>
    </row>
    <row r="198" spans="1:21" ht="14.4" customHeight="1" x14ac:dyDescent="0.3">
      <c r="A198" s="713">
        <v>30</v>
      </c>
      <c r="B198" s="714" t="s">
        <v>552</v>
      </c>
      <c r="C198" s="714" t="s">
        <v>2064</v>
      </c>
      <c r="D198" s="797" t="s">
        <v>2752</v>
      </c>
      <c r="E198" s="798" t="s">
        <v>2078</v>
      </c>
      <c r="F198" s="714" t="s">
        <v>2061</v>
      </c>
      <c r="G198" s="714" t="s">
        <v>2201</v>
      </c>
      <c r="H198" s="714" t="s">
        <v>553</v>
      </c>
      <c r="I198" s="714" t="s">
        <v>2414</v>
      </c>
      <c r="J198" s="714" t="s">
        <v>2203</v>
      </c>
      <c r="K198" s="714" t="s">
        <v>2415</v>
      </c>
      <c r="L198" s="715">
        <v>789.2</v>
      </c>
      <c r="M198" s="715">
        <v>789.2</v>
      </c>
      <c r="N198" s="714">
        <v>1</v>
      </c>
      <c r="O198" s="799">
        <v>1</v>
      </c>
      <c r="P198" s="715"/>
      <c r="Q198" s="738">
        <v>0</v>
      </c>
      <c r="R198" s="714"/>
      <c r="S198" s="738">
        <v>0</v>
      </c>
      <c r="T198" s="799"/>
      <c r="U198" s="755">
        <v>0</v>
      </c>
    </row>
    <row r="199" spans="1:21" ht="14.4" customHeight="1" x14ac:dyDescent="0.3">
      <c r="A199" s="713">
        <v>30</v>
      </c>
      <c r="B199" s="714" t="s">
        <v>552</v>
      </c>
      <c r="C199" s="714" t="s">
        <v>2064</v>
      </c>
      <c r="D199" s="797" t="s">
        <v>2752</v>
      </c>
      <c r="E199" s="798" t="s">
        <v>2078</v>
      </c>
      <c r="F199" s="714" t="s">
        <v>2061</v>
      </c>
      <c r="G199" s="714" t="s">
        <v>2388</v>
      </c>
      <c r="H199" s="714" t="s">
        <v>1390</v>
      </c>
      <c r="I199" s="714" t="s">
        <v>2416</v>
      </c>
      <c r="J199" s="714" t="s">
        <v>2390</v>
      </c>
      <c r="K199" s="714" t="s">
        <v>2417</v>
      </c>
      <c r="L199" s="715">
        <v>184.74</v>
      </c>
      <c r="M199" s="715">
        <v>184.74</v>
      </c>
      <c r="N199" s="714">
        <v>1</v>
      </c>
      <c r="O199" s="799">
        <v>0.5</v>
      </c>
      <c r="P199" s="715"/>
      <c r="Q199" s="738">
        <v>0</v>
      </c>
      <c r="R199" s="714"/>
      <c r="S199" s="738">
        <v>0</v>
      </c>
      <c r="T199" s="799"/>
      <c r="U199" s="755">
        <v>0</v>
      </c>
    </row>
    <row r="200" spans="1:21" ht="14.4" customHeight="1" x14ac:dyDescent="0.3">
      <c r="A200" s="713">
        <v>30</v>
      </c>
      <c r="B200" s="714" t="s">
        <v>552</v>
      </c>
      <c r="C200" s="714" t="s">
        <v>2064</v>
      </c>
      <c r="D200" s="797" t="s">
        <v>2752</v>
      </c>
      <c r="E200" s="798" t="s">
        <v>2078</v>
      </c>
      <c r="F200" s="714" t="s">
        <v>2061</v>
      </c>
      <c r="G200" s="714" t="s">
        <v>2224</v>
      </c>
      <c r="H200" s="714" t="s">
        <v>1390</v>
      </c>
      <c r="I200" s="714" t="s">
        <v>2288</v>
      </c>
      <c r="J200" s="714" t="s">
        <v>1886</v>
      </c>
      <c r="K200" s="714" t="s">
        <v>2289</v>
      </c>
      <c r="L200" s="715">
        <v>53.57</v>
      </c>
      <c r="M200" s="715">
        <v>53.57</v>
      </c>
      <c r="N200" s="714">
        <v>1</v>
      </c>
      <c r="O200" s="799">
        <v>0.5</v>
      </c>
      <c r="P200" s="715"/>
      <c r="Q200" s="738">
        <v>0</v>
      </c>
      <c r="R200" s="714"/>
      <c r="S200" s="738">
        <v>0</v>
      </c>
      <c r="T200" s="799"/>
      <c r="U200" s="755">
        <v>0</v>
      </c>
    </row>
    <row r="201" spans="1:21" ht="14.4" customHeight="1" x14ac:dyDescent="0.3">
      <c r="A201" s="713">
        <v>30</v>
      </c>
      <c r="B201" s="714" t="s">
        <v>552</v>
      </c>
      <c r="C201" s="714" t="s">
        <v>2064</v>
      </c>
      <c r="D201" s="797" t="s">
        <v>2752</v>
      </c>
      <c r="E201" s="798" t="s">
        <v>2077</v>
      </c>
      <c r="F201" s="714" t="s">
        <v>2061</v>
      </c>
      <c r="G201" s="714" t="s">
        <v>2418</v>
      </c>
      <c r="H201" s="714" t="s">
        <v>553</v>
      </c>
      <c r="I201" s="714" t="s">
        <v>2419</v>
      </c>
      <c r="J201" s="714" t="s">
        <v>2420</v>
      </c>
      <c r="K201" s="714" t="s">
        <v>2421</v>
      </c>
      <c r="L201" s="715">
        <v>0</v>
      </c>
      <c r="M201" s="715">
        <v>0</v>
      </c>
      <c r="N201" s="714">
        <v>1</v>
      </c>
      <c r="O201" s="799">
        <v>1</v>
      </c>
      <c r="P201" s="715">
        <v>0</v>
      </c>
      <c r="Q201" s="738"/>
      <c r="R201" s="714">
        <v>1</v>
      </c>
      <c r="S201" s="738">
        <v>1</v>
      </c>
      <c r="T201" s="799">
        <v>1</v>
      </c>
      <c r="U201" s="755">
        <v>1</v>
      </c>
    </row>
    <row r="202" spans="1:21" ht="14.4" customHeight="1" x14ac:dyDescent="0.3">
      <c r="A202" s="713">
        <v>30</v>
      </c>
      <c r="B202" s="714" t="s">
        <v>552</v>
      </c>
      <c r="C202" s="714" t="s">
        <v>2064</v>
      </c>
      <c r="D202" s="797" t="s">
        <v>2752</v>
      </c>
      <c r="E202" s="798" t="s">
        <v>2077</v>
      </c>
      <c r="F202" s="714" t="s">
        <v>2061</v>
      </c>
      <c r="G202" s="714" t="s">
        <v>2085</v>
      </c>
      <c r="H202" s="714" t="s">
        <v>1390</v>
      </c>
      <c r="I202" s="714" t="s">
        <v>1425</v>
      </c>
      <c r="J202" s="714" t="s">
        <v>1426</v>
      </c>
      <c r="K202" s="714" t="s">
        <v>1925</v>
      </c>
      <c r="L202" s="715">
        <v>35.11</v>
      </c>
      <c r="M202" s="715">
        <v>35.11</v>
      </c>
      <c r="N202" s="714">
        <v>1</v>
      </c>
      <c r="O202" s="799">
        <v>0.5</v>
      </c>
      <c r="P202" s="715"/>
      <c r="Q202" s="738">
        <v>0</v>
      </c>
      <c r="R202" s="714"/>
      <c r="S202" s="738">
        <v>0</v>
      </c>
      <c r="T202" s="799"/>
      <c r="U202" s="755">
        <v>0</v>
      </c>
    </row>
    <row r="203" spans="1:21" ht="14.4" customHeight="1" x14ac:dyDescent="0.3">
      <c r="A203" s="713">
        <v>30</v>
      </c>
      <c r="B203" s="714" t="s">
        <v>552</v>
      </c>
      <c r="C203" s="714" t="s">
        <v>2064</v>
      </c>
      <c r="D203" s="797" t="s">
        <v>2752</v>
      </c>
      <c r="E203" s="798" t="s">
        <v>2077</v>
      </c>
      <c r="F203" s="714" t="s">
        <v>2061</v>
      </c>
      <c r="G203" s="714" t="s">
        <v>2422</v>
      </c>
      <c r="H203" s="714" t="s">
        <v>553</v>
      </c>
      <c r="I203" s="714" t="s">
        <v>1084</v>
      </c>
      <c r="J203" s="714" t="s">
        <v>1085</v>
      </c>
      <c r="K203" s="714" t="s">
        <v>2423</v>
      </c>
      <c r="L203" s="715">
        <v>344</v>
      </c>
      <c r="M203" s="715">
        <v>688</v>
      </c>
      <c r="N203" s="714">
        <v>2</v>
      </c>
      <c r="O203" s="799">
        <v>0.5</v>
      </c>
      <c r="P203" s="715"/>
      <c r="Q203" s="738">
        <v>0</v>
      </c>
      <c r="R203" s="714"/>
      <c r="S203" s="738">
        <v>0</v>
      </c>
      <c r="T203" s="799"/>
      <c r="U203" s="755">
        <v>0</v>
      </c>
    </row>
    <row r="204" spans="1:21" ht="14.4" customHeight="1" x14ac:dyDescent="0.3">
      <c r="A204" s="713">
        <v>30</v>
      </c>
      <c r="B204" s="714" t="s">
        <v>552</v>
      </c>
      <c r="C204" s="714" t="s">
        <v>2064</v>
      </c>
      <c r="D204" s="797" t="s">
        <v>2752</v>
      </c>
      <c r="E204" s="798" t="s">
        <v>2077</v>
      </c>
      <c r="F204" s="714" t="s">
        <v>2061</v>
      </c>
      <c r="G204" s="714" t="s">
        <v>2307</v>
      </c>
      <c r="H204" s="714" t="s">
        <v>553</v>
      </c>
      <c r="I204" s="714" t="s">
        <v>2424</v>
      </c>
      <c r="J204" s="714" t="s">
        <v>2425</v>
      </c>
      <c r="K204" s="714" t="s">
        <v>2020</v>
      </c>
      <c r="L204" s="715">
        <v>47.46</v>
      </c>
      <c r="M204" s="715">
        <v>47.46</v>
      </c>
      <c r="N204" s="714">
        <v>1</v>
      </c>
      <c r="O204" s="799">
        <v>0.5</v>
      </c>
      <c r="P204" s="715"/>
      <c r="Q204" s="738">
        <v>0</v>
      </c>
      <c r="R204" s="714"/>
      <c r="S204" s="738">
        <v>0</v>
      </c>
      <c r="T204" s="799"/>
      <c r="U204" s="755">
        <v>0</v>
      </c>
    </row>
    <row r="205" spans="1:21" ht="14.4" customHeight="1" x14ac:dyDescent="0.3">
      <c r="A205" s="713">
        <v>30</v>
      </c>
      <c r="B205" s="714" t="s">
        <v>552</v>
      </c>
      <c r="C205" s="714" t="s">
        <v>2064</v>
      </c>
      <c r="D205" s="797" t="s">
        <v>2752</v>
      </c>
      <c r="E205" s="798" t="s">
        <v>2077</v>
      </c>
      <c r="F205" s="714" t="s">
        <v>2061</v>
      </c>
      <c r="G205" s="714" t="s">
        <v>2426</v>
      </c>
      <c r="H205" s="714" t="s">
        <v>553</v>
      </c>
      <c r="I205" s="714" t="s">
        <v>2427</v>
      </c>
      <c r="J205" s="714" t="s">
        <v>2428</v>
      </c>
      <c r="K205" s="714" t="s">
        <v>2429</v>
      </c>
      <c r="L205" s="715">
        <v>0</v>
      </c>
      <c r="M205" s="715">
        <v>0</v>
      </c>
      <c r="N205" s="714">
        <v>1</v>
      </c>
      <c r="O205" s="799">
        <v>0.5</v>
      </c>
      <c r="P205" s="715"/>
      <c r="Q205" s="738"/>
      <c r="R205" s="714"/>
      <c r="S205" s="738">
        <v>0</v>
      </c>
      <c r="T205" s="799"/>
      <c r="U205" s="755">
        <v>0</v>
      </c>
    </row>
    <row r="206" spans="1:21" ht="14.4" customHeight="1" x14ac:dyDescent="0.3">
      <c r="A206" s="713">
        <v>30</v>
      </c>
      <c r="B206" s="714" t="s">
        <v>552</v>
      </c>
      <c r="C206" s="714" t="s">
        <v>2064</v>
      </c>
      <c r="D206" s="797" t="s">
        <v>2752</v>
      </c>
      <c r="E206" s="798" t="s">
        <v>2077</v>
      </c>
      <c r="F206" s="714" t="s">
        <v>2061</v>
      </c>
      <c r="G206" s="714" t="s">
        <v>2097</v>
      </c>
      <c r="H206" s="714" t="s">
        <v>553</v>
      </c>
      <c r="I206" s="714" t="s">
        <v>870</v>
      </c>
      <c r="J206" s="714" t="s">
        <v>871</v>
      </c>
      <c r="K206" s="714" t="s">
        <v>2102</v>
      </c>
      <c r="L206" s="715">
        <v>42.51</v>
      </c>
      <c r="M206" s="715">
        <v>42.51</v>
      </c>
      <c r="N206" s="714">
        <v>1</v>
      </c>
      <c r="O206" s="799">
        <v>0.5</v>
      </c>
      <c r="P206" s="715"/>
      <c r="Q206" s="738">
        <v>0</v>
      </c>
      <c r="R206" s="714"/>
      <c r="S206" s="738">
        <v>0</v>
      </c>
      <c r="T206" s="799"/>
      <c r="U206" s="755">
        <v>0</v>
      </c>
    </row>
    <row r="207" spans="1:21" ht="14.4" customHeight="1" x14ac:dyDescent="0.3">
      <c r="A207" s="713">
        <v>30</v>
      </c>
      <c r="B207" s="714" t="s">
        <v>552</v>
      </c>
      <c r="C207" s="714" t="s">
        <v>2064</v>
      </c>
      <c r="D207" s="797" t="s">
        <v>2752</v>
      </c>
      <c r="E207" s="798" t="s">
        <v>2077</v>
      </c>
      <c r="F207" s="714" t="s">
        <v>2061</v>
      </c>
      <c r="G207" s="714" t="s">
        <v>2430</v>
      </c>
      <c r="H207" s="714" t="s">
        <v>553</v>
      </c>
      <c r="I207" s="714" t="s">
        <v>746</v>
      </c>
      <c r="J207" s="714" t="s">
        <v>747</v>
      </c>
      <c r="K207" s="714" t="s">
        <v>2299</v>
      </c>
      <c r="L207" s="715">
        <v>0</v>
      </c>
      <c r="M207" s="715">
        <v>0</v>
      </c>
      <c r="N207" s="714">
        <v>1</v>
      </c>
      <c r="O207" s="799">
        <v>0.5</v>
      </c>
      <c r="P207" s="715"/>
      <c r="Q207" s="738"/>
      <c r="R207" s="714"/>
      <c r="S207" s="738">
        <v>0</v>
      </c>
      <c r="T207" s="799"/>
      <c r="U207" s="755">
        <v>0</v>
      </c>
    </row>
    <row r="208" spans="1:21" ht="14.4" customHeight="1" x14ac:dyDescent="0.3">
      <c r="A208" s="713">
        <v>30</v>
      </c>
      <c r="B208" s="714" t="s">
        <v>552</v>
      </c>
      <c r="C208" s="714" t="s">
        <v>2064</v>
      </c>
      <c r="D208" s="797" t="s">
        <v>2752</v>
      </c>
      <c r="E208" s="798" t="s">
        <v>2077</v>
      </c>
      <c r="F208" s="714" t="s">
        <v>2061</v>
      </c>
      <c r="G208" s="714" t="s">
        <v>2318</v>
      </c>
      <c r="H208" s="714" t="s">
        <v>553</v>
      </c>
      <c r="I208" s="714" t="s">
        <v>2431</v>
      </c>
      <c r="J208" s="714" t="s">
        <v>1360</v>
      </c>
      <c r="K208" s="714" t="s">
        <v>2319</v>
      </c>
      <c r="L208" s="715">
        <v>98.75</v>
      </c>
      <c r="M208" s="715">
        <v>98.75</v>
      </c>
      <c r="N208" s="714">
        <v>1</v>
      </c>
      <c r="O208" s="799">
        <v>0.5</v>
      </c>
      <c r="P208" s="715"/>
      <c r="Q208" s="738">
        <v>0</v>
      </c>
      <c r="R208" s="714"/>
      <c r="S208" s="738">
        <v>0</v>
      </c>
      <c r="T208" s="799"/>
      <c r="U208" s="755">
        <v>0</v>
      </c>
    </row>
    <row r="209" spans="1:21" ht="14.4" customHeight="1" x14ac:dyDescent="0.3">
      <c r="A209" s="713">
        <v>30</v>
      </c>
      <c r="B209" s="714" t="s">
        <v>552</v>
      </c>
      <c r="C209" s="714" t="s">
        <v>2064</v>
      </c>
      <c r="D209" s="797" t="s">
        <v>2752</v>
      </c>
      <c r="E209" s="798" t="s">
        <v>2077</v>
      </c>
      <c r="F209" s="714" t="s">
        <v>2061</v>
      </c>
      <c r="G209" s="714" t="s">
        <v>2133</v>
      </c>
      <c r="H209" s="714" t="s">
        <v>553</v>
      </c>
      <c r="I209" s="714" t="s">
        <v>789</v>
      </c>
      <c r="J209" s="714" t="s">
        <v>2134</v>
      </c>
      <c r="K209" s="714" t="s">
        <v>2135</v>
      </c>
      <c r="L209" s="715">
        <v>88.76</v>
      </c>
      <c r="M209" s="715">
        <v>88.76</v>
      </c>
      <c r="N209" s="714">
        <v>1</v>
      </c>
      <c r="O209" s="799">
        <v>0.5</v>
      </c>
      <c r="P209" s="715"/>
      <c r="Q209" s="738">
        <v>0</v>
      </c>
      <c r="R209" s="714"/>
      <c r="S209" s="738">
        <v>0</v>
      </c>
      <c r="T209" s="799"/>
      <c r="U209" s="755">
        <v>0</v>
      </c>
    </row>
    <row r="210" spans="1:21" ht="14.4" customHeight="1" x14ac:dyDescent="0.3">
      <c r="A210" s="713">
        <v>30</v>
      </c>
      <c r="B210" s="714" t="s">
        <v>552</v>
      </c>
      <c r="C210" s="714" t="s">
        <v>2064</v>
      </c>
      <c r="D210" s="797" t="s">
        <v>2752</v>
      </c>
      <c r="E210" s="798" t="s">
        <v>2077</v>
      </c>
      <c r="F210" s="714" t="s">
        <v>2061</v>
      </c>
      <c r="G210" s="714" t="s">
        <v>2169</v>
      </c>
      <c r="H210" s="714" t="s">
        <v>1390</v>
      </c>
      <c r="I210" s="714" t="s">
        <v>2342</v>
      </c>
      <c r="J210" s="714" t="s">
        <v>1418</v>
      </c>
      <c r="K210" s="714" t="s">
        <v>1902</v>
      </c>
      <c r="L210" s="715">
        <v>736.33</v>
      </c>
      <c r="M210" s="715">
        <v>1472.66</v>
      </c>
      <c r="N210" s="714">
        <v>2</v>
      </c>
      <c r="O210" s="799">
        <v>0.5</v>
      </c>
      <c r="P210" s="715"/>
      <c r="Q210" s="738">
        <v>0</v>
      </c>
      <c r="R210" s="714"/>
      <c r="S210" s="738">
        <v>0</v>
      </c>
      <c r="T210" s="799"/>
      <c r="U210" s="755">
        <v>0</v>
      </c>
    </row>
    <row r="211" spans="1:21" ht="14.4" customHeight="1" x14ac:dyDescent="0.3">
      <c r="A211" s="713">
        <v>30</v>
      </c>
      <c r="B211" s="714" t="s">
        <v>552</v>
      </c>
      <c r="C211" s="714" t="s">
        <v>2064</v>
      </c>
      <c r="D211" s="797" t="s">
        <v>2752</v>
      </c>
      <c r="E211" s="798" t="s">
        <v>2077</v>
      </c>
      <c r="F211" s="714" t="s">
        <v>2061</v>
      </c>
      <c r="G211" s="714" t="s">
        <v>2177</v>
      </c>
      <c r="H211" s="714" t="s">
        <v>553</v>
      </c>
      <c r="I211" s="714" t="s">
        <v>1539</v>
      </c>
      <c r="J211" s="714" t="s">
        <v>1363</v>
      </c>
      <c r="K211" s="714" t="s">
        <v>2178</v>
      </c>
      <c r="L211" s="715">
        <v>93.71</v>
      </c>
      <c r="M211" s="715">
        <v>93.71</v>
      </c>
      <c r="N211" s="714">
        <v>1</v>
      </c>
      <c r="O211" s="799">
        <v>0.5</v>
      </c>
      <c r="P211" s="715"/>
      <c r="Q211" s="738">
        <v>0</v>
      </c>
      <c r="R211" s="714"/>
      <c r="S211" s="738">
        <v>0</v>
      </c>
      <c r="T211" s="799"/>
      <c r="U211" s="755">
        <v>0</v>
      </c>
    </row>
    <row r="212" spans="1:21" ht="14.4" customHeight="1" x14ac:dyDescent="0.3">
      <c r="A212" s="713">
        <v>30</v>
      </c>
      <c r="B212" s="714" t="s">
        <v>552</v>
      </c>
      <c r="C212" s="714" t="s">
        <v>2064</v>
      </c>
      <c r="D212" s="797" t="s">
        <v>2752</v>
      </c>
      <c r="E212" s="798" t="s">
        <v>2077</v>
      </c>
      <c r="F212" s="714" t="s">
        <v>2061</v>
      </c>
      <c r="G212" s="714" t="s">
        <v>2182</v>
      </c>
      <c r="H212" s="714" t="s">
        <v>1390</v>
      </c>
      <c r="I212" s="714" t="s">
        <v>1588</v>
      </c>
      <c r="J212" s="714" t="s">
        <v>1882</v>
      </c>
      <c r="K212" s="714" t="s">
        <v>1883</v>
      </c>
      <c r="L212" s="715">
        <v>28.81</v>
      </c>
      <c r="M212" s="715">
        <v>28.81</v>
      </c>
      <c r="N212" s="714">
        <v>1</v>
      </c>
      <c r="O212" s="799">
        <v>0.5</v>
      </c>
      <c r="P212" s="715"/>
      <c r="Q212" s="738">
        <v>0</v>
      </c>
      <c r="R212" s="714"/>
      <c r="S212" s="738">
        <v>0</v>
      </c>
      <c r="T212" s="799"/>
      <c r="U212" s="755">
        <v>0</v>
      </c>
    </row>
    <row r="213" spans="1:21" ht="14.4" customHeight="1" x14ac:dyDescent="0.3">
      <c r="A213" s="713">
        <v>30</v>
      </c>
      <c r="B213" s="714" t="s">
        <v>552</v>
      </c>
      <c r="C213" s="714" t="s">
        <v>2064</v>
      </c>
      <c r="D213" s="797" t="s">
        <v>2752</v>
      </c>
      <c r="E213" s="798" t="s">
        <v>2077</v>
      </c>
      <c r="F213" s="714" t="s">
        <v>2061</v>
      </c>
      <c r="G213" s="714" t="s">
        <v>2183</v>
      </c>
      <c r="H213" s="714" t="s">
        <v>1390</v>
      </c>
      <c r="I213" s="714" t="s">
        <v>1449</v>
      </c>
      <c r="J213" s="714" t="s">
        <v>1450</v>
      </c>
      <c r="K213" s="714" t="s">
        <v>1925</v>
      </c>
      <c r="L213" s="715">
        <v>48.27</v>
      </c>
      <c r="M213" s="715">
        <v>48.27</v>
      </c>
      <c r="N213" s="714">
        <v>1</v>
      </c>
      <c r="O213" s="799">
        <v>0.5</v>
      </c>
      <c r="P213" s="715"/>
      <c r="Q213" s="738">
        <v>0</v>
      </c>
      <c r="R213" s="714"/>
      <c r="S213" s="738">
        <v>0</v>
      </c>
      <c r="T213" s="799"/>
      <c r="U213" s="755">
        <v>0</v>
      </c>
    </row>
    <row r="214" spans="1:21" ht="14.4" customHeight="1" x14ac:dyDescent="0.3">
      <c r="A214" s="713">
        <v>30</v>
      </c>
      <c r="B214" s="714" t="s">
        <v>552</v>
      </c>
      <c r="C214" s="714" t="s">
        <v>2064</v>
      </c>
      <c r="D214" s="797" t="s">
        <v>2752</v>
      </c>
      <c r="E214" s="798" t="s">
        <v>2077</v>
      </c>
      <c r="F214" s="714" t="s">
        <v>2061</v>
      </c>
      <c r="G214" s="714" t="s">
        <v>2183</v>
      </c>
      <c r="H214" s="714" t="s">
        <v>1390</v>
      </c>
      <c r="I214" s="714" t="s">
        <v>2432</v>
      </c>
      <c r="J214" s="714" t="s">
        <v>2433</v>
      </c>
      <c r="K214" s="714" t="s">
        <v>2434</v>
      </c>
      <c r="L214" s="715">
        <v>48.27</v>
      </c>
      <c r="M214" s="715">
        <v>48.27</v>
      </c>
      <c r="N214" s="714">
        <v>1</v>
      </c>
      <c r="O214" s="799">
        <v>0.5</v>
      </c>
      <c r="P214" s="715"/>
      <c r="Q214" s="738">
        <v>0</v>
      </c>
      <c r="R214" s="714"/>
      <c r="S214" s="738">
        <v>0</v>
      </c>
      <c r="T214" s="799"/>
      <c r="U214" s="755">
        <v>0</v>
      </c>
    </row>
    <row r="215" spans="1:21" ht="14.4" customHeight="1" x14ac:dyDescent="0.3">
      <c r="A215" s="713">
        <v>30</v>
      </c>
      <c r="B215" s="714" t="s">
        <v>552</v>
      </c>
      <c r="C215" s="714" t="s">
        <v>2064</v>
      </c>
      <c r="D215" s="797" t="s">
        <v>2752</v>
      </c>
      <c r="E215" s="798" t="s">
        <v>2077</v>
      </c>
      <c r="F215" s="714" t="s">
        <v>2061</v>
      </c>
      <c r="G215" s="714" t="s">
        <v>2186</v>
      </c>
      <c r="H215" s="714" t="s">
        <v>1390</v>
      </c>
      <c r="I215" s="714" t="s">
        <v>1463</v>
      </c>
      <c r="J215" s="714" t="s">
        <v>1939</v>
      </c>
      <c r="K215" s="714" t="s">
        <v>1943</v>
      </c>
      <c r="L215" s="715">
        <v>145.72999999999999</v>
      </c>
      <c r="M215" s="715">
        <v>145.72999999999999</v>
      </c>
      <c r="N215" s="714">
        <v>1</v>
      </c>
      <c r="O215" s="799">
        <v>0.5</v>
      </c>
      <c r="P215" s="715"/>
      <c r="Q215" s="738">
        <v>0</v>
      </c>
      <c r="R215" s="714"/>
      <c r="S215" s="738">
        <v>0</v>
      </c>
      <c r="T215" s="799"/>
      <c r="U215" s="755">
        <v>0</v>
      </c>
    </row>
    <row r="216" spans="1:21" ht="14.4" customHeight="1" x14ac:dyDescent="0.3">
      <c r="A216" s="713">
        <v>30</v>
      </c>
      <c r="B216" s="714" t="s">
        <v>552</v>
      </c>
      <c r="C216" s="714" t="s">
        <v>2064</v>
      </c>
      <c r="D216" s="797" t="s">
        <v>2752</v>
      </c>
      <c r="E216" s="798" t="s">
        <v>2077</v>
      </c>
      <c r="F216" s="714" t="s">
        <v>2061</v>
      </c>
      <c r="G216" s="714" t="s">
        <v>2366</v>
      </c>
      <c r="H216" s="714" t="s">
        <v>1390</v>
      </c>
      <c r="I216" s="714" t="s">
        <v>2435</v>
      </c>
      <c r="J216" s="714" t="s">
        <v>1957</v>
      </c>
      <c r="K216" s="714" t="s">
        <v>1926</v>
      </c>
      <c r="L216" s="715">
        <v>117.73</v>
      </c>
      <c r="M216" s="715">
        <v>117.73</v>
      </c>
      <c r="N216" s="714">
        <v>1</v>
      </c>
      <c r="O216" s="799">
        <v>0.5</v>
      </c>
      <c r="P216" s="715"/>
      <c r="Q216" s="738">
        <v>0</v>
      </c>
      <c r="R216" s="714"/>
      <c r="S216" s="738">
        <v>0</v>
      </c>
      <c r="T216" s="799"/>
      <c r="U216" s="755">
        <v>0</v>
      </c>
    </row>
    <row r="217" spans="1:21" ht="14.4" customHeight="1" x14ac:dyDescent="0.3">
      <c r="A217" s="713">
        <v>30</v>
      </c>
      <c r="B217" s="714" t="s">
        <v>552</v>
      </c>
      <c r="C217" s="714" t="s">
        <v>2064</v>
      </c>
      <c r="D217" s="797" t="s">
        <v>2752</v>
      </c>
      <c r="E217" s="798" t="s">
        <v>2077</v>
      </c>
      <c r="F217" s="714" t="s">
        <v>2061</v>
      </c>
      <c r="G217" s="714" t="s">
        <v>2198</v>
      </c>
      <c r="H217" s="714" t="s">
        <v>1390</v>
      </c>
      <c r="I217" s="714" t="s">
        <v>1435</v>
      </c>
      <c r="J217" s="714" t="s">
        <v>2003</v>
      </c>
      <c r="K217" s="714" t="s">
        <v>2004</v>
      </c>
      <c r="L217" s="715">
        <v>0</v>
      </c>
      <c r="M217" s="715">
        <v>0</v>
      </c>
      <c r="N217" s="714">
        <v>2</v>
      </c>
      <c r="O217" s="799">
        <v>1.5</v>
      </c>
      <c r="P217" s="715"/>
      <c r="Q217" s="738"/>
      <c r="R217" s="714"/>
      <c r="S217" s="738">
        <v>0</v>
      </c>
      <c r="T217" s="799"/>
      <c r="U217" s="755">
        <v>0</v>
      </c>
    </row>
    <row r="218" spans="1:21" ht="14.4" customHeight="1" x14ac:dyDescent="0.3">
      <c r="A218" s="713">
        <v>30</v>
      </c>
      <c r="B218" s="714" t="s">
        <v>552</v>
      </c>
      <c r="C218" s="714" t="s">
        <v>2064</v>
      </c>
      <c r="D218" s="797" t="s">
        <v>2752</v>
      </c>
      <c r="E218" s="798" t="s">
        <v>2077</v>
      </c>
      <c r="F218" s="714" t="s">
        <v>2061</v>
      </c>
      <c r="G218" s="714" t="s">
        <v>2199</v>
      </c>
      <c r="H218" s="714" t="s">
        <v>553</v>
      </c>
      <c r="I218" s="714" t="s">
        <v>669</v>
      </c>
      <c r="J218" s="714" t="s">
        <v>670</v>
      </c>
      <c r="K218" s="714" t="s">
        <v>2200</v>
      </c>
      <c r="L218" s="715">
        <v>42.08</v>
      </c>
      <c r="M218" s="715">
        <v>42.08</v>
      </c>
      <c r="N218" s="714">
        <v>1</v>
      </c>
      <c r="O218" s="799">
        <v>0.5</v>
      </c>
      <c r="P218" s="715"/>
      <c r="Q218" s="738">
        <v>0</v>
      </c>
      <c r="R218" s="714"/>
      <c r="S218" s="738">
        <v>0</v>
      </c>
      <c r="T218" s="799"/>
      <c r="U218" s="755">
        <v>0</v>
      </c>
    </row>
    <row r="219" spans="1:21" ht="14.4" customHeight="1" x14ac:dyDescent="0.3">
      <c r="A219" s="713">
        <v>30</v>
      </c>
      <c r="B219" s="714" t="s">
        <v>552</v>
      </c>
      <c r="C219" s="714" t="s">
        <v>2064</v>
      </c>
      <c r="D219" s="797" t="s">
        <v>2752</v>
      </c>
      <c r="E219" s="798" t="s">
        <v>2077</v>
      </c>
      <c r="F219" s="714" t="s">
        <v>2061</v>
      </c>
      <c r="G219" s="714" t="s">
        <v>2370</v>
      </c>
      <c r="H219" s="714" t="s">
        <v>553</v>
      </c>
      <c r="I219" s="714" t="s">
        <v>2436</v>
      </c>
      <c r="J219" s="714" t="s">
        <v>2372</v>
      </c>
      <c r="K219" s="714" t="s">
        <v>2437</v>
      </c>
      <c r="L219" s="715">
        <v>85.16</v>
      </c>
      <c r="M219" s="715">
        <v>85.16</v>
      </c>
      <c r="N219" s="714">
        <v>1</v>
      </c>
      <c r="O219" s="799">
        <v>0.5</v>
      </c>
      <c r="P219" s="715"/>
      <c r="Q219" s="738">
        <v>0</v>
      </c>
      <c r="R219" s="714"/>
      <c r="S219" s="738">
        <v>0</v>
      </c>
      <c r="T219" s="799"/>
      <c r="U219" s="755">
        <v>0</v>
      </c>
    </row>
    <row r="220" spans="1:21" ht="14.4" customHeight="1" x14ac:dyDescent="0.3">
      <c r="A220" s="713">
        <v>30</v>
      </c>
      <c r="B220" s="714" t="s">
        <v>552</v>
      </c>
      <c r="C220" s="714" t="s">
        <v>2064</v>
      </c>
      <c r="D220" s="797" t="s">
        <v>2752</v>
      </c>
      <c r="E220" s="798" t="s">
        <v>2077</v>
      </c>
      <c r="F220" s="714" t="s">
        <v>2061</v>
      </c>
      <c r="G220" s="714" t="s">
        <v>2375</v>
      </c>
      <c r="H220" s="714" t="s">
        <v>1390</v>
      </c>
      <c r="I220" s="714" t="s">
        <v>2438</v>
      </c>
      <c r="J220" s="714" t="s">
        <v>2439</v>
      </c>
      <c r="K220" s="714" t="s">
        <v>2440</v>
      </c>
      <c r="L220" s="715">
        <v>131.32</v>
      </c>
      <c r="M220" s="715">
        <v>131.32</v>
      </c>
      <c r="N220" s="714">
        <v>1</v>
      </c>
      <c r="O220" s="799">
        <v>0.5</v>
      </c>
      <c r="P220" s="715"/>
      <c r="Q220" s="738">
        <v>0</v>
      </c>
      <c r="R220" s="714"/>
      <c r="S220" s="738">
        <v>0</v>
      </c>
      <c r="T220" s="799"/>
      <c r="U220" s="755">
        <v>0</v>
      </c>
    </row>
    <row r="221" spans="1:21" ht="14.4" customHeight="1" x14ac:dyDescent="0.3">
      <c r="A221" s="713">
        <v>30</v>
      </c>
      <c r="B221" s="714" t="s">
        <v>552</v>
      </c>
      <c r="C221" s="714" t="s">
        <v>2064</v>
      </c>
      <c r="D221" s="797" t="s">
        <v>2752</v>
      </c>
      <c r="E221" s="798" t="s">
        <v>2077</v>
      </c>
      <c r="F221" s="714" t="s">
        <v>2061</v>
      </c>
      <c r="G221" s="714" t="s">
        <v>2216</v>
      </c>
      <c r="H221" s="714" t="s">
        <v>1390</v>
      </c>
      <c r="I221" s="714" t="s">
        <v>2217</v>
      </c>
      <c r="J221" s="714" t="s">
        <v>2218</v>
      </c>
      <c r="K221" s="714" t="s">
        <v>2219</v>
      </c>
      <c r="L221" s="715">
        <v>251.52</v>
      </c>
      <c r="M221" s="715">
        <v>251.52</v>
      </c>
      <c r="N221" s="714">
        <v>1</v>
      </c>
      <c r="O221" s="799">
        <v>0.5</v>
      </c>
      <c r="P221" s="715"/>
      <c r="Q221" s="738">
        <v>0</v>
      </c>
      <c r="R221" s="714"/>
      <c r="S221" s="738">
        <v>0</v>
      </c>
      <c r="T221" s="799"/>
      <c r="U221" s="755">
        <v>0</v>
      </c>
    </row>
    <row r="222" spans="1:21" ht="14.4" customHeight="1" x14ac:dyDescent="0.3">
      <c r="A222" s="713">
        <v>30</v>
      </c>
      <c r="B222" s="714" t="s">
        <v>552</v>
      </c>
      <c r="C222" s="714" t="s">
        <v>2064</v>
      </c>
      <c r="D222" s="797" t="s">
        <v>2752</v>
      </c>
      <c r="E222" s="798" t="s">
        <v>2077</v>
      </c>
      <c r="F222" s="714" t="s">
        <v>2061</v>
      </c>
      <c r="G222" s="714" t="s">
        <v>2441</v>
      </c>
      <c r="H222" s="714" t="s">
        <v>553</v>
      </c>
      <c r="I222" s="714" t="s">
        <v>2442</v>
      </c>
      <c r="J222" s="714" t="s">
        <v>2443</v>
      </c>
      <c r="K222" s="714" t="s">
        <v>2444</v>
      </c>
      <c r="L222" s="715">
        <v>0</v>
      </c>
      <c r="M222" s="715">
        <v>0</v>
      </c>
      <c r="N222" s="714">
        <v>2</v>
      </c>
      <c r="O222" s="799">
        <v>1</v>
      </c>
      <c r="P222" s="715"/>
      <c r="Q222" s="738"/>
      <c r="R222" s="714"/>
      <c r="S222" s="738">
        <v>0</v>
      </c>
      <c r="T222" s="799"/>
      <c r="U222" s="755">
        <v>0</v>
      </c>
    </row>
    <row r="223" spans="1:21" ht="14.4" customHeight="1" x14ac:dyDescent="0.3">
      <c r="A223" s="713">
        <v>30</v>
      </c>
      <c r="B223" s="714" t="s">
        <v>552</v>
      </c>
      <c r="C223" s="714" t="s">
        <v>2064</v>
      </c>
      <c r="D223" s="797" t="s">
        <v>2752</v>
      </c>
      <c r="E223" s="798" t="s">
        <v>2077</v>
      </c>
      <c r="F223" s="714" t="s">
        <v>2061</v>
      </c>
      <c r="G223" s="714" t="s">
        <v>2285</v>
      </c>
      <c r="H223" s="714" t="s">
        <v>1390</v>
      </c>
      <c r="I223" s="714" t="s">
        <v>2286</v>
      </c>
      <c r="J223" s="714" t="s">
        <v>1607</v>
      </c>
      <c r="K223" s="714" t="s">
        <v>2287</v>
      </c>
      <c r="L223" s="715">
        <v>0</v>
      </c>
      <c r="M223" s="715">
        <v>0</v>
      </c>
      <c r="N223" s="714">
        <v>1</v>
      </c>
      <c r="O223" s="799">
        <v>0.5</v>
      </c>
      <c r="P223" s="715"/>
      <c r="Q223" s="738"/>
      <c r="R223" s="714"/>
      <c r="S223" s="738">
        <v>0</v>
      </c>
      <c r="T223" s="799"/>
      <c r="U223" s="755">
        <v>0</v>
      </c>
    </row>
    <row r="224" spans="1:21" ht="14.4" customHeight="1" x14ac:dyDescent="0.3">
      <c r="A224" s="713">
        <v>30</v>
      </c>
      <c r="B224" s="714" t="s">
        <v>552</v>
      </c>
      <c r="C224" s="714" t="s">
        <v>2064</v>
      </c>
      <c r="D224" s="797" t="s">
        <v>2752</v>
      </c>
      <c r="E224" s="798" t="s">
        <v>2077</v>
      </c>
      <c r="F224" s="714" t="s">
        <v>2061</v>
      </c>
      <c r="G224" s="714" t="s">
        <v>2221</v>
      </c>
      <c r="H224" s="714" t="s">
        <v>1390</v>
      </c>
      <c r="I224" s="714" t="s">
        <v>1568</v>
      </c>
      <c r="J224" s="714" t="s">
        <v>1909</v>
      </c>
      <c r="K224" s="714" t="s">
        <v>1912</v>
      </c>
      <c r="L224" s="715">
        <v>1887.9</v>
      </c>
      <c r="M224" s="715">
        <v>1887.9</v>
      </c>
      <c r="N224" s="714">
        <v>1</v>
      </c>
      <c r="O224" s="799">
        <v>0.5</v>
      </c>
      <c r="P224" s="715"/>
      <c r="Q224" s="738">
        <v>0</v>
      </c>
      <c r="R224" s="714"/>
      <c r="S224" s="738">
        <v>0</v>
      </c>
      <c r="T224" s="799"/>
      <c r="U224" s="755">
        <v>0</v>
      </c>
    </row>
    <row r="225" spans="1:21" ht="14.4" customHeight="1" x14ac:dyDescent="0.3">
      <c r="A225" s="713">
        <v>30</v>
      </c>
      <c r="B225" s="714" t="s">
        <v>552</v>
      </c>
      <c r="C225" s="714" t="s">
        <v>2064</v>
      </c>
      <c r="D225" s="797" t="s">
        <v>2752</v>
      </c>
      <c r="E225" s="798" t="s">
        <v>2072</v>
      </c>
      <c r="F225" s="714" t="s">
        <v>2061</v>
      </c>
      <c r="G225" s="714" t="s">
        <v>2294</v>
      </c>
      <c r="H225" s="714" t="s">
        <v>553</v>
      </c>
      <c r="I225" s="714" t="s">
        <v>797</v>
      </c>
      <c r="J225" s="714" t="s">
        <v>2295</v>
      </c>
      <c r="K225" s="714" t="s">
        <v>2296</v>
      </c>
      <c r="L225" s="715">
        <v>35.11</v>
      </c>
      <c r="M225" s="715">
        <v>35.11</v>
      </c>
      <c r="N225" s="714">
        <v>1</v>
      </c>
      <c r="O225" s="799">
        <v>0.5</v>
      </c>
      <c r="P225" s="715"/>
      <c r="Q225" s="738">
        <v>0</v>
      </c>
      <c r="R225" s="714"/>
      <c r="S225" s="738">
        <v>0</v>
      </c>
      <c r="T225" s="799"/>
      <c r="U225" s="755">
        <v>0</v>
      </c>
    </row>
    <row r="226" spans="1:21" ht="14.4" customHeight="1" x14ac:dyDescent="0.3">
      <c r="A226" s="713">
        <v>30</v>
      </c>
      <c r="B226" s="714" t="s">
        <v>552</v>
      </c>
      <c r="C226" s="714" t="s">
        <v>2064</v>
      </c>
      <c r="D226" s="797" t="s">
        <v>2752</v>
      </c>
      <c r="E226" s="798" t="s">
        <v>2072</v>
      </c>
      <c r="F226" s="714" t="s">
        <v>2061</v>
      </c>
      <c r="G226" s="714" t="s">
        <v>2079</v>
      </c>
      <c r="H226" s="714" t="s">
        <v>553</v>
      </c>
      <c r="I226" s="714" t="s">
        <v>2445</v>
      </c>
      <c r="J226" s="714" t="s">
        <v>662</v>
      </c>
      <c r="K226" s="714" t="s">
        <v>2446</v>
      </c>
      <c r="L226" s="715">
        <v>0</v>
      </c>
      <c r="M226" s="715">
        <v>0</v>
      </c>
      <c r="N226" s="714">
        <v>1</v>
      </c>
      <c r="O226" s="799">
        <v>0.5</v>
      </c>
      <c r="P226" s="715"/>
      <c r="Q226" s="738"/>
      <c r="R226" s="714"/>
      <c r="S226" s="738">
        <v>0</v>
      </c>
      <c r="T226" s="799"/>
      <c r="U226" s="755">
        <v>0</v>
      </c>
    </row>
    <row r="227" spans="1:21" ht="14.4" customHeight="1" x14ac:dyDescent="0.3">
      <c r="A227" s="713">
        <v>30</v>
      </c>
      <c r="B227" s="714" t="s">
        <v>552</v>
      </c>
      <c r="C227" s="714" t="s">
        <v>2064</v>
      </c>
      <c r="D227" s="797" t="s">
        <v>2752</v>
      </c>
      <c r="E227" s="798" t="s">
        <v>2072</v>
      </c>
      <c r="F227" s="714" t="s">
        <v>2061</v>
      </c>
      <c r="G227" s="714" t="s">
        <v>2079</v>
      </c>
      <c r="H227" s="714" t="s">
        <v>553</v>
      </c>
      <c r="I227" s="714" t="s">
        <v>661</v>
      </c>
      <c r="J227" s="714" t="s">
        <v>662</v>
      </c>
      <c r="K227" s="714" t="s">
        <v>2080</v>
      </c>
      <c r="L227" s="715">
        <v>36.270000000000003</v>
      </c>
      <c r="M227" s="715">
        <v>181.35000000000002</v>
      </c>
      <c r="N227" s="714">
        <v>5</v>
      </c>
      <c r="O227" s="799">
        <v>3</v>
      </c>
      <c r="P227" s="715"/>
      <c r="Q227" s="738">
        <v>0</v>
      </c>
      <c r="R227" s="714"/>
      <c r="S227" s="738">
        <v>0</v>
      </c>
      <c r="T227" s="799"/>
      <c r="U227" s="755">
        <v>0</v>
      </c>
    </row>
    <row r="228" spans="1:21" ht="14.4" customHeight="1" x14ac:dyDescent="0.3">
      <c r="A228" s="713">
        <v>30</v>
      </c>
      <c r="B228" s="714" t="s">
        <v>552</v>
      </c>
      <c r="C228" s="714" t="s">
        <v>2064</v>
      </c>
      <c r="D228" s="797" t="s">
        <v>2752</v>
      </c>
      <c r="E228" s="798" t="s">
        <v>2072</v>
      </c>
      <c r="F228" s="714" t="s">
        <v>2061</v>
      </c>
      <c r="G228" s="714" t="s">
        <v>2082</v>
      </c>
      <c r="H228" s="714" t="s">
        <v>553</v>
      </c>
      <c r="I228" s="714" t="s">
        <v>2084</v>
      </c>
      <c r="J228" s="714" t="s">
        <v>934</v>
      </c>
      <c r="K228" s="714" t="s">
        <v>1937</v>
      </c>
      <c r="L228" s="715">
        <v>31.09</v>
      </c>
      <c r="M228" s="715">
        <v>31.09</v>
      </c>
      <c r="N228" s="714">
        <v>1</v>
      </c>
      <c r="O228" s="799">
        <v>0.5</v>
      </c>
      <c r="P228" s="715"/>
      <c r="Q228" s="738">
        <v>0</v>
      </c>
      <c r="R228" s="714"/>
      <c r="S228" s="738">
        <v>0</v>
      </c>
      <c r="T228" s="799"/>
      <c r="U228" s="755">
        <v>0</v>
      </c>
    </row>
    <row r="229" spans="1:21" ht="14.4" customHeight="1" x14ac:dyDescent="0.3">
      <c r="A229" s="713">
        <v>30</v>
      </c>
      <c r="B229" s="714" t="s">
        <v>552</v>
      </c>
      <c r="C229" s="714" t="s">
        <v>2064</v>
      </c>
      <c r="D229" s="797" t="s">
        <v>2752</v>
      </c>
      <c r="E229" s="798" t="s">
        <v>2072</v>
      </c>
      <c r="F229" s="714" t="s">
        <v>2061</v>
      </c>
      <c r="G229" s="714" t="s">
        <v>2303</v>
      </c>
      <c r="H229" s="714" t="s">
        <v>1390</v>
      </c>
      <c r="I229" s="714" t="s">
        <v>2447</v>
      </c>
      <c r="J229" s="714" t="s">
        <v>1954</v>
      </c>
      <c r="K229" s="714" t="s">
        <v>1958</v>
      </c>
      <c r="L229" s="715">
        <v>117.73</v>
      </c>
      <c r="M229" s="715">
        <v>117.73</v>
      </c>
      <c r="N229" s="714">
        <v>1</v>
      </c>
      <c r="O229" s="799">
        <v>1</v>
      </c>
      <c r="P229" s="715"/>
      <c r="Q229" s="738">
        <v>0</v>
      </c>
      <c r="R229" s="714"/>
      <c r="S229" s="738">
        <v>0</v>
      </c>
      <c r="T229" s="799"/>
      <c r="U229" s="755">
        <v>0</v>
      </c>
    </row>
    <row r="230" spans="1:21" ht="14.4" customHeight="1" x14ac:dyDescent="0.3">
      <c r="A230" s="713">
        <v>30</v>
      </c>
      <c r="B230" s="714" t="s">
        <v>552</v>
      </c>
      <c r="C230" s="714" t="s">
        <v>2064</v>
      </c>
      <c r="D230" s="797" t="s">
        <v>2752</v>
      </c>
      <c r="E230" s="798" t="s">
        <v>2072</v>
      </c>
      <c r="F230" s="714" t="s">
        <v>2061</v>
      </c>
      <c r="G230" s="714" t="s">
        <v>2448</v>
      </c>
      <c r="H230" s="714" t="s">
        <v>1390</v>
      </c>
      <c r="I230" s="714" t="s">
        <v>1431</v>
      </c>
      <c r="J230" s="714" t="s">
        <v>1922</v>
      </c>
      <c r="K230" s="714" t="s">
        <v>1923</v>
      </c>
      <c r="L230" s="715">
        <v>65.540000000000006</v>
      </c>
      <c r="M230" s="715">
        <v>65.540000000000006</v>
      </c>
      <c r="N230" s="714">
        <v>1</v>
      </c>
      <c r="O230" s="799">
        <v>0.5</v>
      </c>
      <c r="P230" s="715"/>
      <c r="Q230" s="738">
        <v>0</v>
      </c>
      <c r="R230" s="714"/>
      <c r="S230" s="738">
        <v>0</v>
      </c>
      <c r="T230" s="799"/>
      <c r="U230" s="755">
        <v>0</v>
      </c>
    </row>
    <row r="231" spans="1:21" ht="14.4" customHeight="1" x14ac:dyDescent="0.3">
      <c r="A231" s="713">
        <v>30</v>
      </c>
      <c r="B231" s="714" t="s">
        <v>552</v>
      </c>
      <c r="C231" s="714" t="s">
        <v>2064</v>
      </c>
      <c r="D231" s="797" t="s">
        <v>2752</v>
      </c>
      <c r="E231" s="798" t="s">
        <v>2072</v>
      </c>
      <c r="F231" s="714" t="s">
        <v>2061</v>
      </c>
      <c r="G231" s="714" t="s">
        <v>2085</v>
      </c>
      <c r="H231" s="714" t="s">
        <v>1390</v>
      </c>
      <c r="I231" s="714" t="s">
        <v>1425</v>
      </c>
      <c r="J231" s="714" t="s">
        <v>1426</v>
      </c>
      <c r="K231" s="714" t="s">
        <v>1925</v>
      </c>
      <c r="L231" s="715">
        <v>35.11</v>
      </c>
      <c r="M231" s="715">
        <v>35.11</v>
      </c>
      <c r="N231" s="714">
        <v>1</v>
      </c>
      <c r="O231" s="799">
        <v>0.5</v>
      </c>
      <c r="P231" s="715"/>
      <c r="Q231" s="738">
        <v>0</v>
      </c>
      <c r="R231" s="714"/>
      <c r="S231" s="738">
        <v>0</v>
      </c>
      <c r="T231" s="799"/>
      <c r="U231" s="755">
        <v>0</v>
      </c>
    </row>
    <row r="232" spans="1:21" ht="14.4" customHeight="1" x14ac:dyDescent="0.3">
      <c r="A232" s="713">
        <v>30</v>
      </c>
      <c r="B232" s="714" t="s">
        <v>552</v>
      </c>
      <c r="C232" s="714" t="s">
        <v>2064</v>
      </c>
      <c r="D232" s="797" t="s">
        <v>2752</v>
      </c>
      <c r="E232" s="798" t="s">
        <v>2072</v>
      </c>
      <c r="F232" s="714" t="s">
        <v>2061</v>
      </c>
      <c r="G232" s="714" t="s">
        <v>2449</v>
      </c>
      <c r="H232" s="714" t="s">
        <v>553</v>
      </c>
      <c r="I232" s="714" t="s">
        <v>1346</v>
      </c>
      <c r="J232" s="714" t="s">
        <v>1347</v>
      </c>
      <c r="K232" s="714" t="s">
        <v>2450</v>
      </c>
      <c r="L232" s="715">
        <v>35.11</v>
      </c>
      <c r="M232" s="715">
        <v>35.11</v>
      </c>
      <c r="N232" s="714">
        <v>1</v>
      </c>
      <c r="O232" s="799">
        <v>0.5</v>
      </c>
      <c r="P232" s="715"/>
      <c r="Q232" s="738">
        <v>0</v>
      </c>
      <c r="R232" s="714"/>
      <c r="S232" s="738">
        <v>0</v>
      </c>
      <c r="T232" s="799"/>
      <c r="U232" s="755">
        <v>0</v>
      </c>
    </row>
    <row r="233" spans="1:21" ht="14.4" customHeight="1" x14ac:dyDescent="0.3">
      <c r="A233" s="713">
        <v>30</v>
      </c>
      <c r="B233" s="714" t="s">
        <v>552</v>
      </c>
      <c r="C233" s="714" t="s">
        <v>2064</v>
      </c>
      <c r="D233" s="797" t="s">
        <v>2752</v>
      </c>
      <c r="E233" s="798" t="s">
        <v>2072</v>
      </c>
      <c r="F233" s="714" t="s">
        <v>2061</v>
      </c>
      <c r="G233" s="714" t="s">
        <v>2307</v>
      </c>
      <c r="H233" s="714" t="s">
        <v>553</v>
      </c>
      <c r="I233" s="714" t="s">
        <v>2424</v>
      </c>
      <c r="J233" s="714" t="s">
        <v>2425</v>
      </c>
      <c r="K233" s="714" t="s">
        <v>2020</v>
      </c>
      <c r="L233" s="715">
        <v>47.46</v>
      </c>
      <c r="M233" s="715">
        <v>47.46</v>
      </c>
      <c r="N233" s="714">
        <v>1</v>
      </c>
      <c r="O233" s="799">
        <v>0.5</v>
      </c>
      <c r="P233" s="715"/>
      <c r="Q233" s="738">
        <v>0</v>
      </c>
      <c r="R233" s="714"/>
      <c r="S233" s="738">
        <v>0</v>
      </c>
      <c r="T233" s="799"/>
      <c r="U233" s="755">
        <v>0</v>
      </c>
    </row>
    <row r="234" spans="1:21" ht="14.4" customHeight="1" x14ac:dyDescent="0.3">
      <c r="A234" s="713">
        <v>30</v>
      </c>
      <c r="B234" s="714" t="s">
        <v>552</v>
      </c>
      <c r="C234" s="714" t="s">
        <v>2064</v>
      </c>
      <c r="D234" s="797" t="s">
        <v>2752</v>
      </c>
      <c r="E234" s="798" t="s">
        <v>2072</v>
      </c>
      <c r="F234" s="714" t="s">
        <v>2061</v>
      </c>
      <c r="G234" s="714" t="s">
        <v>2307</v>
      </c>
      <c r="H234" s="714" t="s">
        <v>553</v>
      </c>
      <c r="I234" s="714" t="s">
        <v>801</v>
      </c>
      <c r="J234" s="714" t="s">
        <v>2308</v>
      </c>
      <c r="K234" s="714" t="s">
        <v>2309</v>
      </c>
      <c r="L234" s="715">
        <v>23.72</v>
      </c>
      <c r="M234" s="715">
        <v>23.72</v>
      </c>
      <c r="N234" s="714">
        <v>1</v>
      </c>
      <c r="O234" s="799">
        <v>0.5</v>
      </c>
      <c r="P234" s="715"/>
      <c r="Q234" s="738">
        <v>0</v>
      </c>
      <c r="R234" s="714"/>
      <c r="S234" s="738">
        <v>0</v>
      </c>
      <c r="T234" s="799"/>
      <c r="U234" s="755">
        <v>0</v>
      </c>
    </row>
    <row r="235" spans="1:21" ht="14.4" customHeight="1" x14ac:dyDescent="0.3">
      <c r="A235" s="713">
        <v>30</v>
      </c>
      <c r="B235" s="714" t="s">
        <v>552</v>
      </c>
      <c r="C235" s="714" t="s">
        <v>2064</v>
      </c>
      <c r="D235" s="797" t="s">
        <v>2752</v>
      </c>
      <c r="E235" s="798" t="s">
        <v>2072</v>
      </c>
      <c r="F235" s="714" t="s">
        <v>2061</v>
      </c>
      <c r="G235" s="714" t="s">
        <v>2451</v>
      </c>
      <c r="H235" s="714" t="s">
        <v>1390</v>
      </c>
      <c r="I235" s="714" t="s">
        <v>2452</v>
      </c>
      <c r="J235" s="714" t="s">
        <v>2453</v>
      </c>
      <c r="K235" s="714" t="s">
        <v>2454</v>
      </c>
      <c r="L235" s="715">
        <v>185.34</v>
      </c>
      <c r="M235" s="715">
        <v>185.34</v>
      </c>
      <c r="N235" s="714">
        <v>1</v>
      </c>
      <c r="O235" s="799">
        <v>1</v>
      </c>
      <c r="P235" s="715"/>
      <c r="Q235" s="738">
        <v>0</v>
      </c>
      <c r="R235" s="714"/>
      <c r="S235" s="738">
        <v>0</v>
      </c>
      <c r="T235" s="799"/>
      <c r="U235" s="755">
        <v>0</v>
      </c>
    </row>
    <row r="236" spans="1:21" ht="14.4" customHeight="1" x14ac:dyDescent="0.3">
      <c r="A236" s="713">
        <v>30</v>
      </c>
      <c r="B236" s="714" t="s">
        <v>552</v>
      </c>
      <c r="C236" s="714" t="s">
        <v>2064</v>
      </c>
      <c r="D236" s="797" t="s">
        <v>2752</v>
      </c>
      <c r="E236" s="798" t="s">
        <v>2072</v>
      </c>
      <c r="F236" s="714" t="s">
        <v>2061</v>
      </c>
      <c r="G236" s="714" t="s">
        <v>2097</v>
      </c>
      <c r="H236" s="714" t="s">
        <v>553</v>
      </c>
      <c r="I236" s="714" t="s">
        <v>2100</v>
      </c>
      <c r="J236" s="714" t="s">
        <v>871</v>
      </c>
      <c r="K236" s="714" t="s">
        <v>2101</v>
      </c>
      <c r="L236" s="715">
        <v>0</v>
      </c>
      <c r="M236" s="715">
        <v>0</v>
      </c>
      <c r="N236" s="714">
        <v>2</v>
      </c>
      <c r="O236" s="799">
        <v>1</v>
      </c>
      <c r="P236" s="715"/>
      <c r="Q236" s="738"/>
      <c r="R236" s="714"/>
      <c r="S236" s="738">
        <v>0</v>
      </c>
      <c r="T236" s="799"/>
      <c r="U236" s="755">
        <v>0</v>
      </c>
    </row>
    <row r="237" spans="1:21" ht="14.4" customHeight="1" x14ac:dyDescent="0.3">
      <c r="A237" s="713">
        <v>30</v>
      </c>
      <c r="B237" s="714" t="s">
        <v>552</v>
      </c>
      <c r="C237" s="714" t="s">
        <v>2064</v>
      </c>
      <c r="D237" s="797" t="s">
        <v>2752</v>
      </c>
      <c r="E237" s="798" t="s">
        <v>2072</v>
      </c>
      <c r="F237" s="714" t="s">
        <v>2061</v>
      </c>
      <c r="G237" s="714" t="s">
        <v>2097</v>
      </c>
      <c r="H237" s="714" t="s">
        <v>553</v>
      </c>
      <c r="I237" s="714" t="s">
        <v>870</v>
      </c>
      <c r="J237" s="714" t="s">
        <v>871</v>
      </c>
      <c r="K237" s="714" t="s">
        <v>2102</v>
      </c>
      <c r="L237" s="715">
        <v>42.51</v>
      </c>
      <c r="M237" s="715">
        <v>85.02</v>
      </c>
      <c r="N237" s="714">
        <v>2</v>
      </c>
      <c r="O237" s="799">
        <v>1</v>
      </c>
      <c r="P237" s="715"/>
      <c r="Q237" s="738">
        <v>0</v>
      </c>
      <c r="R237" s="714"/>
      <c r="S237" s="738">
        <v>0</v>
      </c>
      <c r="T237" s="799"/>
      <c r="U237" s="755">
        <v>0</v>
      </c>
    </row>
    <row r="238" spans="1:21" ht="14.4" customHeight="1" x14ac:dyDescent="0.3">
      <c r="A238" s="713">
        <v>30</v>
      </c>
      <c r="B238" s="714" t="s">
        <v>552</v>
      </c>
      <c r="C238" s="714" t="s">
        <v>2064</v>
      </c>
      <c r="D238" s="797" t="s">
        <v>2752</v>
      </c>
      <c r="E238" s="798" t="s">
        <v>2072</v>
      </c>
      <c r="F238" s="714" t="s">
        <v>2061</v>
      </c>
      <c r="G238" s="714" t="s">
        <v>2242</v>
      </c>
      <c r="H238" s="714" t="s">
        <v>553</v>
      </c>
      <c r="I238" s="714" t="s">
        <v>2455</v>
      </c>
      <c r="J238" s="714" t="s">
        <v>743</v>
      </c>
      <c r="K238" s="714" t="s">
        <v>2456</v>
      </c>
      <c r="L238" s="715">
        <v>0</v>
      </c>
      <c r="M238" s="715">
        <v>0</v>
      </c>
      <c r="N238" s="714">
        <v>1</v>
      </c>
      <c r="O238" s="799">
        <v>0.5</v>
      </c>
      <c r="P238" s="715"/>
      <c r="Q238" s="738"/>
      <c r="R238" s="714"/>
      <c r="S238" s="738">
        <v>0</v>
      </c>
      <c r="T238" s="799"/>
      <c r="U238" s="755">
        <v>0</v>
      </c>
    </row>
    <row r="239" spans="1:21" ht="14.4" customHeight="1" x14ac:dyDescent="0.3">
      <c r="A239" s="713">
        <v>30</v>
      </c>
      <c r="B239" s="714" t="s">
        <v>552</v>
      </c>
      <c r="C239" s="714" t="s">
        <v>2064</v>
      </c>
      <c r="D239" s="797" t="s">
        <v>2752</v>
      </c>
      <c r="E239" s="798" t="s">
        <v>2072</v>
      </c>
      <c r="F239" s="714" t="s">
        <v>2061</v>
      </c>
      <c r="G239" s="714" t="s">
        <v>2114</v>
      </c>
      <c r="H239" s="714" t="s">
        <v>553</v>
      </c>
      <c r="I239" s="714" t="s">
        <v>897</v>
      </c>
      <c r="J239" s="714" t="s">
        <v>898</v>
      </c>
      <c r="K239" s="714" t="s">
        <v>2115</v>
      </c>
      <c r="L239" s="715">
        <v>33</v>
      </c>
      <c r="M239" s="715">
        <v>33</v>
      </c>
      <c r="N239" s="714">
        <v>1</v>
      </c>
      <c r="O239" s="799">
        <v>0.5</v>
      </c>
      <c r="P239" s="715"/>
      <c r="Q239" s="738">
        <v>0</v>
      </c>
      <c r="R239" s="714"/>
      <c r="S239" s="738">
        <v>0</v>
      </c>
      <c r="T239" s="799"/>
      <c r="U239" s="755">
        <v>0</v>
      </c>
    </row>
    <row r="240" spans="1:21" ht="14.4" customHeight="1" x14ac:dyDescent="0.3">
      <c r="A240" s="713">
        <v>30</v>
      </c>
      <c r="B240" s="714" t="s">
        <v>552</v>
      </c>
      <c r="C240" s="714" t="s">
        <v>2064</v>
      </c>
      <c r="D240" s="797" t="s">
        <v>2752</v>
      </c>
      <c r="E240" s="798" t="s">
        <v>2072</v>
      </c>
      <c r="F240" s="714" t="s">
        <v>2061</v>
      </c>
      <c r="G240" s="714" t="s">
        <v>2114</v>
      </c>
      <c r="H240" s="714" t="s">
        <v>553</v>
      </c>
      <c r="I240" s="714" t="s">
        <v>2116</v>
      </c>
      <c r="J240" s="714" t="s">
        <v>2117</v>
      </c>
      <c r="K240" s="714" t="s">
        <v>2118</v>
      </c>
      <c r="L240" s="715">
        <v>0</v>
      </c>
      <c r="M240" s="715">
        <v>0</v>
      </c>
      <c r="N240" s="714">
        <v>3</v>
      </c>
      <c r="O240" s="799">
        <v>1.5</v>
      </c>
      <c r="P240" s="715"/>
      <c r="Q240" s="738"/>
      <c r="R240" s="714"/>
      <c r="S240" s="738">
        <v>0</v>
      </c>
      <c r="T240" s="799"/>
      <c r="U240" s="755">
        <v>0</v>
      </c>
    </row>
    <row r="241" spans="1:21" ht="14.4" customHeight="1" x14ac:dyDescent="0.3">
      <c r="A241" s="713">
        <v>30</v>
      </c>
      <c r="B241" s="714" t="s">
        <v>552</v>
      </c>
      <c r="C241" s="714" t="s">
        <v>2064</v>
      </c>
      <c r="D241" s="797" t="s">
        <v>2752</v>
      </c>
      <c r="E241" s="798" t="s">
        <v>2072</v>
      </c>
      <c r="F241" s="714" t="s">
        <v>2061</v>
      </c>
      <c r="G241" s="714" t="s">
        <v>2457</v>
      </c>
      <c r="H241" s="714" t="s">
        <v>553</v>
      </c>
      <c r="I241" s="714" t="s">
        <v>734</v>
      </c>
      <c r="J241" s="714" t="s">
        <v>735</v>
      </c>
      <c r="K241" s="714" t="s">
        <v>2458</v>
      </c>
      <c r="L241" s="715">
        <v>151.51</v>
      </c>
      <c r="M241" s="715">
        <v>303.02</v>
      </c>
      <c r="N241" s="714">
        <v>2</v>
      </c>
      <c r="O241" s="799">
        <v>1</v>
      </c>
      <c r="P241" s="715"/>
      <c r="Q241" s="738">
        <v>0</v>
      </c>
      <c r="R241" s="714"/>
      <c r="S241" s="738">
        <v>0</v>
      </c>
      <c r="T241" s="799"/>
      <c r="U241" s="755">
        <v>0</v>
      </c>
    </row>
    <row r="242" spans="1:21" ht="14.4" customHeight="1" x14ac:dyDescent="0.3">
      <c r="A242" s="713">
        <v>30</v>
      </c>
      <c r="B242" s="714" t="s">
        <v>552</v>
      </c>
      <c r="C242" s="714" t="s">
        <v>2064</v>
      </c>
      <c r="D242" s="797" t="s">
        <v>2752</v>
      </c>
      <c r="E242" s="798" t="s">
        <v>2072</v>
      </c>
      <c r="F242" s="714" t="s">
        <v>2061</v>
      </c>
      <c r="G242" s="714" t="s">
        <v>2124</v>
      </c>
      <c r="H242" s="714" t="s">
        <v>553</v>
      </c>
      <c r="I242" s="714" t="s">
        <v>944</v>
      </c>
      <c r="J242" s="714" t="s">
        <v>945</v>
      </c>
      <c r="K242" s="714" t="s">
        <v>2459</v>
      </c>
      <c r="L242" s="715">
        <v>166.1</v>
      </c>
      <c r="M242" s="715">
        <v>166.1</v>
      </c>
      <c r="N242" s="714">
        <v>1</v>
      </c>
      <c r="O242" s="799">
        <v>0.5</v>
      </c>
      <c r="P242" s="715"/>
      <c r="Q242" s="738">
        <v>0</v>
      </c>
      <c r="R242" s="714"/>
      <c r="S242" s="738">
        <v>0</v>
      </c>
      <c r="T242" s="799"/>
      <c r="U242" s="755">
        <v>0</v>
      </c>
    </row>
    <row r="243" spans="1:21" ht="14.4" customHeight="1" x14ac:dyDescent="0.3">
      <c r="A243" s="713">
        <v>30</v>
      </c>
      <c r="B243" s="714" t="s">
        <v>552</v>
      </c>
      <c r="C243" s="714" t="s">
        <v>2064</v>
      </c>
      <c r="D243" s="797" t="s">
        <v>2752</v>
      </c>
      <c r="E243" s="798" t="s">
        <v>2072</v>
      </c>
      <c r="F243" s="714" t="s">
        <v>2061</v>
      </c>
      <c r="G243" s="714" t="s">
        <v>2460</v>
      </c>
      <c r="H243" s="714" t="s">
        <v>553</v>
      </c>
      <c r="I243" s="714" t="s">
        <v>2461</v>
      </c>
      <c r="J243" s="714" t="s">
        <v>2462</v>
      </c>
      <c r="K243" s="714" t="s">
        <v>2463</v>
      </c>
      <c r="L243" s="715">
        <v>31.09</v>
      </c>
      <c r="M243" s="715">
        <v>31.09</v>
      </c>
      <c r="N243" s="714">
        <v>1</v>
      </c>
      <c r="O243" s="799">
        <v>0.5</v>
      </c>
      <c r="P243" s="715"/>
      <c r="Q243" s="738">
        <v>0</v>
      </c>
      <c r="R243" s="714"/>
      <c r="S243" s="738">
        <v>0</v>
      </c>
      <c r="T243" s="799"/>
      <c r="U243" s="755">
        <v>0</v>
      </c>
    </row>
    <row r="244" spans="1:21" ht="14.4" customHeight="1" x14ac:dyDescent="0.3">
      <c r="A244" s="713">
        <v>30</v>
      </c>
      <c r="B244" s="714" t="s">
        <v>552</v>
      </c>
      <c r="C244" s="714" t="s">
        <v>2064</v>
      </c>
      <c r="D244" s="797" t="s">
        <v>2752</v>
      </c>
      <c r="E244" s="798" t="s">
        <v>2072</v>
      </c>
      <c r="F244" s="714" t="s">
        <v>2061</v>
      </c>
      <c r="G244" s="714" t="s">
        <v>2317</v>
      </c>
      <c r="H244" s="714" t="s">
        <v>1390</v>
      </c>
      <c r="I244" s="714" t="s">
        <v>1466</v>
      </c>
      <c r="J244" s="714" t="s">
        <v>1467</v>
      </c>
      <c r="K244" s="714" t="s">
        <v>1928</v>
      </c>
      <c r="L244" s="715">
        <v>8.7899999999999991</v>
      </c>
      <c r="M244" s="715">
        <v>17.579999999999998</v>
      </c>
      <c r="N244" s="714">
        <v>2</v>
      </c>
      <c r="O244" s="799">
        <v>1</v>
      </c>
      <c r="P244" s="715"/>
      <c r="Q244" s="738">
        <v>0</v>
      </c>
      <c r="R244" s="714"/>
      <c r="S244" s="738">
        <v>0</v>
      </c>
      <c r="T244" s="799"/>
      <c r="U244" s="755">
        <v>0</v>
      </c>
    </row>
    <row r="245" spans="1:21" ht="14.4" customHeight="1" x14ac:dyDescent="0.3">
      <c r="A245" s="713">
        <v>30</v>
      </c>
      <c r="B245" s="714" t="s">
        <v>552</v>
      </c>
      <c r="C245" s="714" t="s">
        <v>2064</v>
      </c>
      <c r="D245" s="797" t="s">
        <v>2752</v>
      </c>
      <c r="E245" s="798" t="s">
        <v>2072</v>
      </c>
      <c r="F245" s="714" t="s">
        <v>2061</v>
      </c>
      <c r="G245" s="714" t="s">
        <v>2318</v>
      </c>
      <c r="H245" s="714" t="s">
        <v>553</v>
      </c>
      <c r="I245" s="714" t="s">
        <v>2464</v>
      </c>
      <c r="J245" s="714" t="s">
        <v>1377</v>
      </c>
      <c r="K245" s="714" t="s">
        <v>2465</v>
      </c>
      <c r="L245" s="715">
        <v>35.28</v>
      </c>
      <c r="M245" s="715">
        <v>35.28</v>
      </c>
      <c r="N245" s="714">
        <v>1</v>
      </c>
      <c r="O245" s="799">
        <v>1</v>
      </c>
      <c r="P245" s="715"/>
      <c r="Q245" s="738">
        <v>0</v>
      </c>
      <c r="R245" s="714"/>
      <c r="S245" s="738">
        <v>0</v>
      </c>
      <c r="T245" s="799"/>
      <c r="U245" s="755">
        <v>0</v>
      </c>
    </row>
    <row r="246" spans="1:21" ht="14.4" customHeight="1" x14ac:dyDescent="0.3">
      <c r="A246" s="713">
        <v>30</v>
      </c>
      <c r="B246" s="714" t="s">
        <v>552</v>
      </c>
      <c r="C246" s="714" t="s">
        <v>2064</v>
      </c>
      <c r="D246" s="797" t="s">
        <v>2752</v>
      </c>
      <c r="E246" s="798" t="s">
        <v>2072</v>
      </c>
      <c r="F246" s="714" t="s">
        <v>2061</v>
      </c>
      <c r="G246" s="714" t="s">
        <v>2128</v>
      </c>
      <c r="H246" s="714" t="s">
        <v>553</v>
      </c>
      <c r="I246" s="714" t="s">
        <v>2131</v>
      </c>
      <c r="J246" s="714" t="s">
        <v>2129</v>
      </c>
      <c r="K246" s="714" t="s">
        <v>2132</v>
      </c>
      <c r="L246" s="715">
        <v>0</v>
      </c>
      <c r="M246" s="715">
        <v>0</v>
      </c>
      <c r="N246" s="714">
        <v>2</v>
      </c>
      <c r="O246" s="799">
        <v>1</v>
      </c>
      <c r="P246" s="715"/>
      <c r="Q246" s="738"/>
      <c r="R246" s="714"/>
      <c r="S246" s="738">
        <v>0</v>
      </c>
      <c r="T246" s="799"/>
      <c r="U246" s="755">
        <v>0</v>
      </c>
    </row>
    <row r="247" spans="1:21" ht="14.4" customHeight="1" x14ac:dyDescent="0.3">
      <c r="A247" s="713">
        <v>30</v>
      </c>
      <c r="B247" s="714" t="s">
        <v>552</v>
      </c>
      <c r="C247" s="714" t="s">
        <v>2064</v>
      </c>
      <c r="D247" s="797" t="s">
        <v>2752</v>
      </c>
      <c r="E247" s="798" t="s">
        <v>2072</v>
      </c>
      <c r="F247" s="714" t="s">
        <v>2061</v>
      </c>
      <c r="G247" s="714" t="s">
        <v>2128</v>
      </c>
      <c r="H247" s="714" t="s">
        <v>553</v>
      </c>
      <c r="I247" s="714" t="s">
        <v>2466</v>
      </c>
      <c r="J247" s="714" t="s">
        <v>922</v>
      </c>
      <c r="K247" s="714" t="s">
        <v>2467</v>
      </c>
      <c r="L247" s="715">
        <v>11.73</v>
      </c>
      <c r="M247" s="715">
        <v>11.73</v>
      </c>
      <c r="N247" s="714">
        <v>1</v>
      </c>
      <c r="O247" s="799">
        <v>0.5</v>
      </c>
      <c r="P247" s="715"/>
      <c r="Q247" s="738">
        <v>0</v>
      </c>
      <c r="R247" s="714"/>
      <c r="S247" s="738">
        <v>0</v>
      </c>
      <c r="T247" s="799"/>
      <c r="U247" s="755">
        <v>0</v>
      </c>
    </row>
    <row r="248" spans="1:21" ht="14.4" customHeight="1" x14ac:dyDescent="0.3">
      <c r="A248" s="713">
        <v>30</v>
      </c>
      <c r="B248" s="714" t="s">
        <v>552</v>
      </c>
      <c r="C248" s="714" t="s">
        <v>2064</v>
      </c>
      <c r="D248" s="797" t="s">
        <v>2752</v>
      </c>
      <c r="E248" s="798" t="s">
        <v>2072</v>
      </c>
      <c r="F248" s="714" t="s">
        <v>2061</v>
      </c>
      <c r="G248" s="714" t="s">
        <v>2250</v>
      </c>
      <c r="H248" s="714" t="s">
        <v>553</v>
      </c>
      <c r="I248" s="714" t="s">
        <v>2251</v>
      </c>
      <c r="J248" s="714" t="s">
        <v>2252</v>
      </c>
      <c r="K248" s="714" t="s">
        <v>2253</v>
      </c>
      <c r="L248" s="715">
        <v>0</v>
      </c>
      <c r="M248" s="715">
        <v>0</v>
      </c>
      <c r="N248" s="714">
        <v>1</v>
      </c>
      <c r="O248" s="799">
        <v>0.5</v>
      </c>
      <c r="P248" s="715"/>
      <c r="Q248" s="738"/>
      <c r="R248" s="714"/>
      <c r="S248" s="738">
        <v>0</v>
      </c>
      <c r="T248" s="799"/>
      <c r="U248" s="755">
        <v>0</v>
      </c>
    </row>
    <row r="249" spans="1:21" ht="14.4" customHeight="1" x14ac:dyDescent="0.3">
      <c r="A249" s="713">
        <v>30</v>
      </c>
      <c r="B249" s="714" t="s">
        <v>552</v>
      </c>
      <c r="C249" s="714" t="s">
        <v>2064</v>
      </c>
      <c r="D249" s="797" t="s">
        <v>2752</v>
      </c>
      <c r="E249" s="798" t="s">
        <v>2072</v>
      </c>
      <c r="F249" s="714" t="s">
        <v>2061</v>
      </c>
      <c r="G249" s="714" t="s">
        <v>2143</v>
      </c>
      <c r="H249" s="714" t="s">
        <v>1390</v>
      </c>
      <c r="I249" s="714" t="s">
        <v>2468</v>
      </c>
      <c r="J249" s="714" t="s">
        <v>1966</v>
      </c>
      <c r="K249" s="714" t="s">
        <v>2469</v>
      </c>
      <c r="L249" s="715">
        <v>0</v>
      </c>
      <c r="M249" s="715">
        <v>0</v>
      </c>
      <c r="N249" s="714">
        <v>1</v>
      </c>
      <c r="O249" s="799">
        <v>0.5</v>
      </c>
      <c r="P249" s="715"/>
      <c r="Q249" s="738"/>
      <c r="R249" s="714"/>
      <c r="S249" s="738">
        <v>0</v>
      </c>
      <c r="T249" s="799"/>
      <c r="U249" s="755">
        <v>0</v>
      </c>
    </row>
    <row r="250" spans="1:21" ht="14.4" customHeight="1" x14ac:dyDescent="0.3">
      <c r="A250" s="713">
        <v>30</v>
      </c>
      <c r="B250" s="714" t="s">
        <v>552</v>
      </c>
      <c r="C250" s="714" t="s">
        <v>2064</v>
      </c>
      <c r="D250" s="797" t="s">
        <v>2752</v>
      </c>
      <c r="E250" s="798" t="s">
        <v>2072</v>
      </c>
      <c r="F250" s="714" t="s">
        <v>2061</v>
      </c>
      <c r="G250" s="714" t="s">
        <v>2143</v>
      </c>
      <c r="H250" s="714" t="s">
        <v>1390</v>
      </c>
      <c r="I250" s="714" t="s">
        <v>2470</v>
      </c>
      <c r="J250" s="714" t="s">
        <v>2471</v>
      </c>
      <c r="K250" s="714" t="s">
        <v>2472</v>
      </c>
      <c r="L250" s="715">
        <v>118.54</v>
      </c>
      <c r="M250" s="715">
        <v>118.54</v>
      </c>
      <c r="N250" s="714">
        <v>1</v>
      </c>
      <c r="O250" s="799">
        <v>0.5</v>
      </c>
      <c r="P250" s="715"/>
      <c r="Q250" s="738">
        <v>0</v>
      </c>
      <c r="R250" s="714"/>
      <c r="S250" s="738">
        <v>0</v>
      </c>
      <c r="T250" s="799"/>
      <c r="U250" s="755">
        <v>0</v>
      </c>
    </row>
    <row r="251" spans="1:21" ht="14.4" customHeight="1" x14ac:dyDescent="0.3">
      <c r="A251" s="713">
        <v>30</v>
      </c>
      <c r="B251" s="714" t="s">
        <v>552</v>
      </c>
      <c r="C251" s="714" t="s">
        <v>2064</v>
      </c>
      <c r="D251" s="797" t="s">
        <v>2752</v>
      </c>
      <c r="E251" s="798" t="s">
        <v>2072</v>
      </c>
      <c r="F251" s="714" t="s">
        <v>2061</v>
      </c>
      <c r="G251" s="714" t="s">
        <v>2143</v>
      </c>
      <c r="H251" s="714" t="s">
        <v>1390</v>
      </c>
      <c r="I251" s="714" t="s">
        <v>2473</v>
      </c>
      <c r="J251" s="714" t="s">
        <v>1966</v>
      </c>
      <c r="K251" s="714" t="s">
        <v>2474</v>
      </c>
      <c r="L251" s="715">
        <v>0</v>
      </c>
      <c r="M251" s="715">
        <v>0</v>
      </c>
      <c r="N251" s="714">
        <v>1</v>
      </c>
      <c r="O251" s="799">
        <v>0.5</v>
      </c>
      <c r="P251" s="715"/>
      <c r="Q251" s="738"/>
      <c r="R251" s="714"/>
      <c r="S251" s="738">
        <v>0</v>
      </c>
      <c r="T251" s="799"/>
      <c r="U251" s="755">
        <v>0</v>
      </c>
    </row>
    <row r="252" spans="1:21" ht="14.4" customHeight="1" x14ac:dyDescent="0.3">
      <c r="A252" s="713">
        <v>30</v>
      </c>
      <c r="B252" s="714" t="s">
        <v>552</v>
      </c>
      <c r="C252" s="714" t="s">
        <v>2064</v>
      </c>
      <c r="D252" s="797" t="s">
        <v>2752</v>
      </c>
      <c r="E252" s="798" t="s">
        <v>2072</v>
      </c>
      <c r="F252" s="714" t="s">
        <v>2061</v>
      </c>
      <c r="G252" s="714" t="s">
        <v>2147</v>
      </c>
      <c r="H252" s="714" t="s">
        <v>553</v>
      </c>
      <c r="I252" s="714" t="s">
        <v>2475</v>
      </c>
      <c r="J252" s="714" t="s">
        <v>2148</v>
      </c>
      <c r="K252" s="714" t="s">
        <v>2476</v>
      </c>
      <c r="L252" s="715">
        <v>0</v>
      </c>
      <c r="M252" s="715">
        <v>0</v>
      </c>
      <c r="N252" s="714">
        <v>1</v>
      </c>
      <c r="O252" s="799">
        <v>1</v>
      </c>
      <c r="P252" s="715"/>
      <c r="Q252" s="738"/>
      <c r="R252" s="714"/>
      <c r="S252" s="738">
        <v>0</v>
      </c>
      <c r="T252" s="799"/>
      <c r="U252" s="755">
        <v>0</v>
      </c>
    </row>
    <row r="253" spans="1:21" ht="14.4" customHeight="1" x14ac:dyDescent="0.3">
      <c r="A253" s="713">
        <v>30</v>
      </c>
      <c r="B253" s="714" t="s">
        <v>552</v>
      </c>
      <c r="C253" s="714" t="s">
        <v>2064</v>
      </c>
      <c r="D253" s="797" t="s">
        <v>2752</v>
      </c>
      <c r="E253" s="798" t="s">
        <v>2072</v>
      </c>
      <c r="F253" s="714" t="s">
        <v>2061</v>
      </c>
      <c r="G253" s="714" t="s">
        <v>2153</v>
      </c>
      <c r="H253" s="714" t="s">
        <v>553</v>
      </c>
      <c r="I253" s="714" t="s">
        <v>2477</v>
      </c>
      <c r="J253" s="714" t="s">
        <v>705</v>
      </c>
      <c r="K253" s="714" t="s">
        <v>2478</v>
      </c>
      <c r="L253" s="715">
        <v>0</v>
      </c>
      <c r="M253" s="715">
        <v>0</v>
      </c>
      <c r="N253" s="714">
        <v>1</v>
      </c>
      <c r="O253" s="799">
        <v>0.5</v>
      </c>
      <c r="P253" s="715"/>
      <c r="Q253" s="738"/>
      <c r="R253" s="714"/>
      <c r="S253" s="738">
        <v>0</v>
      </c>
      <c r="T253" s="799"/>
      <c r="U253" s="755">
        <v>0</v>
      </c>
    </row>
    <row r="254" spans="1:21" ht="14.4" customHeight="1" x14ac:dyDescent="0.3">
      <c r="A254" s="713">
        <v>30</v>
      </c>
      <c r="B254" s="714" t="s">
        <v>552</v>
      </c>
      <c r="C254" s="714" t="s">
        <v>2064</v>
      </c>
      <c r="D254" s="797" t="s">
        <v>2752</v>
      </c>
      <c r="E254" s="798" t="s">
        <v>2072</v>
      </c>
      <c r="F254" s="714" t="s">
        <v>2061</v>
      </c>
      <c r="G254" s="714" t="s">
        <v>2153</v>
      </c>
      <c r="H254" s="714" t="s">
        <v>553</v>
      </c>
      <c r="I254" s="714" t="s">
        <v>2479</v>
      </c>
      <c r="J254" s="714" t="s">
        <v>705</v>
      </c>
      <c r="K254" s="714" t="s">
        <v>2480</v>
      </c>
      <c r="L254" s="715">
        <v>0</v>
      </c>
      <c r="M254" s="715">
        <v>0</v>
      </c>
      <c r="N254" s="714">
        <v>1</v>
      </c>
      <c r="O254" s="799">
        <v>0.5</v>
      </c>
      <c r="P254" s="715"/>
      <c r="Q254" s="738"/>
      <c r="R254" s="714"/>
      <c r="S254" s="738">
        <v>0</v>
      </c>
      <c r="T254" s="799"/>
      <c r="U254" s="755">
        <v>0</v>
      </c>
    </row>
    <row r="255" spans="1:21" ht="14.4" customHeight="1" x14ac:dyDescent="0.3">
      <c r="A255" s="713">
        <v>30</v>
      </c>
      <c r="B255" s="714" t="s">
        <v>552</v>
      </c>
      <c r="C255" s="714" t="s">
        <v>2064</v>
      </c>
      <c r="D255" s="797" t="s">
        <v>2752</v>
      </c>
      <c r="E255" s="798" t="s">
        <v>2072</v>
      </c>
      <c r="F255" s="714" t="s">
        <v>2061</v>
      </c>
      <c r="G255" s="714" t="s">
        <v>2160</v>
      </c>
      <c r="H255" s="714" t="s">
        <v>553</v>
      </c>
      <c r="I255" s="714" t="s">
        <v>2481</v>
      </c>
      <c r="J255" s="714" t="s">
        <v>2482</v>
      </c>
      <c r="K255" s="714" t="s">
        <v>2483</v>
      </c>
      <c r="L255" s="715">
        <v>36.14</v>
      </c>
      <c r="M255" s="715">
        <v>36.14</v>
      </c>
      <c r="N255" s="714">
        <v>1</v>
      </c>
      <c r="O255" s="799">
        <v>0.5</v>
      </c>
      <c r="P255" s="715"/>
      <c r="Q255" s="738">
        <v>0</v>
      </c>
      <c r="R255" s="714"/>
      <c r="S255" s="738">
        <v>0</v>
      </c>
      <c r="T255" s="799"/>
      <c r="U255" s="755">
        <v>0</v>
      </c>
    </row>
    <row r="256" spans="1:21" ht="14.4" customHeight="1" x14ac:dyDescent="0.3">
      <c r="A256" s="713">
        <v>30</v>
      </c>
      <c r="B256" s="714" t="s">
        <v>552</v>
      </c>
      <c r="C256" s="714" t="s">
        <v>2064</v>
      </c>
      <c r="D256" s="797" t="s">
        <v>2752</v>
      </c>
      <c r="E256" s="798" t="s">
        <v>2072</v>
      </c>
      <c r="F256" s="714" t="s">
        <v>2061</v>
      </c>
      <c r="G256" s="714" t="s">
        <v>2160</v>
      </c>
      <c r="H256" s="714" t="s">
        <v>1390</v>
      </c>
      <c r="I256" s="714" t="s">
        <v>1438</v>
      </c>
      <c r="J256" s="714" t="s">
        <v>1439</v>
      </c>
      <c r="K256" s="714" t="s">
        <v>1899</v>
      </c>
      <c r="L256" s="715">
        <v>43.21</v>
      </c>
      <c r="M256" s="715">
        <v>43.21</v>
      </c>
      <c r="N256" s="714">
        <v>1</v>
      </c>
      <c r="O256" s="799">
        <v>0.5</v>
      </c>
      <c r="P256" s="715"/>
      <c r="Q256" s="738">
        <v>0</v>
      </c>
      <c r="R256" s="714"/>
      <c r="S256" s="738">
        <v>0</v>
      </c>
      <c r="T256" s="799"/>
      <c r="U256" s="755">
        <v>0</v>
      </c>
    </row>
    <row r="257" spans="1:21" ht="14.4" customHeight="1" x14ac:dyDescent="0.3">
      <c r="A257" s="713">
        <v>30</v>
      </c>
      <c r="B257" s="714" t="s">
        <v>552</v>
      </c>
      <c r="C257" s="714" t="s">
        <v>2064</v>
      </c>
      <c r="D257" s="797" t="s">
        <v>2752</v>
      </c>
      <c r="E257" s="798" t="s">
        <v>2072</v>
      </c>
      <c r="F257" s="714" t="s">
        <v>2061</v>
      </c>
      <c r="G257" s="714" t="s">
        <v>2162</v>
      </c>
      <c r="H257" s="714" t="s">
        <v>553</v>
      </c>
      <c r="I257" s="714" t="s">
        <v>730</v>
      </c>
      <c r="J257" s="714" t="s">
        <v>2164</v>
      </c>
      <c r="K257" s="714" t="s">
        <v>2484</v>
      </c>
      <c r="L257" s="715">
        <v>10.65</v>
      </c>
      <c r="M257" s="715">
        <v>10.65</v>
      </c>
      <c r="N257" s="714">
        <v>1</v>
      </c>
      <c r="O257" s="799">
        <v>0.5</v>
      </c>
      <c r="P257" s="715"/>
      <c r="Q257" s="738">
        <v>0</v>
      </c>
      <c r="R257" s="714"/>
      <c r="S257" s="738">
        <v>0</v>
      </c>
      <c r="T257" s="799"/>
      <c r="U257" s="755">
        <v>0</v>
      </c>
    </row>
    <row r="258" spans="1:21" ht="14.4" customHeight="1" x14ac:dyDescent="0.3">
      <c r="A258" s="713">
        <v>30</v>
      </c>
      <c r="B258" s="714" t="s">
        <v>552</v>
      </c>
      <c r="C258" s="714" t="s">
        <v>2064</v>
      </c>
      <c r="D258" s="797" t="s">
        <v>2752</v>
      </c>
      <c r="E258" s="798" t="s">
        <v>2072</v>
      </c>
      <c r="F258" s="714" t="s">
        <v>2061</v>
      </c>
      <c r="G258" s="714" t="s">
        <v>2334</v>
      </c>
      <c r="H258" s="714" t="s">
        <v>553</v>
      </c>
      <c r="I258" s="714" t="s">
        <v>1693</v>
      </c>
      <c r="J258" s="714" t="s">
        <v>1694</v>
      </c>
      <c r="K258" s="714" t="s">
        <v>2335</v>
      </c>
      <c r="L258" s="715">
        <v>34.19</v>
      </c>
      <c r="M258" s="715">
        <v>68.38</v>
      </c>
      <c r="N258" s="714">
        <v>2</v>
      </c>
      <c r="O258" s="799">
        <v>1</v>
      </c>
      <c r="P258" s="715"/>
      <c r="Q258" s="738">
        <v>0</v>
      </c>
      <c r="R258" s="714"/>
      <c r="S258" s="738">
        <v>0</v>
      </c>
      <c r="T258" s="799"/>
      <c r="U258" s="755">
        <v>0</v>
      </c>
    </row>
    <row r="259" spans="1:21" ht="14.4" customHeight="1" x14ac:dyDescent="0.3">
      <c r="A259" s="713">
        <v>30</v>
      </c>
      <c r="B259" s="714" t="s">
        <v>552</v>
      </c>
      <c r="C259" s="714" t="s">
        <v>2064</v>
      </c>
      <c r="D259" s="797" t="s">
        <v>2752</v>
      </c>
      <c r="E259" s="798" t="s">
        <v>2072</v>
      </c>
      <c r="F259" s="714" t="s">
        <v>2061</v>
      </c>
      <c r="G259" s="714" t="s">
        <v>2169</v>
      </c>
      <c r="H259" s="714" t="s">
        <v>1390</v>
      </c>
      <c r="I259" s="714" t="s">
        <v>2170</v>
      </c>
      <c r="J259" s="714" t="s">
        <v>1418</v>
      </c>
      <c r="K259" s="714" t="s">
        <v>1901</v>
      </c>
      <c r="L259" s="715">
        <v>368.16</v>
      </c>
      <c r="M259" s="715">
        <v>368.16</v>
      </c>
      <c r="N259" s="714">
        <v>1</v>
      </c>
      <c r="O259" s="799">
        <v>1</v>
      </c>
      <c r="P259" s="715"/>
      <c r="Q259" s="738">
        <v>0</v>
      </c>
      <c r="R259" s="714"/>
      <c r="S259" s="738">
        <v>0</v>
      </c>
      <c r="T259" s="799"/>
      <c r="U259" s="755">
        <v>0</v>
      </c>
    </row>
    <row r="260" spans="1:21" ht="14.4" customHeight="1" x14ac:dyDescent="0.3">
      <c r="A260" s="713">
        <v>30</v>
      </c>
      <c r="B260" s="714" t="s">
        <v>552</v>
      </c>
      <c r="C260" s="714" t="s">
        <v>2064</v>
      </c>
      <c r="D260" s="797" t="s">
        <v>2752</v>
      </c>
      <c r="E260" s="798" t="s">
        <v>2072</v>
      </c>
      <c r="F260" s="714" t="s">
        <v>2061</v>
      </c>
      <c r="G260" s="714" t="s">
        <v>2169</v>
      </c>
      <c r="H260" s="714" t="s">
        <v>1390</v>
      </c>
      <c r="I260" s="714" t="s">
        <v>2341</v>
      </c>
      <c r="J260" s="714" t="s">
        <v>1418</v>
      </c>
      <c r="K260" s="714" t="s">
        <v>1903</v>
      </c>
      <c r="L260" s="715">
        <v>490.89</v>
      </c>
      <c r="M260" s="715">
        <v>490.89</v>
      </c>
      <c r="N260" s="714">
        <v>1</v>
      </c>
      <c r="O260" s="799">
        <v>0.5</v>
      </c>
      <c r="P260" s="715"/>
      <c r="Q260" s="738">
        <v>0</v>
      </c>
      <c r="R260" s="714"/>
      <c r="S260" s="738">
        <v>0</v>
      </c>
      <c r="T260" s="799"/>
      <c r="U260" s="755">
        <v>0</v>
      </c>
    </row>
    <row r="261" spans="1:21" ht="14.4" customHeight="1" x14ac:dyDescent="0.3">
      <c r="A261" s="713">
        <v>30</v>
      </c>
      <c r="B261" s="714" t="s">
        <v>552</v>
      </c>
      <c r="C261" s="714" t="s">
        <v>2064</v>
      </c>
      <c r="D261" s="797" t="s">
        <v>2752</v>
      </c>
      <c r="E261" s="798" t="s">
        <v>2072</v>
      </c>
      <c r="F261" s="714" t="s">
        <v>2061</v>
      </c>
      <c r="G261" s="714" t="s">
        <v>2169</v>
      </c>
      <c r="H261" s="714" t="s">
        <v>1390</v>
      </c>
      <c r="I261" s="714" t="s">
        <v>2342</v>
      </c>
      <c r="J261" s="714" t="s">
        <v>1418</v>
      </c>
      <c r="K261" s="714" t="s">
        <v>1902</v>
      </c>
      <c r="L261" s="715">
        <v>736.33</v>
      </c>
      <c r="M261" s="715">
        <v>736.33</v>
      </c>
      <c r="N261" s="714">
        <v>1</v>
      </c>
      <c r="O261" s="799">
        <v>0.5</v>
      </c>
      <c r="P261" s="715"/>
      <c r="Q261" s="738">
        <v>0</v>
      </c>
      <c r="R261" s="714"/>
      <c r="S261" s="738">
        <v>0</v>
      </c>
      <c r="T261" s="799"/>
      <c r="U261" s="755">
        <v>0</v>
      </c>
    </row>
    <row r="262" spans="1:21" ht="14.4" customHeight="1" x14ac:dyDescent="0.3">
      <c r="A262" s="713">
        <v>30</v>
      </c>
      <c r="B262" s="714" t="s">
        <v>552</v>
      </c>
      <c r="C262" s="714" t="s">
        <v>2064</v>
      </c>
      <c r="D262" s="797" t="s">
        <v>2752</v>
      </c>
      <c r="E262" s="798" t="s">
        <v>2072</v>
      </c>
      <c r="F262" s="714" t="s">
        <v>2061</v>
      </c>
      <c r="G262" s="714" t="s">
        <v>2171</v>
      </c>
      <c r="H262" s="714" t="s">
        <v>553</v>
      </c>
      <c r="I262" s="714" t="s">
        <v>2485</v>
      </c>
      <c r="J262" s="714" t="s">
        <v>779</v>
      </c>
      <c r="K262" s="714" t="s">
        <v>2486</v>
      </c>
      <c r="L262" s="715">
        <v>0</v>
      </c>
      <c r="M262" s="715">
        <v>0</v>
      </c>
      <c r="N262" s="714">
        <v>1</v>
      </c>
      <c r="O262" s="799">
        <v>0.5</v>
      </c>
      <c r="P262" s="715"/>
      <c r="Q262" s="738"/>
      <c r="R262" s="714"/>
      <c r="S262" s="738">
        <v>0</v>
      </c>
      <c r="T262" s="799"/>
      <c r="U262" s="755">
        <v>0</v>
      </c>
    </row>
    <row r="263" spans="1:21" ht="14.4" customHeight="1" x14ac:dyDescent="0.3">
      <c r="A263" s="713">
        <v>30</v>
      </c>
      <c r="B263" s="714" t="s">
        <v>552</v>
      </c>
      <c r="C263" s="714" t="s">
        <v>2064</v>
      </c>
      <c r="D263" s="797" t="s">
        <v>2752</v>
      </c>
      <c r="E263" s="798" t="s">
        <v>2072</v>
      </c>
      <c r="F263" s="714" t="s">
        <v>2061</v>
      </c>
      <c r="G263" s="714" t="s">
        <v>2175</v>
      </c>
      <c r="H263" s="714" t="s">
        <v>553</v>
      </c>
      <c r="I263" s="714" t="s">
        <v>1763</v>
      </c>
      <c r="J263" s="714" t="s">
        <v>2176</v>
      </c>
      <c r="K263" s="714" t="s">
        <v>2132</v>
      </c>
      <c r="L263" s="715">
        <v>88.1</v>
      </c>
      <c r="M263" s="715">
        <v>88.1</v>
      </c>
      <c r="N263" s="714">
        <v>1</v>
      </c>
      <c r="O263" s="799">
        <v>1</v>
      </c>
      <c r="P263" s="715"/>
      <c r="Q263" s="738">
        <v>0</v>
      </c>
      <c r="R263" s="714"/>
      <c r="S263" s="738">
        <v>0</v>
      </c>
      <c r="T263" s="799"/>
      <c r="U263" s="755">
        <v>0</v>
      </c>
    </row>
    <row r="264" spans="1:21" ht="14.4" customHeight="1" x14ac:dyDescent="0.3">
      <c r="A264" s="713">
        <v>30</v>
      </c>
      <c r="B264" s="714" t="s">
        <v>552</v>
      </c>
      <c r="C264" s="714" t="s">
        <v>2064</v>
      </c>
      <c r="D264" s="797" t="s">
        <v>2752</v>
      </c>
      <c r="E264" s="798" t="s">
        <v>2072</v>
      </c>
      <c r="F264" s="714" t="s">
        <v>2061</v>
      </c>
      <c r="G264" s="714" t="s">
        <v>2177</v>
      </c>
      <c r="H264" s="714" t="s">
        <v>553</v>
      </c>
      <c r="I264" s="714" t="s">
        <v>1539</v>
      </c>
      <c r="J264" s="714" t="s">
        <v>1363</v>
      </c>
      <c r="K264" s="714" t="s">
        <v>2178</v>
      </c>
      <c r="L264" s="715">
        <v>93.71</v>
      </c>
      <c r="M264" s="715">
        <v>93.71</v>
      </c>
      <c r="N264" s="714">
        <v>1</v>
      </c>
      <c r="O264" s="799">
        <v>0.5</v>
      </c>
      <c r="P264" s="715"/>
      <c r="Q264" s="738">
        <v>0</v>
      </c>
      <c r="R264" s="714"/>
      <c r="S264" s="738">
        <v>0</v>
      </c>
      <c r="T264" s="799"/>
      <c r="U264" s="755">
        <v>0</v>
      </c>
    </row>
    <row r="265" spans="1:21" ht="14.4" customHeight="1" x14ac:dyDescent="0.3">
      <c r="A265" s="713">
        <v>30</v>
      </c>
      <c r="B265" s="714" t="s">
        <v>552</v>
      </c>
      <c r="C265" s="714" t="s">
        <v>2064</v>
      </c>
      <c r="D265" s="797" t="s">
        <v>2752</v>
      </c>
      <c r="E265" s="798" t="s">
        <v>2072</v>
      </c>
      <c r="F265" s="714" t="s">
        <v>2061</v>
      </c>
      <c r="G265" s="714" t="s">
        <v>2487</v>
      </c>
      <c r="H265" s="714" t="s">
        <v>553</v>
      </c>
      <c r="I265" s="714" t="s">
        <v>672</v>
      </c>
      <c r="J265" s="714" t="s">
        <v>2488</v>
      </c>
      <c r="K265" s="714" t="s">
        <v>2489</v>
      </c>
      <c r="L265" s="715">
        <v>0</v>
      </c>
      <c r="M265" s="715">
        <v>0</v>
      </c>
      <c r="N265" s="714">
        <v>1</v>
      </c>
      <c r="O265" s="799">
        <v>1</v>
      </c>
      <c r="P265" s="715"/>
      <c r="Q265" s="738"/>
      <c r="R265" s="714"/>
      <c r="S265" s="738">
        <v>0</v>
      </c>
      <c r="T265" s="799"/>
      <c r="U265" s="755">
        <v>0</v>
      </c>
    </row>
    <row r="266" spans="1:21" ht="14.4" customHeight="1" x14ac:dyDescent="0.3">
      <c r="A266" s="713">
        <v>30</v>
      </c>
      <c r="B266" s="714" t="s">
        <v>552</v>
      </c>
      <c r="C266" s="714" t="s">
        <v>2064</v>
      </c>
      <c r="D266" s="797" t="s">
        <v>2752</v>
      </c>
      <c r="E266" s="798" t="s">
        <v>2072</v>
      </c>
      <c r="F266" s="714" t="s">
        <v>2061</v>
      </c>
      <c r="G266" s="714" t="s">
        <v>2182</v>
      </c>
      <c r="H266" s="714" t="s">
        <v>1390</v>
      </c>
      <c r="I266" s="714" t="s">
        <v>1588</v>
      </c>
      <c r="J266" s="714" t="s">
        <v>1882</v>
      </c>
      <c r="K266" s="714" t="s">
        <v>1883</v>
      </c>
      <c r="L266" s="715">
        <v>28.81</v>
      </c>
      <c r="M266" s="715">
        <v>86.429999999999993</v>
      </c>
      <c r="N266" s="714">
        <v>3</v>
      </c>
      <c r="O266" s="799">
        <v>1.5</v>
      </c>
      <c r="P266" s="715"/>
      <c r="Q266" s="738">
        <v>0</v>
      </c>
      <c r="R266" s="714"/>
      <c r="S266" s="738">
        <v>0</v>
      </c>
      <c r="T266" s="799"/>
      <c r="U266" s="755">
        <v>0</v>
      </c>
    </row>
    <row r="267" spans="1:21" ht="14.4" customHeight="1" x14ac:dyDescent="0.3">
      <c r="A267" s="713">
        <v>30</v>
      </c>
      <c r="B267" s="714" t="s">
        <v>552</v>
      </c>
      <c r="C267" s="714" t="s">
        <v>2064</v>
      </c>
      <c r="D267" s="797" t="s">
        <v>2752</v>
      </c>
      <c r="E267" s="798" t="s">
        <v>2072</v>
      </c>
      <c r="F267" s="714" t="s">
        <v>2061</v>
      </c>
      <c r="G267" s="714" t="s">
        <v>2183</v>
      </c>
      <c r="H267" s="714" t="s">
        <v>1390</v>
      </c>
      <c r="I267" s="714" t="s">
        <v>1449</v>
      </c>
      <c r="J267" s="714" t="s">
        <v>1450</v>
      </c>
      <c r="K267" s="714" t="s">
        <v>1925</v>
      </c>
      <c r="L267" s="715">
        <v>48.27</v>
      </c>
      <c r="M267" s="715">
        <v>96.54</v>
      </c>
      <c r="N267" s="714">
        <v>2</v>
      </c>
      <c r="O267" s="799">
        <v>1</v>
      </c>
      <c r="P267" s="715"/>
      <c r="Q267" s="738">
        <v>0</v>
      </c>
      <c r="R267" s="714"/>
      <c r="S267" s="738">
        <v>0</v>
      </c>
      <c r="T267" s="799"/>
      <c r="U267" s="755">
        <v>0</v>
      </c>
    </row>
    <row r="268" spans="1:21" ht="14.4" customHeight="1" x14ac:dyDescent="0.3">
      <c r="A268" s="713">
        <v>30</v>
      </c>
      <c r="B268" s="714" t="s">
        <v>552</v>
      </c>
      <c r="C268" s="714" t="s">
        <v>2064</v>
      </c>
      <c r="D268" s="797" t="s">
        <v>2752</v>
      </c>
      <c r="E268" s="798" t="s">
        <v>2072</v>
      </c>
      <c r="F268" s="714" t="s">
        <v>2061</v>
      </c>
      <c r="G268" s="714" t="s">
        <v>2490</v>
      </c>
      <c r="H268" s="714" t="s">
        <v>1390</v>
      </c>
      <c r="I268" s="714" t="s">
        <v>1667</v>
      </c>
      <c r="J268" s="714" t="s">
        <v>2056</v>
      </c>
      <c r="K268" s="714" t="s">
        <v>1669</v>
      </c>
      <c r="L268" s="715">
        <v>194.26</v>
      </c>
      <c r="M268" s="715">
        <v>194.26</v>
      </c>
      <c r="N268" s="714">
        <v>1</v>
      </c>
      <c r="O268" s="799">
        <v>0.5</v>
      </c>
      <c r="P268" s="715"/>
      <c r="Q268" s="738">
        <v>0</v>
      </c>
      <c r="R268" s="714"/>
      <c r="S268" s="738">
        <v>0</v>
      </c>
      <c r="T268" s="799"/>
      <c r="U268" s="755">
        <v>0</v>
      </c>
    </row>
    <row r="269" spans="1:21" ht="14.4" customHeight="1" x14ac:dyDescent="0.3">
      <c r="A269" s="713">
        <v>30</v>
      </c>
      <c r="B269" s="714" t="s">
        <v>552</v>
      </c>
      <c r="C269" s="714" t="s">
        <v>2064</v>
      </c>
      <c r="D269" s="797" t="s">
        <v>2752</v>
      </c>
      <c r="E269" s="798" t="s">
        <v>2072</v>
      </c>
      <c r="F269" s="714" t="s">
        <v>2061</v>
      </c>
      <c r="G269" s="714" t="s">
        <v>2359</v>
      </c>
      <c r="H269" s="714" t="s">
        <v>1390</v>
      </c>
      <c r="I269" s="714" t="s">
        <v>1394</v>
      </c>
      <c r="J269" s="714" t="s">
        <v>1934</v>
      </c>
      <c r="K269" s="714" t="s">
        <v>1936</v>
      </c>
      <c r="L269" s="715">
        <v>16.09</v>
      </c>
      <c r="M269" s="715">
        <v>16.09</v>
      </c>
      <c r="N269" s="714">
        <v>1</v>
      </c>
      <c r="O269" s="799">
        <v>0.5</v>
      </c>
      <c r="P269" s="715"/>
      <c r="Q269" s="738">
        <v>0</v>
      </c>
      <c r="R269" s="714"/>
      <c r="S269" s="738">
        <v>0</v>
      </c>
      <c r="T269" s="799"/>
      <c r="U269" s="755">
        <v>0</v>
      </c>
    </row>
    <row r="270" spans="1:21" ht="14.4" customHeight="1" x14ac:dyDescent="0.3">
      <c r="A270" s="713">
        <v>30</v>
      </c>
      <c r="B270" s="714" t="s">
        <v>552</v>
      </c>
      <c r="C270" s="714" t="s">
        <v>2064</v>
      </c>
      <c r="D270" s="797" t="s">
        <v>2752</v>
      </c>
      <c r="E270" s="798" t="s">
        <v>2072</v>
      </c>
      <c r="F270" s="714" t="s">
        <v>2061</v>
      </c>
      <c r="G270" s="714" t="s">
        <v>2367</v>
      </c>
      <c r="H270" s="714" t="s">
        <v>553</v>
      </c>
      <c r="I270" s="714" t="s">
        <v>2491</v>
      </c>
      <c r="J270" s="714" t="s">
        <v>717</v>
      </c>
      <c r="K270" s="714" t="s">
        <v>861</v>
      </c>
      <c r="L270" s="715">
        <v>0</v>
      </c>
      <c r="M270" s="715">
        <v>0</v>
      </c>
      <c r="N270" s="714">
        <v>1</v>
      </c>
      <c r="O270" s="799">
        <v>0.5</v>
      </c>
      <c r="P270" s="715"/>
      <c r="Q270" s="738"/>
      <c r="R270" s="714"/>
      <c r="S270" s="738">
        <v>0</v>
      </c>
      <c r="T270" s="799"/>
      <c r="U270" s="755">
        <v>0</v>
      </c>
    </row>
    <row r="271" spans="1:21" ht="14.4" customHeight="1" x14ac:dyDescent="0.3">
      <c r="A271" s="713">
        <v>30</v>
      </c>
      <c r="B271" s="714" t="s">
        <v>552</v>
      </c>
      <c r="C271" s="714" t="s">
        <v>2064</v>
      </c>
      <c r="D271" s="797" t="s">
        <v>2752</v>
      </c>
      <c r="E271" s="798" t="s">
        <v>2072</v>
      </c>
      <c r="F271" s="714" t="s">
        <v>2061</v>
      </c>
      <c r="G271" s="714" t="s">
        <v>2367</v>
      </c>
      <c r="H271" s="714" t="s">
        <v>553</v>
      </c>
      <c r="I271" s="714" t="s">
        <v>2368</v>
      </c>
      <c r="J271" s="714" t="s">
        <v>1024</v>
      </c>
      <c r="K271" s="714" t="s">
        <v>2369</v>
      </c>
      <c r="L271" s="715">
        <v>0</v>
      </c>
      <c r="M271" s="715">
        <v>0</v>
      </c>
      <c r="N271" s="714">
        <v>2</v>
      </c>
      <c r="O271" s="799">
        <v>1</v>
      </c>
      <c r="P271" s="715"/>
      <c r="Q271" s="738"/>
      <c r="R271" s="714"/>
      <c r="S271" s="738">
        <v>0</v>
      </c>
      <c r="T271" s="799"/>
      <c r="U271" s="755">
        <v>0</v>
      </c>
    </row>
    <row r="272" spans="1:21" ht="14.4" customHeight="1" x14ac:dyDescent="0.3">
      <c r="A272" s="713">
        <v>30</v>
      </c>
      <c r="B272" s="714" t="s">
        <v>552</v>
      </c>
      <c r="C272" s="714" t="s">
        <v>2064</v>
      </c>
      <c r="D272" s="797" t="s">
        <v>2752</v>
      </c>
      <c r="E272" s="798" t="s">
        <v>2072</v>
      </c>
      <c r="F272" s="714" t="s">
        <v>2061</v>
      </c>
      <c r="G272" s="714" t="s">
        <v>2199</v>
      </c>
      <c r="H272" s="714" t="s">
        <v>553</v>
      </c>
      <c r="I272" s="714" t="s">
        <v>669</v>
      </c>
      <c r="J272" s="714" t="s">
        <v>670</v>
      </c>
      <c r="K272" s="714" t="s">
        <v>2200</v>
      </c>
      <c r="L272" s="715">
        <v>42.08</v>
      </c>
      <c r="M272" s="715">
        <v>84.16</v>
      </c>
      <c r="N272" s="714">
        <v>2</v>
      </c>
      <c r="O272" s="799">
        <v>1</v>
      </c>
      <c r="P272" s="715"/>
      <c r="Q272" s="738">
        <v>0</v>
      </c>
      <c r="R272" s="714"/>
      <c r="S272" s="738">
        <v>0</v>
      </c>
      <c r="T272" s="799"/>
      <c r="U272" s="755">
        <v>0</v>
      </c>
    </row>
    <row r="273" spans="1:21" ht="14.4" customHeight="1" x14ac:dyDescent="0.3">
      <c r="A273" s="713">
        <v>30</v>
      </c>
      <c r="B273" s="714" t="s">
        <v>552</v>
      </c>
      <c r="C273" s="714" t="s">
        <v>2064</v>
      </c>
      <c r="D273" s="797" t="s">
        <v>2752</v>
      </c>
      <c r="E273" s="798" t="s">
        <v>2072</v>
      </c>
      <c r="F273" s="714" t="s">
        <v>2061</v>
      </c>
      <c r="G273" s="714" t="s">
        <v>2205</v>
      </c>
      <c r="H273" s="714" t="s">
        <v>553</v>
      </c>
      <c r="I273" s="714" t="s">
        <v>2492</v>
      </c>
      <c r="J273" s="714" t="s">
        <v>2493</v>
      </c>
      <c r="K273" s="714" t="s">
        <v>2494</v>
      </c>
      <c r="L273" s="715">
        <v>47.2</v>
      </c>
      <c r="M273" s="715">
        <v>47.2</v>
      </c>
      <c r="N273" s="714">
        <v>1</v>
      </c>
      <c r="O273" s="799">
        <v>0.5</v>
      </c>
      <c r="P273" s="715"/>
      <c r="Q273" s="738">
        <v>0</v>
      </c>
      <c r="R273" s="714"/>
      <c r="S273" s="738">
        <v>0</v>
      </c>
      <c r="T273" s="799"/>
      <c r="U273" s="755">
        <v>0</v>
      </c>
    </row>
    <row r="274" spans="1:21" ht="14.4" customHeight="1" x14ac:dyDescent="0.3">
      <c r="A274" s="713">
        <v>30</v>
      </c>
      <c r="B274" s="714" t="s">
        <v>552</v>
      </c>
      <c r="C274" s="714" t="s">
        <v>2064</v>
      </c>
      <c r="D274" s="797" t="s">
        <v>2752</v>
      </c>
      <c r="E274" s="798" t="s">
        <v>2072</v>
      </c>
      <c r="F274" s="714" t="s">
        <v>2061</v>
      </c>
      <c r="G274" s="714" t="s">
        <v>2209</v>
      </c>
      <c r="H274" s="714" t="s">
        <v>553</v>
      </c>
      <c r="I274" s="714" t="s">
        <v>2214</v>
      </c>
      <c r="J274" s="714" t="s">
        <v>1145</v>
      </c>
      <c r="K274" s="714" t="s">
        <v>2215</v>
      </c>
      <c r="L274" s="715">
        <v>0</v>
      </c>
      <c r="M274" s="715">
        <v>0</v>
      </c>
      <c r="N274" s="714">
        <v>1</v>
      </c>
      <c r="O274" s="799">
        <v>0.5</v>
      </c>
      <c r="P274" s="715"/>
      <c r="Q274" s="738"/>
      <c r="R274" s="714"/>
      <c r="S274" s="738">
        <v>0</v>
      </c>
      <c r="T274" s="799"/>
      <c r="U274" s="755">
        <v>0</v>
      </c>
    </row>
    <row r="275" spans="1:21" ht="14.4" customHeight="1" x14ac:dyDescent="0.3">
      <c r="A275" s="713">
        <v>30</v>
      </c>
      <c r="B275" s="714" t="s">
        <v>552</v>
      </c>
      <c r="C275" s="714" t="s">
        <v>2064</v>
      </c>
      <c r="D275" s="797" t="s">
        <v>2752</v>
      </c>
      <c r="E275" s="798" t="s">
        <v>2072</v>
      </c>
      <c r="F275" s="714" t="s">
        <v>2061</v>
      </c>
      <c r="G275" s="714" t="s">
        <v>2388</v>
      </c>
      <c r="H275" s="714" t="s">
        <v>1390</v>
      </c>
      <c r="I275" s="714" t="s">
        <v>2389</v>
      </c>
      <c r="J275" s="714" t="s">
        <v>2390</v>
      </c>
      <c r="K275" s="714" t="s">
        <v>2391</v>
      </c>
      <c r="L275" s="715">
        <v>120.61</v>
      </c>
      <c r="M275" s="715">
        <v>120.61</v>
      </c>
      <c r="N275" s="714">
        <v>1</v>
      </c>
      <c r="O275" s="799">
        <v>0.5</v>
      </c>
      <c r="P275" s="715"/>
      <c r="Q275" s="738">
        <v>0</v>
      </c>
      <c r="R275" s="714"/>
      <c r="S275" s="738">
        <v>0</v>
      </c>
      <c r="T275" s="799"/>
      <c r="U275" s="755">
        <v>0</v>
      </c>
    </row>
    <row r="276" spans="1:21" ht="14.4" customHeight="1" x14ac:dyDescent="0.3">
      <c r="A276" s="713">
        <v>30</v>
      </c>
      <c r="B276" s="714" t="s">
        <v>552</v>
      </c>
      <c r="C276" s="714" t="s">
        <v>2064</v>
      </c>
      <c r="D276" s="797" t="s">
        <v>2752</v>
      </c>
      <c r="E276" s="798" t="s">
        <v>2072</v>
      </c>
      <c r="F276" s="714" t="s">
        <v>2061</v>
      </c>
      <c r="G276" s="714" t="s">
        <v>2495</v>
      </c>
      <c r="H276" s="714" t="s">
        <v>553</v>
      </c>
      <c r="I276" s="714" t="s">
        <v>665</v>
      </c>
      <c r="J276" s="714" t="s">
        <v>666</v>
      </c>
      <c r="K276" s="714" t="s">
        <v>2496</v>
      </c>
      <c r="L276" s="715">
        <v>203.9</v>
      </c>
      <c r="M276" s="715">
        <v>203.9</v>
      </c>
      <c r="N276" s="714">
        <v>1</v>
      </c>
      <c r="O276" s="799">
        <v>0.5</v>
      </c>
      <c r="P276" s="715"/>
      <c r="Q276" s="738">
        <v>0</v>
      </c>
      <c r="R276" s="714"/>
      <c r="S276" s="738">
        <v>0</v>
      </c>
      <c r="T276" s="799"/>
      <c r="U276" s="755">
        <v>0</v>
      </c>
    </row>
    <row r="277" spans="1:21" ht="14.4" customHeight="1" x14ac:dyDescent="0.3">
      <c r="A277" s="713">
        <v>30</v>
      </c>
      <c r="B277" s="714" t="s">
        <v>552</v>
      </c>
      <c r="C277" s="714" t="s">
        <v>2064</v>
      </c>
      <c r="D277" s="797" t="s">
        <v>2752</v>
      </c>
      <c r="E277" s="798" t="s">
        <v>2072</v>
      </c>
      <c r="F277" s="714" t="s">
        <v>2061</v>
      </c>
      <c r="G277" s="714" t="s">
        <v>2394</v>
      </c>
      <c r="H277" s="714" t="s">
        <v>553</v>
      </c>
      <c r="I277" s="714" t="s">
        <v>1311</v>
      </c>
      <c r="J277" s="714" t="s">
        <v>2395</v>
      </c>
      <c r="K277" s="714" t="s">
        <v>2497</v>
      </c>
      <c r="L277" s="715">
        <v>140.38</v>
      </c>
      <c r="M277" s="715">
        <v>140.38</v>
      </c>
      <c r="N277" s="714">
        <v>1</v>
      </c>
      <c r="O277" s="799">
        <v>0.5</v>
      </c>
      <c r="P277" s="715"/>
      <c r="Q277" s="738">
        <v>0</v>
      </c>
      <c r="R277" s="714"/>
      <c r="S277" s="738">
        <v>0</v>
      </c>
      <c r="T277" s="799"/>
      <c r="U277" s="755">
        <v>0</v>
      </c>
    </row>
    <row r="278" spans="1:21" ht="14.4" customHeight="1" x14ac:dyDescent="0.3">
      <c r="A278" s="713">
        <v>30</v>
      </c>
      <c r="B278" s="714" t="s">
        <v>552</v>
      </c>
      <c r="C278" s="714" t="s">
        <v>2066</v>
      </c>
      <c r="D278" s="797" t="s">
        <v>2753</v>
      </c>
      <c r="E278" s="798" t="s">
        <v>2071</v>
      </c>
      <c r="F278" s="714" t="s">
        <v>2061</v>
      </c>
      <c r="G278" s="714" t="s">
        <v>2498</v>
      </c>
      <c r="H278" s="714" t="s">
        <v>553</v>
      </c>
      <c r="I278" s="714" t="s">
        <v>1140</v>
      </c>
      <c r="J278" s="714" t="s">
        <v>2499</v>
      </c>
      <c r="K278" s="714" t="s">
        <v>2500</v>
      </c>
      <c r="L278" s="715">
        <v>254.83</v>
      </c>
      <c r="M278" s="715">
        <v>764.49</v>
      </c>
      <c r="N278" s="714">
        <v>3</v>
      </c>
      <c r="O278" s="799">
        <v>1</v>
      </c>
      <c r="P278" s="715"/>
      <c r="Q278" s="738">
        <v>0</v>
      </c>
      <c r="R278" s="714"/>
      <c r="S278" s="738">
        <v>0</v>
      </c>
      <c r="T278" s="799"/>
      <c r="U278" s="755">
        <v>0</v>
      </c>
    </row>
    <row r="279" spans="1:21" ht="14.4" customHeight="1" x14ac:dyDescent="0.3">
      <c r="A279" s="713">
        <v>30</v>
      </c>
      <c r="B279" s="714" t="s">
        <v>552</v>
      </c>
      <c r="C279" s="714" t="s">
        <v>2066</v>
      </c>
      <c r="D279" s="797" t="s">
        <v>2753</v>
      </c>
      <c r="E279" s="798" t="s">
        <v>2071</v>
      </c>
      <c r="F279" s="714" t="s">
        <v>2061</v>
      </c>
      <c r="G279" s="714" t="s">
        <v>2079</v>
      </c>
      <c r="H279" s="714" t="s">
        <v>553</v>
      </c>
      <c r="I279" s="714" t="s">
        <v>661</v>
      </c>
      <c r="J279" s="714" t="s">
        <v>662</v>
      </c>
      <c r="K279" s="714" t="s">
        <v>2080</v>
      </c>
      <c r="L279" s="715">
        <v>36.270000000000003</v>
      </c>
      <c r="M279" s="715">
        <v>36.270000000000003</v>
      </c>
      <c r="N279" s="714">
        <v>1</v>
      </c>
      <c r="O279" s="799">
        <v>1</v>
      </c>
      <c r="P279" s="715">
        <v>36.270000000000003</v>
      </c>
      <c r="Q279" s="738">
        <v>1</v>
      </c>
      <c r="R279" s="714">
        <v>1</v>
      </c>
      <c r="S279" s="738">
        <v>1</v>
      </c>
      <c r="T279" s="799">
        <v>1</v>
      </c>
      <c r="U279" s="755">
        <v>1</v>
      </c>
    </row>
    <row r="280" spans="1:21" ht="14.4" customHeight="1" x14ac:dyDescent="0.3">
      <c r="A280" s="713">
        <v>30</v>
      </c>
      <c r="B280" s="714" t="s">
        <v>552</v>
      </c>
      <c r="C280" s="714" t="s">
        <v>2066</v>
      </c>
      <c r="D280" s="797" t="s">
        <v>2753</v>
      </c>
      <c r="E280" s="798" t="s">
        <v>2071</v>
      </c>
      <c r="F280" s="714" t="s">
        <v>2061</v>
      </c>
      <c r="G280" s="714" t="s">
        <v>2081</v>
      </c>
      <c r="H280" s="714" t="s">
        <v>553</v>
      </c>
      <c r="I280" s="714" t="s">
        <v>2501</v>
      </c>
      <c r="J280" s="714" t="s">
        <v>574</v>
      </c>
      <c r="K280" s="714" t="s">
        <v>2502</v>
      </c>
      <c r="L280" s="715">
        <v>9.4</v>
      </c>
      <c r="M280" s="715">
        <v>9.4</v>
      </c>
      <c r="N280" s="714">
        <v>1</v>
      </c>
      <c r="O280" s="799">
        <v>0.5</v>
      </c>
      <c r="P280" s="715">
        <v>9.4</v>
      </c>
      <c r="Q280" s="738">
        <v>1</v>
      </c>
      <c r="R280" s="714">
        <v>1</v>
      </c>
      <c r="S280" s="738">
        <v>1</v>
      </c>
      <c r="T280" s="799">
        <v>0.5</v>
      </c>
      <c r="U280" s="755">
        <v>1</v>
      </c>
    </row>
    <row r="281" spans="1:21" ht="14.4" customHeight="1" x14ac:dyDescent="0.3">
      <c r="A281" s="713">
        <v>30</v>
      </c>
      <c r="B281" s="714" t="s">
        <v>552</v>
      </c>
      <c r="C281" s="714" t="s">
        <v>2066</v>
      </c>
      <c r="D281" s="797" t="s">
        <v>2753</v>
      </c>
      <c r="E281" s="798" t="s">
        <v>2071</v>
      </c>
      <c r="F281" s="714" t="s">
        <v>2061</v>
      </c>
      <c r="G281" s="714" t="s">
        <v>2503</v>
      </c>
      <c r="H281" s="714" t="s">
        <v>553</v>
      </c>
      <c r="I281" s="714" t="s">
        <v>885</v>
      </c>
      <c r="J281" s="714" t="s">
        <v>886</v>
      </c>
      <c r="K281" s="714" t="s">
        <v>2504</v>
      </c>
      <c r="L281" s="715">
        <v>0</v>
      </c>
      <c r="M281" s="715">
        <v>0</v>
      </c>
      <c r="N281" s="714">
        <v>1</v>
      </c>
      <c r="O281" s="799">
        <v>1</v>
      </c>
      <c r="P281" s="715"/>
      <c r="Q281" s="738"/>
      <c r="R281" s="714"/>
      <c r="S281" s="738">
        <v>0</v>
      </c>
      <c r="T281" s="799"/>
      <c r="U281" s="755">
        <v>0</v>
      </c>
    </row>
    <row r="282" spans="1:21" ht="14.4" customHeight="1" x14ac:dyDescent="0.3">
      <c r="A282" s="713">
        <v>30</v>
      </c>
      <c r="B282" s="714" t="s">
        <v>552</v>
      </c>
      <c r="C282" s="714" t="s">
        <v>2066</v>
      </c>
      <c r="D282" s="797" t="s">
        <v>2753</v>
      </c>
      <c r="E282" s="798" t="s">
        <v>2071</v>
      </c>
      <c r="F282" s="714" t="s">
        <v>2061</v>
      </c>
      <c r="G282" s="714" t="s">
        <v>2297</v>
      </c>
      <c r="H282" s="714" t="s">
        <v>1390</v>
      </c>
      <c r="I282" s="714" t="s">
        <v>2505</v>
      </c>
      <c r="J282" s="714" t="s">
        <v>1410</v>
      </c>
      <c r="K282" s="714" t="s">
        <v>1917</v>
      </c>
      <c r="L282" s="715">
        <v>0</v>
      </c>
      <c r="M282" s="715">
        <v>0</v>
      </c>
      <c r="N282" s="714">
        <v>1</v>
      </c>
      <c r="O282" s="799">
        <v>0.5</v>
      </c>
      <c r="P282" s="715"/>
      <c r="Q282" s="738"/>
      <c r="R282" s="714"/>
      <c r="S282" s="738">
        <v>0</v>
      </c>
      <c r="T282" s="799"/>
      <c r="U282" s="755">
        <v>0</v>
      </c>
    </row>
    <row r="283" spans="1:21" ht="14.4" customHeight="1" x14ac:dyDescent="0.3">
      <c r="A283" s="713">
        <v>30</v>
      </c>
      <c r="B283" s="714" t="s">
        <v>552</v>
      </c>
      <c r="C283" s="714" t="s">
        <v>2066</v>
      </c>
      <c r="D283" s="797" t="s">
        <v>2753</v>
      </c>
      <c r="E283" s="798" t="s">
        <v>2071</v>
      </c>
      <c r="F283" s="714" t="s">
        <v>2061</v>
      </c>
      <c r="G283" s="714" t="s">
        <v>2300</v>
      </c>
      <c r="H283" s="714" t="s">
        <v>1390</v>
      </c>
      <c r="I283" s="714" t="s">
        <v>1575</v>
      </c>
      <c r="J283" s="714" t="s">
        <v>1576</v>
      </c>
      <c r="K283" s="714" t="s">
        <v>1973</v>
      </c>
      <c r="L283" s="715">
        <v>225.06</v>
      </c>
      <c r="M283" s="715">
        <v>225.06</v>
      </c>
      <c r="N283" s="714">
        <v>1</v>
      </c>
      <c r="O283" s="799">
        <v>0.5</v>
      </c>
      <c r="P283" s="715"/>
      <c r="Q283" s="738">
        <v>0</v>
      </c>
      <c r="R283" s="714"/>
      <c r="S283" s="738">
        <v>0</v>
      </c>
      <c r="T283" s="799"/>
      <c r="U283" s="755">
        <v>0</v>
      </c>
    </row>
    <row r="284" spans="1:21" ht="14.4" customHeight="1" x14ac:dyDescent="0.3">
      <c r="A284" s="713">
        <v>30</v>
      </c>
      <c r="B284" s="714" t="s">
        <v>552</v>
      </c>
      <c r="C284" s="714" t="s">
        <v>2066</v>
      </c>
      <c r="D284" s="797" t="s">
        <v>2753</v>
      </c>
      <c r="E284" s="798" t="s">
        <v>2071</v>
      </c>
      <c r="F284" s="714" t="s">
        <v>2061</v>
      </c>
      <c r="G284" s="714" t="s">
        <v>2303</v>
      </c>
      <c r="H284" s="714" t="s">
        <v>1390</v>
      </c>
      <c r="I284" s="714" t="s">
        <v>2506</v>
      </c>
      <c r="J284" s="714" t="s">
        <v>2507</v>
      </c>
      <c r="K284" s="714" t="s">
        <v>2508</v>
      </c>
      <c r="L284" s="715">
        <v>353.18</v>
      </c>
      <c r="M284" s="715">
        <v>353.18</v>
      </c>
      <c r="N284" s="714">
        <v>1</v>
      </c>
      <c r="O284" s="799">
        <v>0.5</v>
      </c>
      <c r="P284" s="715"/>
      <c r="Q284" s="738">
        <v>0</v>
      </c>
      <c r="R284" s="714"/>
      <c r="S284" s="738">
        <v>0</v>
      </c>
      <c r="T284" s="799"/>
      <c r="U284" s="755">
        <v>0</v>
      </c>
    </row>
    <row r="285" spans="1:21" ht="14.4" customHeight="1" x14ac:dyDescent="0.3">
      <c r="A285" s="713">
        <v>30</v>
      </c>
      <c r="B285" s="714" t="s">
        <v>552</v>
      </c>
      <c r="C285" s="714" t="s">
        <v>2066</v>
      </c>
      <c r="D285" s="797" t="s">
        <v>2753</v>
      </c>
      <c r="E285" s="798" t="s">
        <v>2071</v>
      </c>
      <c r="F285" s="714" t="s">
        <v>2061</v>
      </c>
      <c r="G285" s="714" t="s">
        <v>2303</v>
      </c>
      <c r="H285" s="714" t="s">
        <v>553</v>
      </c>
      <c r="I285" s="714" t="s">
        <v>2509</v>
      </c>
      <c r="J285" s="714" t="s">
        <v>2510</v>
      </c>
      <c r="K285" s="714" t="s">
        <v>2511</v>
      </c>
      <c r="L285" s="715">
        <v>353.18</v>
      </c>
      <c r="M285" s="715">
        <v>353.18</v>
      </c>
      <c r="N285" s="714">
        <v>1</v>
      </c>
      <c r="O285" s="799">
        <v>0.5</v>
      </c>
      <c r="P285" s="715">
        <v>353.18</v>
      </c>
      <c r="Q285" s="738">
        <v>1</v>
      </c>
      <c r="R285" s="714">
        <v>1</v>
      </c>
      <c r="S285" s="738">
        <v>1</v>
      </c>
      <c r="T285" s="799">
        <v>0.5</v>
      </c>
      <c r="U285" s="755">
        <v>1</v>
      </c>
    </row>
    <row r="286" spans="1:21" ht="14.4" customHeight="1" x14ac:dyDescent="0.3">
      <c r="A286" s="713">
        <v>30</v>
      </c>
      <c r="B286" s="714" t="s">
        <v>552</v>
      </c>
      <c r="C286" s="714" t="s">
        <v>2066</v>
      </c>
      <c r="D286" s="797" t="s">
        <v>2753</v>
      </c>
      <c r="E286" s="798" t="s">
        <v>2071</v>
      </c>
      <c r="F286" s="714" t="s">
        <v>2061</v>
      </c>
      <c r="G286" s="714" t="s">
        <v>2303</v>
      </c>
      <c r="H286" s="714" t="s">
        <v>553</v>
      </c>
      <c r="I286" s="714" t="s">
        <v>2512</v>
      </c>
      <c r="J286" s="714" t="s">
        <v>1954</v>
      </c>
      <c r="K286" s="714" t="s">
        <v>2045</v>
      </c>
      <c r="L286" s="715">
        <v>0</v>
      </c>
      <c r="M286" s="715">
        <v>0</v>
      </c>
      <c r="N286" s="714">
        <v>1</v>
      </c>
      <c r="O286" s="799">
        <v>0.5</v>
      </c>
      <c r="P286" s="715"/>
      <c r="Q286" s="738"/>
      <c r="R286" s="714"/>
      <c r="S286" s="738">
        <v>0</v>
      </c>
      <c r="T286" s="799"/>
      <c r="U286" s="755">
        <v>0</v>
      </c>
    </row>
    <row r="287" spans="1:21" ht="14.4" customHeight="1" x14ac:dyDescent="0.3">
      <c r="A287" s="713">
        <v>30</v>
      </c>
      <c r="B287" s="714" t="s">
        <v>552</v>
      </c>
      <c r="C287" s="714" t="s">
        <v>2066</v>
      </c>
      <c r="D287" s="797" t="s">
        <v>2753</v>
      </c>
      <c r="E287" s="798" t="s">
        <v>2071</v>
      </c>
      <c r="F287" s="714" t="s">
        <v>2061</v>
      </c>
      <c r="G287" s="714" t="s">
        <v>2448</v>
      </c>
      <c r="H287" s="714" t="s">
        <v>1390</v>
      </c>
      <c r="I287" s="714" t="s">
        <v>1431</v>
      </c>
      <c r="J287" s="714" t="s">
        <v>1922</v>
      </c>
      <c r="K287" s="714" t="s">
        <v>1923</v>
      </c>
      <c r="L287" s="715">
        <v>65.540000000000006</v>
      </c>
      <c r="M287" s="715">
        <v>393.24</v>
      </c>
      <c r="N287" s="714">
        <v>6</v>
      </c>
      <c r="O287" s="799">
        <v>1</v>
      </c>
      <c r="P287" s="715">
        <v>196.62</v>
      </c>
      <c r="Q287" s="738">
        <v>0.5</v>
      </c>
      <c r="R287" s="714">
        <v>3</v>
      </c>
      <c r="S287" s="738">
        <v>0.5</v>
      </c>
      <c r="T287" s="799">
        <v>0.5</v>
      </c>
      <c r="U287" s="755">
        <v>0.5</v>
      </c>
    </row>
    <row r="288" spans="1:21" ht="14.4" customHeight="1" x14ac:dyDescent="0.3">
      <c r="A288" s="713">
        <v>30</v>
      </c>
      <c r="B288" s="714" t="s">
        <v>552</v>
      </c>
      <c r="C288" s="714" t="s">
        <v>2066</v>
      </c>
      <c r="D288" s="797" t="s">
        <v>2753</v>
      </c>
      <c r="E288" s="798" t="s">
        <v>2071</v>
      </c>
      <c r="F288" s="714" t="s">
        <v>2061</v>
      </c>
      <c r="G288" s="714" t="s">
        <v>2513</v>
      </c>
      <c r="H288" s="714" t="s">
        <v>553</v>
      </c>
      <c r="I288" s="714" t="s">
        <v>825</v>
      </c>
      <c r="J288" s="714" t="s">
        <v>2514</v>
      </c>
      <c r="K288" s="714" t="s">
        <v>2515</v>
      </c>
      <c r="L288" s="715">
        <v>0</v>
      </c>
      <c r="M288" s="715">
        <v>0</v>
      </c>
      <c r="N288" s="714">
        <v>2</v>
      </c>
      <c r="O288" s="799">
        <v>1</v>
      </c>
      <c r="P288" s="715">
        <v>0</v>
      </c>
      <c r="Q288" s="738"/>
      <c r="R288" s="714">
        <v>2</v>
      </c>
      <c r="S288" s="738">
        <v>1</v>
      </c>
      <c r="T288" s="799">
        <v>1</v>
      </c>
      <c r="U288" s="755">
        <v>1</v>
      </c>
    </row>
    <row r="289" spans="1:21" ht="14.4" customHeight="1" x14ac:dyDescent="0.3">
      <c r="A289" s="713">
        <v>30</v>
      </c>
      <c r="B289" s="714" t="s">
        <v>552</v>
      </c>
      <c r="C289" s="714" t="s">
        <v>2066</v>
      </c>
      <c r="D289" s="797" t="s">
        <v>2753</v>
      </c>
      <c r="E289" s="798" t="s">
        <v>2071</v>
      </c>
      <c r="F289" s="714" t="s">
        <v>2061</v>
      </c>
      <c r="G289" s="714" t="s">
        <v>2513</v>
      </c>
      <c r="H289" s="714" t="s">
        <v>553</v>
      </c>
      <c r="I289" s="714" t="s">
        <v>2516</v>
      </c>
      <c r="J289" s="714" t="s">
        <v>2514</v>
      </c>
      <c r="K289" s="714" t="s">
        <v>2517</v>
      </c>
      <c r="L289" s="715">
        <v>0</v>
      </c>
      <c r="M289" s="715">
        <v>0</v>
      </c>
      <c r="N289" s="714">
        <v>2</v>
      </c>
      <c r="O289" s="799">
        <v>1</v>
      </c>
      <c r="P289" s="715"/>
      <c r="Q289" s="738"/>
      <c r="R289" s="714"/>
      <c r="S289" s="738">
        <v>0</v>
      </c>
      <c r="T289" s="799"/>
      <c r="U289" s="755">
        <v>0</v>
      </c>
    </row>
    <row r="290" spans="1:21" ht="14.4" customHeight="1" x14ac:dyDescent="0.3">
      <c r="A290" s="713">
        <v>30</v>
      </c>
      <c r="B290" s="714" t="s">
        <v>552</v>
      </c>
      <c r="C290" s="714" t="s">
        <v>2066</v>
      </c>
      <c r="D290" s="797" t="s">
        <v>2753</v>
      </c>
      <c r="E290" s="798" t="s">
        <v>2071</v>
      </c>
      <c r="F290" s="714" t="s">
        <v>2061</v>
      </c>
      <c r="G290" s="714" t="s">
        <v>2307</v>
      </c>
      <c r="H290" s="714" t="s">
        <v>553</v>
      </c>
      <c r="I290" s="714" t="s">
        <v>801</v>
      </c>
      <c r="J290" s="714" t="s">
        <v>2308</v>
      </c>
      <c r="K290" s="714" t="s">
        <v>2309</v>
      </c>
      <c r="L290" s="715">
        <v>23.72</v>
      </c>
      <c r="M290" s="715">
        <v>71.16</v>
      </c>
      <c r="N290" s="714">
        <v>3</v>
      </c>
      <c r="O290" s="799">
        <v>0.5</v>
      </c>
      <c r="P290" s="715"/>
      <c r="Q290" s="738">
        <v>0</v>
      </c>
      <c r="R290" s="714"/>
      <c r="S290" s="738">
        <v>0</v>
      </c>
      <c r="T290" s="799"/>
      <c r="U290" s="755">
        <v>0</v>
      </c>
    </row>
    <row r="291" spans="1:21" ht="14.4" customHeight="1" x14ac:dyDescent="0.3">
      <c r="A291" s="713">
        <v>30</v>
      </c>
      <c r="B291" s="714" t="s">
        <v>552</v>
      </c>
      <c r="C291" s="714" t="s">
        <v>2066</v>
      </c>
      <c r="D291" s="797" t="s">
        <v>2753</v>
      </c>
      <c r="E291" s="798" t="s">
        <v>2071</v>
      </c>
      <c r="F291" s="714" t="s">
        <v>2061</v>
      </c>
      <c r="G291" s="714" t="s">
        <v>2518</v>
      </c>
      <c r="H291" s="714" t="s">
        <v>553</v>
      </c>
      <c r="I291" s="714" t="s">
        <v>2519</v>
      </c>
      <c r="J291" s="714" t="s">
        <v>2520</v>
      </c>
      <c r="K291" s="714" t="s">
        <v>2521</v>
      </c>
      <c r="L291" s="715">
        <v>0</v>
      </c>
      <c r="M291" s="715">
        <v>0</v>
      </c>
      <c r="N291" s="714">
        <v>2</v>
      </c>
      <c r="O291" s="799">
        <v>0.5</v>
      </c>
      <c r="P291" s="715"/>
      <c r="Q291" s="738"/>
      <c r="R291" s="714"/>
      <c r="S291" s="738">
        <v>0</v>
      </c>
      <c r="T291" s="799"/>
      <c r="U291" s="755">
        <v>0</v>
      </c>
    </row>
    <row r="292" spans="1:21" ht="14.4" customHeight="1" x14ac:dyDescent="0.3">
      <c r="A292" s="713">
        <v>30</v>
      </c>
      <c r="B292" s="714" t="s">
        <v>552</v>
      </c>
      <c r="C292" s="714" t="s">
        <v>2066</v>
      </c>
      <c r="D292" s="797" t="s">
        <v>2753</v>
      </c>
      <c r="E292" s="798" t="s">
        <v>2071</v>
      </c>
      <c r="F292" s="714" t="s">
        <v>2061</v>
      </c>
      <c r="G292" s="714" t="s">
        <v>2522</v>
      </c>
      <c r="H292" s="714" t="s">
        <v>553</v>
      </c>
      <c r="I292" s="714" t="s">
        <v>1017</v>
      </c>
      <c r="J292" s="714" t="s">
        <v>2523</v>
      </c>
      <c r="K292" s="714" t="s">
        <v>2524</v>
      </c>
      <c r="L292" s="715">
        <v>72.64</v>
      </c>
      <c r="M292" s="715">
        <v>145.28</v>
      </c>
      <c r="N292" s="714">
        <v>2</v>
      </c>
      <c r="O292" s="799">
        <v>1</v>
      </c>
      <c r="P292" s="715"/>
      <c r="Q292" s="738">
        <v>0</v>
      </c>
      <c r="R292" s="714"/>
      <c r="S292" s="738">
        <v>0</v>
      </c>
      <c r="T292" s="799"/>
      <c r="U292" s="755">
        <v>0</v>
      </c>
    </row>
    <row r="293" spans="1:21" ht="14.4" customHeight="1" x14ac:dyDescent="0.3">
      <c r="A293" s="713">
        <v>30</v>
      </c>
      <c r="B293" s="714" t="s">
        <v>552</v>
      </c>
      <c r="C293" s="714" t="s">
        <v>2066</v>
      </c>
      <c r="D293" s="797" t="s">
        <v>2753</v>
      </c>
      <c r="E293" s="798" t="s">
        <v>2071</v>
      </c>
      <c r="F293" s="714" t="s">
        <v>2061</v>
      </c>
      <c r="G293" s="714" t="s">
        <v>2525</v>
      </c>
      <c r="H293" s="714" t="s">
        <v>553</v>
      </c>
      <c r="I293" s="714" t="s">
        <v>2526</v>
      </c>
      <c r="J293" s="714" t="s">
        <v>1746</v>
      </c>
      <c r="K293" s="714" t="s">
        <v>2527</v>
      </c>
      <c r="L293" s="715">
        <v>93.49</v>
      </c>
      <c r="M293" s="715">
        <v>93.49</v>
      </c>
      <c r="N293" s="714">
        <v>1</v>
      </c>
      <c r="O293" s="799">
        <v>1</v>
      </c>
      <c r="P293" s="715"/>
      <c r="Q293" s="738">
        <v>0</v>
      </c>
      <c r="R293" s="714"/>
      <c r="S293" s="738">
        <v>0</v>
      </c>
      <c r="T293" s="799"/>
      <c r="U293" s="755">
        <v>0</v>
      </c>
    </row>
    <row r="294" spans="1:21" ht="14.4" customHeight="1" x14ac:dyDescent="0.3">
      <c r="A294" s="713">
        <v>30</v>
      </c>
      <c r="B294" s="714" t="s">
        <v>552</v>
      </c>
      <c r="C294" s="714" t="s">
        <v>2066</v>
      </c>
      <c r="D294" s="797" t="s">
        <v>2753</v>
      </c>
      <c r="E294" s="798" t="s">
        <v>2071</v>
      </c>
      <c r="F294" s="714" t="s">
        <v>2061</v>
      </c>
      <c r="G294" s="714" t="s">
        <v>2097</v>
      </c>
      <c r="H294" s="714" t="s">
        <v>553</v>
      </c>
      <c r="I294" s="714" t="s">
        <v>2528</v>
      </c>
      <c r="J294" s="714" t="s">
        <v>2529</v>
      </c>
      <c r="K294" s="714" t="s">
        <v>2102</v>
      </c>
      <c r="L294" s="715">
        <v>42.51</v>
      </c>
      <c r="M294" s="715">
        <v>42.51</v>
      </c>
      <c r="N294" s="714">
        <v>1</v>
      </c>
      <c r="O294" s="799">
        <v>1</v>
      </c>
      <c r="P294" s="715">
        <v>42.51</v>
      </c>
      <c r="Q294" s="738">
        <v>1</v>
      </c>
      <c r="R294" s="714">
        <v>1</v>
      </c>
      <c r="S294" s="738">
        <v>1</v>
      </c>
      <c r="T294" s="799">
        <v>1</v>
      </c>
      <c r="U294" s="755">
        <v>1</v>
      </c>
    </row>
    <row r="295" spans="1:21" ht="14.4" customHeight="1" x14ac:dyDescent="0.3">
      <c r="A295" s="713">
        <v>30</v>
      </c>
      <c r="B295" s="714" t="s">
        <v>552</v>
      </c>
      <c r="C295" s="714" t="s">
        <v>2066</v>
      </c>
      <c r="D295" s="797" t="s">
        <v>2753</v>
      </c>
      <c r="E295" s="798" t="s">
        <v>2071</v>
      </c>
      <c r="F295" s="714" t="s">
        <v>2061</v>
      </c>
      <c r="G295" s="714" t="s">
        <v>2097</v>
      </c>
      <c r="H295" s="714" t="s">
        <v>553</v>
      </c>
      <c r="I295" s="714" t="s">
        <v>870</v>
      </c>
      <c r="J295" s="714" t="s">
        <v>871</v>
      </c>
      <c r="K295" s="714" t="s">
        <v>2102</v>
      </c>
      <c r="L295" s="715">
        <v>42.51</v>
      </c>
      <c r="M295" s="715">
        <v>85.02</v>
      </c>
      <c r="N295" s="714">
        <v>2</v>
      </c>
      <c r="O295" s="799">
        <v>1</v>
      </c>
      <c r="P295" s="715">
        <v>42.51</v>
      </c>
      <c r="Q295" s="738">
        <v>0.5</v>
      </c>
      <c r="R295" s="714">
        <v>1</v>
      </c>
      <c r="S295" s="738">
        <v>0.5</v>
      </c>
      <c r="T295" s="799">
        <v>0.5</v>
      </c>
      <c r="U295" s="755">
        <v>0.5</v>
      </c>
    </row>
    <row r="296" spans="1:21" ht="14.4" customHeight="1" x14ac:dyDescent="0.3">
      <c r="A296" s="713">
        <v>30</v>
      </c>
      <c r="B296" s="714" t="s">
        <v>552</v>
      </c>
      <c r="C296" s="714" t="s">
        <v>2066</v>
      </c>
      <c r="D296" s="797" t="s">
        <v>2753</v>
      </c>
      <c r="E296" s="798" t="s">
        <v>2071</v>
      </c>
      <c r="F296" s="714" t="s">
        <v>2061</v>
      </c>
      <c r="G296" s="714" t="s">
        <v>2530</v>
      </c>
      <c r="H296" s="714" t="s">
        <v>553</v>
      </c>
      <c r="I296" s="714" t="s">
        <v>2531</v>
      </c>
      <c r="J296" s="714" t="s">
        <v>2532</v>
      </c>
      <c r="K296" s="714" t="s">
        <v>2533</v>
      </c>
      <c r="L296" s="715">
        <v>848.49</v>
      </c>
      <c r="M296" s="715">
        <v>1696.98</v>
      </c>
      <c r="N296" s="714">
        <v>2</v>
      </c>
      <c r="O296" s="799">
        <v>0.5</v>
      </c>
      <c r="P296" s="715">
        <v>1696.98</v>
      </c>
      <c r="Q296" s="738">
        <v>1</v>
      </c>
      <c r="R296" s="714">
        <v>2</v>
      </c>
      <c r="S296" s="738">
        <v>1</v>
      </c>
      <c r="T296" s="799">
        <v>0.5</v>
      </c>
      <c r="U296" s="755">
        <v>1</v>
      </c>
    </row>
    <row r="297" spans="1:21" ht="14.4" customHeight="1" x14ac:dyDescent="0.3">
      <c r="A297" s="713">
        <v>30</v>
      </c>
      <c r="B297" s="714" t="s">
        <v>552</v>
      </c>
      <c r="C297" s="714" t="s">
        <v>2066</v>
      </c>
      <c r="D297" s="797" t="s">
        <v>2753</v>
      </c>
      <c r="E297" s="798" t="s">
        <v>2071</v>
      </c>
      <c r="F297" s="714" t="s">
        <v>2061</v>
      </c>
      <c r="G297" s="714" t="s">
        <v>2534</v>
      </c>
      <c r="H297" s="714" t="s">
        <v>553</v>
      </c>
      <c r="I297" s="714" t="s">
        <v>2535</v>
      </c>
      <c r="J297" s="714" t="s">
        <v>2536</v>
      </c>
      <c r="K297" s="714" t="s">
        <v>2537</v>
      </c>
      <c r="L297" s="715">
        <v>92.5</v>
      </c>
      <c r="M297" s="715">
        <v>185</v>
      </c>
      <c r="N297" s="714">
        <v>2</v>
      </c>
      <c r="O297" s="799">
        <v>0.5</v>
      </c>
      <c r="P297" s="715"/>
      <c r="Q297" s="738">
        <v>0</v>
      </c>
      <c r="R297" s="714"/>
      <c r="S297" s="738">
        <v>0</v>
      </c>
      <c r="T297" s="799"/>
      <c r="U297" s="755">
        <v>0</v>
      </c>
    </row>
    <row r="298" spans="1:21" ht="14.4" customHeight="1" x14ac:dyDescent="0.3">
      <c r="A298" s="713">
        <v>30</v>
      </c>
      <c r="B298" s="714" t="s">
        <v>552</v>
      </c>
      <c r="C298" s="714" t="s">
        <v>2066</v>
      </c>
      <c r="D298" s="797" t="s">
        <v>2753</v>
      </c>
      <c r="E298" s="798" t="s">
        <v>2071</v>
      </c>
      <c r="F298" s="714" t="s">
        <v>2061</v>
      </c>
      <c r="G298" s="714" t="s">
        <v>2538</v>
      </c>
      <c r="H298" s="714" t="s">
        <v>553</v>
      </c>
      <c r="I298" s="714" t="s">
        <v>2539</v>
      </c>
      <c r="J298" s="714" t="s">
        <v>2540</v>
      </c>
      <c r="K298" s="714" t="s">
        <v>2541</v>
      </c>
      <c r="L298" s="715">
        <v>177.04</v>
      </c>
      <c r="M298" s="715">
        <v>177.04</v>
      </c>
      <c r="N298" s="714">
        <v>1</v>
      </c>
      <c r="O298" s="799">
        <v>1</v>
      </c>
      <c r="P298" s="715">
        <v>177.04</v>
      </c>
      <c r="Q298" s="738">
        <v>1</v>
      </c>
      <c r="R298" s="714">
        <v>1</v>
      </c>
      <c r="S298" s="738">
        <v>1</v>
      </c>
      <c r="T298" s="799">
        <v>1</v>
      </c>
      <c r="U298" s="755">
        <v>1</v>
      </c>
    </row>
    <row r="299" spans="1:21" ht="14.4" customHeight="1" x14ac:dyDescent="0.3">
      <c r="A299" s="713">
        <v>30</v>
      </c>
      <c r="B299" s="714" t="s">
        <v>552</v>
      </c>
      <c r="C299" s="714" t="s">
        <v>2066</v>
      </c>
      <c r="D299" s="797" t="s">
        <v>2753</v>
      </c>
      <c r="E299" s="798" t="s">
        <v>2071</v>
      </c>
      <c r="F299" s="714" t="s">
        <v>2061</v>
      </c>
      <c r="G299" s="714" t="s">
        <v>2107</v>
      </c>
      <c r="H299" s="714" t="s">
        <v>553</v>
      </c>
      <c r="I299" s="714" t="s">
        <v>782</v>
      </c>
      <c r="J299" s="714" t="s">
        <v>783</v>
      </c>
      <c r="K299" s="714" t="s">
        <v>2109</v>
      </c>
      <c r="L299" s="715">
        <v>107.27</v>
      </c>
      <c r="M299" s="715">
        <v>321.81</v>
      </c>
      <c r="N299" s="714">
        <v>3</v>
      </c>
      <c r="O299" s="799">
        <v>1</v>
      </c>
      <c r="P299" s="715"/>
      <c r="Q299" s="738">
        <v>0</v>
      </c>
      <c r="R299" s="714"/>
      <c r="S299" s="738">
        <v>0</v>
      </c>
      <c r="T299" s="799"/>
      <c r="U299" s="755">
        <v>0</v>
      </c>
    </row>
    <row r="300" spans="1:21" ht="14.4" customHeight="1" x14ac:dyDescent="0.3">
      <c r="A300" s="713">
        <v>30</v>
      </c>
      <c r="B300" s="714" t="s">
        <v>552</v>
      </c>
      <c r="C300" s="714" t="s">
        <v>2066</v>
      </c>
      <c r="D300" s="797" t="s">
        <v>2753</v>
      </c>
      <c r="E300" s="798" t="s">
        <v>2071</v>
      </c>
      <c r="F300" s="714" t="s">
        <v>2061</v>
      </c>
      <c r="G300" s="714" t="s">
        <v>2107</v>
      </c>
      <c r="H300" s="714" t="s">
        <v>553</v>
      </c>
      <c r="I300" s="714" t="s">
        <v>2108</v>
      </c>
      <c r="J300" s="714" t="s">
        <v>783</v>
      </c>
      <c r="K300" s="714" t="s">
        <v>2109</v>
      </c>
      <c r="L300" s="715">
        <v>107.27</v>
      </c>
      <c r="M300" s="715">
        <v>107.27</v>
      </c>
      <c r="N300" s="714">
        <v>1</v>
      </c>
      <c r="O300" s="799">
        <v>1</v>
      </c>
      <c r="P300" s="715"/>
      <c r="Q300" s="738">
        <v>0</v>
      </c>
      <c r="R300" s="714"/>
      <c r="S300" s="738">
        <v>0</v>
      </c>
      <c r="T300" s="799"/>
      <c r="U300" s="755">
        <v>0</v>
      </c>
    </row>
    <row r="301" spans="1:21" ht="14.4" customHeight="1" x14ac:dyDescent="0.3">
      <c r="A301" s="713">
        <v>30</v>
      </c>
      <c r="B301" s="714" t="s">
        <v>552</v>
      </c>
      <c r="C301" s="714" t="s">
        <v>2066</v>
      </c>
      <c r="D301" s="797" t="s">
        <v>2753</v>
      </c>
      <c r="E301" s="798" t="s">
        <v>2071</v>
      </c>
      <c r="F301" s="714" t="s">
        <v>2061</v>
      </c>
      <c r="G301" s="714" t="s">
        <v>2542</v>
      </c>
      <c r="H301" s="714" t="s">
        <v>553</v>
      </c>
      <c r="I301" s="714" t="s">
        <v>2543</v>
      </c>
      <c r="J301" s="714" t="s">
        <v>2544</v>
      </c>
      <c r="K301" s="714" t="s">
        <v>2545</v>
      </c>
      <c r="L301" s="715">
        <v>0</v>
      </c>
      <c r="M301" s="715">
        <v>0</v>
      </c>
      <c r="N301" s="714">
        <v>2</v>
      </c>
      <c r="O301" s="799">
        <v>0.5</v>
      </c>
      <c r="P301" s="715">
        <v>0</v>
      </c>
      <c r="Q301" s="738"/>
      <c r="R301" s="714">
        <v>2</v>
      </c>
      <c r="S301" s="738">
        <v>1</v>
      </c>
      <c r="T301" s="799">
        <v>0.5</v>
      </c>
      <c r="U301" s="755">
        <v>1</v>
      </c>
    </row>
    <row r="302" spans="1:21" ht="14.4" customHeight="1" x14ac:dyDescent="0.3">
      <c r="A302" s="713">
        <v>30</v>
      </c>
      <c r="B302" s="714" t="s">
        <v>552</v>
      </c>
      <c r="C302" s="714" t="s">
        <v>2066</v>
      </c>
      <c r="D302" s="797" t="s">
        <v>2753</v>
      </c>
      <c r="E302" s="798" t="s">
        <v>2071</v>
      </c>
      <c r="F302" s="714" t="s">
        <v>2061</v>
      </c>
      <c r="G302" s="714" t="s">
        <v>2546</v>
      </c>
      <c r="H302" s="714" t="s">
        <v>553</v>
      </c>
      <c r="I302" s="714" t="s">
        <v>1685</v>
      </c>
      <c r="J302" s="714" t="s">
        <v>1686</v>
      </c>
      <c r="K302" s="714" t="s">
        <v>2547</v>
      </c>
      <c r="L302" s="715">
        <v>48.09</v>
      </c>
      <c r="M302" s="715">
        <v>96.18</v>
      </c>
      <c r="N302" s="714">
        <v>2</v>
      </c>
      <c r="O302" s="799">
        <v>1</v>
      </c>
      <c r="P302" s="715"/>
      <c r="Q302" s="738">
        <v>0</v>
      </c>
      <c r="R302" s="714"/>
      <c r="S302" s="738">
        <v>0</v>
      </c>
      <c r="T302" s="799"/>
      <c r="U302" s="755">
        <v>0</v>
      </c>
    </row>
    <row r="303" spans="1:21" ht="14.4" customHeight="1" x14ac:dyDescent="0.3">
      <c r="A303" s="713">
        <v>30</v>
      </c>
      <c r="B303" s="714" t="s">
        <v>552</v>
      </c>
      <c r="C303" s="714" t="s">
        <v>2066</v>
      </c>
      <c r="D303" s="797" t="s">
        <v>2753</v>
      </c>
      <c r="E303" s="798" t="s">
        <v>2071</v>
      </c>
      <c r="F303" s="714" t="s">
        <v>2061</v>
      </c>
      <c r="G303" s="714" t="s">
        <v>2128</v>
      </c>
      <c r="H303" s="714" t="s">
        <v>553</v>
      </c>
      <c r="I303" s="714" t="s">
        <v>2244</v>
      </c>
      <c r="J303" s="714" t="s">
        <v>922</v>
      </c>
      <c r="K303" s="714" t="s">
        <v>2245</v>
      </c>
      <c r="L303" s="715">
        <v>29.31</v>
      </c>
      <c r="M303" s="715">
        <v>29.31</v>
      </c>
      <c r="N303" s="714">
        <v>1</v>
      </c>
      <c r="O303" s="799">
        <v>0.5</v>
      </c>
      <c r="P303" s="715"/>
      <c r="Q303" s="738">
        <v>0</v>
      </c>
      <c r="R303" s="714"/>
      <c r="S303" s="738">
        <v>0</v>
      </c>
      <c r="T303" s="799"/>
      <c r="U303" s="755">
        <v>0</v>
      </c>
    </row>
    <row r="304" spans="1:21" ht="14.4" customHeight="1" x14ac:dyDescent="0.3">
      <c r="A304" s="713">
        <v>30</v>
      </c>
      <c r="B304" s="714" t="s">
        <v>552</v>
      </c>
      <c r="C304" s="714" t="s">
        <v>2066</v>
      </c>
      <c r="D304" s="797" t="s">
        <v>2753</v>
      </c>
      <c r="E304" s="798" t="s">
        <v>2071</v>
      </c>
      <c r="F304" s="714" t="s">
        <v>2061</v>
      </c>
      <c r="G304" s="714" t="s">
        <v>2128</v>
      </c>
      <c r="H304" s="714" t="s">
        <v>553</v>
      </c>
      <c r="I304" s="714" t="s">
        <v>2548</v>
      </c>
      <c r="J304" s="714" t="s">
        <v>2549</v>
      </c>
      <c r="K304" s="714" t="s">
        <v>2550</v>
      </c>
      <c r="L304" s="715">
        <v>0</v>
      </c>
      <c r="M304" s="715">
        <v>0</v>
      </c>
      <c r="N304" s="714">
        <v>1</v>
      </c>
      <c r="O304" s="799">
        <v>0.5</v>
      </c>
      <c r="P304" s="715">
        <v>0</v>
      </c>
      <c r="Q304" s="738"/>
      <c r="R304" s="714">
        <v>1</v>
      </c>
      <c r="S304" s="738">
        <v>1</v>
      </c>
      <c r="T304" s="799">
        <v>0.5</v>
      </c>
      <c r="U304" s="755">
        <v>1</v>
      </c>
    </row>
    <row r="305" spans="1:21" ht="14.4" customHeight="1" x14ac:dyDescent="0.3">
      <c r="A305" s="713">
        <v>30</v>
      </c>
      <c r="B305" s="714" t="s">
        <v>552</v>
      </c>
      <c r="C305" s="714" t="s">
        <v>2066</v>
      </c>
      <c r="D305" s="797" t="s">
        <v>2753</v>
      </c>
      <c r="E305" s="798" t="s">
        <v>2071</v>
      </c>
      <c r="F305" s="714" t="s">
        <v>2061</v>
      </c>
      <c r="G305" s="714" t="s">
        <v>2143</v>
      </c>
      <c r="H305" s="714" t="s">
        <v>1390</v>
      </c>
      <c r="I305" s="714" t="s">
        <v>2551</v>
      </c>
      <c r="J305" s="714" t="s">
        <v>1966</v>
      </c>
      <c r="K305" s="714" t="s">
        <v>2552</v>
      </c>
      <c r="L305" s="715">
        <v>0</v>
      </c>
      <c r="M305" s="715">
        <v>0</v>
      </c>
      <c r="N305" s="714">
        <v>1</v>
      </c>
      <c r="O305" s="799">
        <v>0.5</v>
      </c>
      <c r="P305" s="715"/>
      <c r="Q305" s="738"/>
      <c r="R305" s="714"/>
      <c r="S305" s="738">
        <v>0</v>
      </c>
      <c r="T305" s="799"/>
      <c r="U305" s="755">
        <v>0</v>
      </c>
    </row>
    <row r="306" spans="1:21" ht="14.4" customHeight="1" x14ac:dyDescent="0.3">
      <c r="A306" s="713">
        <v>30</v>
      </c>
      <c r="B306" s="714" t="s">
        <v>552</v>
      </c>
      <c r="C306" s="714" t="s">
        <v>2066</v>
      </c>
      <c r="D306" s="797" t="s">
        <v>2753</v>
      </c>
      <c r="E306" s="798" t="s">
        <v>2071</v>
      </c>
      <c r="F306" s="714" t="s">
        <v>2061</v>
      </c>
      <c r="G306" s="714" t="s">
        <v>2143</v>
      </c>
      <c r="H306" s="714" t="s">
        <v>1390</v>
      </c>
      <c r="I306" s="714" t="s">
        <v>1597</v>
      </c>
      <c r="J306" s="714" t="s">
        <v>1598</v>
      </c>
      <c r="K306" s="714" t="s">
        <v>1969</v>
      </c>
      <c r="L306" s="715">
        <v>79.03</v>
      </c>
      <c r="M306" s="715">
        <v>79.03</v>
      </c>
      <c r="N306" s="714">
        <v>1</v>
      </c>
      <c r="O306" s="799">
        <v>0.5</v>
      </c>
      <c r="P306" s="715"/>
      <c r="Q306" s="738">
        <v>0</v>
      </c>
      <c r="R306" s="714"/>
      <c r="S306" s="738">
        <v>0</v>
      </c>
      <c r="T306" s="799"/>
      <c r="U306" s="755">
        <v>0</v>
      </c>
    </row>
    <row r="307" spans="1:21" ht="14.4" customHeight="1" x14ac:dyDescent="0.3">
      <c r="A307" s="713">
        <v>30</v>
      </c>
      <c r="B307" s="714" t="s">
        <v>552</v>
      </c>
      <c r="C307" s="714" t="s">
        <v>2066</v>
      </c>
      <c r="D307" s="797" t="s">
        <v>2753</v>
      </c>
      <c r="E307" s="798" t="s">
        <v>2071</v>
      </c>
      <c r="F307" s="714" t="s">
        <v>2061</v>
      </c>
      <c r="G307" s="714" t="s">
        <v>2143</v>
      </c>
      <c r="H307" s="714" t="s">
        <v>553</v>
      </c>
      <c r="I307" s="714" t="s">
        <v>2553</v>
      </c>
      <c r="J307" s="714" t="s">
        <v>1966</v>
      </c>
      <c r="K307" s="714" t="s">
        <v>2554</v>
      </c>
      <c r="L307" s="715">
        <v>79.03</v>
      </c>
      <c r="M307" s="715">
        <v>79.03</v>
      </c>
      <c r="N307" s="714">
        <v>1</v>
      </c>
      <c r="O307" s="799">
        <v>0.5</v>
      </c>
      <c r="P307" s="715"/>
      <c r="Q307" s="738">
        <v>0</v>
      </c>
      <c r="R307" s="714"/>
      <c r="S307" s="738">
        <v>0</v>
      </c>
      <c r="T307" s="799"/>
      <c r="U307" s="755">
        <v>0</v>
      </c>
    </row>
    <row r="308" spans="1:21" ht="14.4" customHeight="1" x14ac:dyDescent="0.3">
      <c r="A308" s="713">
        <v>30</v>
      </c>
      <c r="B308" s="714" t="s">
        <v>552</v>
      </c>
      <c r="C308" s="714" t="s">
        <v>2066</v>
      </c>
      <c r="D308" s="797" t="s">
        <v>2753</v>
      </c>
      <c r="E308" s="798" t="s">
        <v>2071</v>
      </c>
      <c r="F308" s="714" t="s">
        <v>2061</v>
      </c>
      <c r="G308" s="714" t="s">
        <v>2143</v>
      </c>
      <c r="H308" s="714" t="s">
        <v>1390</v>
      </c>
      <c r="I308" s="714" t="s">
        <v>2144</v>
      </c>
      <c r="J308" s="714" t="s">
        <v>2145</v>
      </c>
      <c r="K308" s="714" t="s">
        <v>2146</v>
      </c>
      <c r="L308" s="715">
        <v>46.07</v>
      </c>
      <c r="M308" s="715">
        <v>46.07</v>
      </c>
      <c r="N308" s="714">
        <v>1</v>
      </c>
      <c r="O308" s="799">
        <v>0.5</v>
      </c>
      <c r="P308" s="715">
        <v>46.07</v>
      </c>
      <c r="Q308" s="738">
        <v>1</v>
      </c>
      <c r="R308" s="714">
        <v>1</v>
      </c>
      <c r="S308" s="738">
        <v>1</v>
      </c>
      <c r="T308" s="799">
        <v>0.5</v>
      </c>
      <c r="U308" s="755">
        <v>1</v>
      </c>
    </row>
    <row r="309" spans="1:21" ht="14.4" customHeight="1" x14ac:dyDescent="0.3">
      <c r="A309" s="713">
        <v>30</v>
      </c>
      <c r="B309" s="714" t="s">
        <v>552</v>
      </c>
      <c r="C309" s="714" t="s">
        <v>2066</v>
      </c>
      <c r="D309" s="797" t="s">
        <v>2753</v>
      </c>
      <c r="E309" s="798" t="s">
        <v>2071</v>
      </c>
      <c r="F309" s="714" t="s">
        <v>2061</v>
      </c>
      <c r="G309" s="714" t="s">
        <v>2555</v>
      </c>
      <c r="H309" s="714" t="s">
        <v>553</v>
      </c>
      <c r="I309" s="714" t="s">
        <v>2556</v>
      </c>
      <c r="J309" s="714" t="s">
        <v>2557</v>
      </c>
      <c r="K309" s="714" t="s">
        <v>2558</v>
      </c>
      <c r="L309" s="715">
        <v>195.77</v>
      </c>
      <c r="M309" s="715">
        <v>195.77</v>
      </c>
      <c r="N309" s="714">
        <v>1</v>
      </c>
      <c r="O309" s="799">
        <v>1</v>
      </c>
      <c r="P309" s="715">
        <v>195.77</v>
      </c>
      <c r="Q309" s="738">
        <v>1</v>
      </c>
      <c r="R309" s="714">
        <v>1</v>
      </c>
      <c r="S309" s="738">
        <v>1</v>
      </c>
      <c r="T309" s="799">
        <v>1</v>
      </c>
      <c r="U309" s="755">
        <v>1</v>
      </c>
    </row>
    <row r="310" spans="1:21" ht="14.4" customHeight="1" x14ac:dyDescent="0.3">
      <c r="A310" s="713">
        <v>30</v>
      </c>
      <c r="B310" s="714" t="s">
        <v>552</v>
      </c>
      <c r="C310" s="714" t="s">
        <v>2066</v>
      </c>
      <c r="D310" s="797" t="s">
        <v>2753</v>
      </c>
      <c r="E310" s="798" t="s">
        <v>2071</v>
      </c>
      <c r="F310" s="714" t="s">
        <v>2061</v>
      </c>
      <c r="G310" s="714" t="s">
        <v>2559</v>
      </c>
      <c r="H310" s="714" t="s">
        <v>553</v>
      </c>
      <c r="I310" s="714" t="s">
        <v>2560</v>
      </c>
      <c r="J310" s="714" t="s">
        <v>2561</v>
      </c>
      <c r="K310" s="714" t="s">
        <v>2299</v>
      </c>
      <c r="L310" s="715">
        <v>38.56</v>
      </c>
      <c r="M310" s="715">
        <v>77.12</v>
      </c>
      <c r="N310" s="714">
        <v>2</v>
      </c>
      <c r="O310" s="799">
        <v>1</v>
      </c>
      <c r="P310" s="715">
        <v>77.12</v>
      </c>
      <c r="Q310" s="738">
        <v>1</v>
      </c>
      <c r="R310" s="714">
        <v>2</v>
      </c>
      <c r="S310" s="738">
        <v>1</v>
      </c>
      <c r="T310" s="799">
        <v>1</v>
      </c>
      <c r="U310" s="755">
        <v>1</v>
      </c>
    </row>
    <row r="311" spans="1:21" ht="14.4" customHeight="1" x14ac:dyDescent="0.3">
      <c r="A311" s="713">
        <v>30</v>
      </c>
      <c r="B311" s="714" t="s">
        <v>552</v>
      </c>
      <c r="C311" s="714" t="s">
        <v>2066</v>
      </c>
      <c r="D311" s="797" t="s">
        <v>2753</v>
      </c>
      <c r="E311" s="798" t="s">
        <v>2071</v>
      </c>
      <c r="F311" s="714" t="s">
        <v>2061</v>
      </c>
      <c r="G311" s="714" t="s">
        <v>2160</v>
      </c>
      <c r="H311" s="714" t="s">
        <v>1390</v>
      </c>
      <c r="I311" s="714" t="s">
        <v>1565</v>
      </c>
      <c r="J311" s="714" t="s">
        <v>1566</v>
      </c>
      <c r="K311" s="714" t="s">
        <v>1898</v>
      </c>
      <c r="L311" s="715">
        <v>86.41</v>
      </c>
      <c r="M311" s="715">
        <v>345.64</v>
      </c>
      <c r="N311" s="714">
        <v>4</v>
      </c>
      <c r="O311" s="799">
        <v>1</v>
      </c>
      <c r="P311" s="715"/>
      <c r="Q311" s="738">
        <v>0</v>
      </c>
      <c r="R311" s="714"/>
      <c r="S311" s="738">
        <v>0</v>
      </c>
      <c r="T311" s="799"/>
      <c r="U311" s="755">
        <v>0</v>
      </c>
    </row>
    <row r="312" spans="1:21" ht="14.4" customHeight="1" x14ac:dyDescent="0.3">
      <c r="A312" s="713">
        <v>30</v>
      </c>
      <c r="B312" s="714" t="s">
        <v>552</v>
      </c>
      <c r="C312" s="714" t="s">
        <v>2066</v>
      </c>
      <c r="D312" s="797" t="s">
        <v>2753</v>
      </c>
      <c r="E312" s="798" t="s">
        <v>2071</v>
      </c>
      <c r="F312" s="714" t="s">
        <v>2061</v>
      </c>
      <c r="G312" s="714" t="s">
        <v>2160</v>
      </c>
      <c r="H312" s="714" t="s">
        <v>1390</v>
      </c>
      <c r="I312" s="714" t="s">
        <v>2562</v>
      </c>
      <c r="J312" s="714" t="s">
        <v>1566</v>
      </c>
      <c r="K312" s="714" t="s">
        <v>2563</v>
      </c>
      <c r="L312" s="715">
        <v>0</v>
      </c>
      <c r="M312" s="715">
        <v>0</v>
      </c>
      <c r="N312" s="714">
        <v>2</v>
      </c>
      <c r="O312" s="799">
        <v>0.5</v>
      </c>
      <c r="P312" s="715">
        <v>0</v>
      </c>
      <c r="Q312" s="738"/>
      <c r="R312" s="714">
        <v>2</v>
      </c>
      <c r="S312" s="738">
        <v>1</v>
      </c>
      <c r="T312" s="799">
        <v>0.5</v>
      </c>
      <c r="U312" s="755">
        <v>1</v>
      </c>
    </row>
    <row r="313" spans="1:21" ht="14.4" customHeight="1" x14ac:dyDescent="0.3">
      <c r="A313" s="713">
        <v>30</v>
      </c>
      <c r="B313" s="714" t="s">
        <v>552</v>
      </c>
      <c r="C313" s="714" t="s">
        <v>2066</v>
      </c>
      <c r="D313" s="797" t="s">
        <v>2753</v>
      </c>
      <c r="E313" s="798" t="s">
        <v>2071</v>
      </c>
      <c r="F313" s="714" t="s">
        <v>2061</v>
      </c>
      <c r="G313" s="714" t="s">
        <v>2162</v>
      </c>
      <c r="H313" s="714" t="s">
        <v>553</v>
      </c>
      <c r="I313" s="714" t="s">
        <v>2332</v>
      </c>
      <c r="J313" s="714" t="s">
        <v>2164</v>
      </c>
      <c r="K313" s="714" t="s">
        <v>2333</v>
      </c>
      <c r="L313" s="715">
        <v>0</v>
      </c>
      <c r="M313" s="715">
        <v>0</v>
      </c>
      <c r="N313" s="714">
        <v>3</v>
      </c>
      <c r="O313" s="799">
        <v>0.5</v>
      </c>
      <c r="P313" s="715"/>
      <c r="Q313" s="738"/>
      <c r="R313" s="714"/>
      <c r="S313" s="738">
        <v>0</v>
      </c>
      <c r="T313" s="799"/>
      <c r="U313" s="755">
        <v>0</v>
      </c>
    </row>
    <row r="314" spans="1:21" ht="14.4" customHeight="1" x14ac:dyDescent="0.3">
      <c r="A314" s="713">
        <v>30</v>
      </c>
      <c r="B314" s="714" t="s">
        <v>552</v>
      </c>
      <c r="C314" s="714" t="s">
        <v>2066</v>
      </c>
      <c r="D314" s="797" t="s">
        <v>2753</v>
      </c>
      <c r="E314" s="798" t="s">
        <v>2071</v>
      </c>
      <c r="F314" s="714" t="s">
        <v>2061</v>
      </c>
      <c r="G314" s="714" t="s">
        <v>2162</v>
      </c>
      <c r="H314" s="714" t="s">
        <v>553</v>
      </c>
      <c r="I314" s="714" t="s">
        <v>2564</v>
      </c>
      <c r="J314" s="714" t="s">
        <v>2164</v>
      </c>
      <c r="K314" s="714" t="s">
        <v>2565</v>
      </c>
      <c r="L314" s="715">
        <v>0</v>
      </c>
      <c r="M314" s="715">
        <v>0</v>
      </c>
      <c r="N314" s="714">
        <v>3</v>
      </c>
      <c r="O314" s="799">
        <v>0.5</v>
      </c>
      <c r="P314" s="715"/>
      <c r="Q314" s="738"/>
      <c r="R314" s="714"/>
      <c r="S314" s="738">
        <v>0</v>
      </c>
      <c r="T314" s="799"/>
      <c r="U314" s="755">
        <v>0</v>
      </c>
    </row>
    <row r="315" spans="1:21" ht="14.4" customHeight="1" x14ac:dyDescent="0.3">
      <c r="A315" s="713">
        <v>30</v>
      </c>
      <c r="B315" s="714" t="s">
        <v>552</v>
      </c>
      <c r="C315" s="714" t="s">
        <v>2066</v>
      </c>
      <c r="D315" s="797" t="s">
        <v>2753</v>
      </c>
      <c r="E315" s="798" t="s">
        <v>2071</v>
      </c>
      <c r="F315" s="714" t="s">
        <v>2061</v>
      </c>
      <c r="G315" s="714" t="s">
        <v>2162</v>
      </c>
      <c r="H315" s="714" t="s">
        <v>553</v>
      </c>
      <c r="I315" s="714" t="s">
        <v>2566</v>
      </c>
      <c r="J315" s="714" t="s">
        <v>2164</v>
      </c>
      <c r="K315" s="714" t="s">
        <v>2567</v>
      </c>
      <c r="L315" s="715">
        <v>17.559999999999999</v>
      </c>
      <c r="M315" s="715">
        <v>52.679999999999993</v>
      </c>
      <c r="N315" s="714">
        <v>3</v>
      </c>
      <c r="O315" s="799">
        <v>1</v>
      </c>
      <c r="P315" s="715"/>
      <c r="Q315" s="738">
        <v>0</v>
      </c>
      <c r="R315" s="714"/>
      <c r="S315" s="738">
        <v>0</v>
      </c>
      <c r="T315" s="799"/>
      <c r="U315" s="755">
        <v>0</v>
      </c>
    </row>
    <row r="316" spans="1:21" ht="14.4" customHeight="1" x14ac:dyDescent="0.3">
      <c r="A316" s="713">
        <v>30</v>
      </c>
      <c r="B316" s="714" t="s">
        <v>552</v>
      </c>
      <c r="C316" s="714" t="s">
        <v>2066</v>
      </c>
      <c r="D316" s="797" t="s">
        <v>2753</v>
      </c>
      <c r="E316" s="798" t="s">
        <v>2071</v>
      </c>
      <c r="F316" s="714" t="s">
        <v>2061</v>
      </c>
      <c r="G316" s="714" t="s">
        <v>2260</v>
      </c>
      <c r="H316" s="714" t="s">
        <v>553</v>
      </c>
      <c r="I316" s="714" t="s">
        <v>2568</v>
      </c>
      <c r="J316" s="714" t="s">
        <v>2569</v>
      </c>
      <c r="K316" s="714" t="s">
        <v>2570</v>
      </c>
      <c r="L316" s="715">
        <v>0</v>
      </c>
      <c r="M316" s="715">
        <v>0</v>
      </c>
      <c r="N316" s="714">
        <v>2</v>
      </c>
      <c r="O316" s="799">
        <v>0.5</v>
      </c>
      <c r="P316" s="715"/>
      <c r="Q316" s="738"/>
      <c r="R316" s="714"/>
      <c r="S316" s="738">
        <v>0</v>
      </c>
      <c r="T316" s="799"/>
      <c r="U316" s="755">
        <v>0</v>
      </c>
    </row>
    <row r="317" spans="1:21" ht="14.4" customHeight="1" x14ac:dyDescent="0.3">
      <c r="A317" s="713">
        <v>30</v>
      </c>
      <c r="B317" s="714" t="s">
        <v>552</v>
      </c>
      <c r="C317" s="714" t="s">
        <v>2066</v>
      </c>
      <c r="D317" s="797" t="s">
        <v>2753</v>
      </c>
      <c r="E317" s="798" t="s">
        <v>2071</v>
      </c>
      <c r="F317" s="714" t="s">
        <v>2061</v>
      </c>
      <c r="G317" s="714" t="s">
        <v>2571</v>
      </c>
      <c r="H317" s="714" t="s">
        <v>1390</v>
      </c>
      <c r="I317" s="714" t="s">
        <v>2572</v>
      </c>
      <c r="J317" s="714" t="s">
        <v>1244</v>
      </c>
      <c r="K317" s="714" t="s">
        <v>2132</v>
      </c>
      <c r="L317" s="715">
        <v>48.42</v>
      </c>
      <c r="M317" s="715">
        <v>145.26</v>
      </c>
      <c r="N317" s="714">
        <v>3</v>
      </c>
      <c r="O317" s="799">
        <v>2</v>
      </c>
      <c r="P317" s="715">
        <v>48.42</v>
      </c>
      <c r="Q317" s="738">
        <v>0.33333333333333337</v>
      </c>
      <c r="R317" s="714">
        <v>1</v>
      </c>
      <c r="S317" s="738">
        <v>0.33333333333333331</v>
      </c>
      <c r="T317" s="799">
        <v>1</v>
      </c>
      <c r="U317" s="755">
        <v>0.5</v>
      </c>
    </row>
    <row r="318" spans="1:21" ht="14.4" customHeight="1" x14ac:dyDescent="0.3">
      <c r="A318" s="713">
        <v>30</v>
      </c>
      <c r="B318" s="714" t="s">
        <v>552</v>
      </c>
      <c r="C318" s="714" t="s">
        <v>2066</v>
      </c>
      <c r="D318" s="797" t="s">
        <v>2753</v>
      </c>
      <c r="E318" s="798" t="s">
        <v>2071</v>
      </c>
      <c r="F318" s="714" t="s">
        <v>2061</v>
      </c>
      <c r="G318" s="714" t="s">
        <v>2573</v>
      </c>
      <c r="H318" s="714" t="s">
        <v>1390</v>
      </c>
      <c r="I318" s="714" t="s">
        <v>2574</v>
      </c>
      <c r="J318" s="714" t="s">
        <v>2575</v>
      </c>
      <c r="K318" s="714" t="s">
        <v>2241</v>
      </c>
      <c r="L318" s="715">
        <v>31.09</v>
      </c>
      <c r="M318" s="715">
        <v>7461.6</v>
      </c>
      <c r="N318" s="714">
        <v>240</v>
      </c>
      <c r="O318" s="799">
        <v>0.5</v>
      </c>
      <c r="P318" s="715">
        <v>7461.6</v>
      </c>
      <c r="Q318" s="738">
        <v>1</v>
      </c>
      <c r="R318" s="714">
        <v>240</v>
      </c>
      <c r="S318" s="738">
        <v>1</v>
      </c>
      <c r="T318" s="799">
        <v>0.5</v>
      </c>
      <c r="U318" s="755">
        <v>1</v>
      </c>
    </row>
    <row r="319" spans="1:21" ht="14.4" customHeight="1" x14ac:dyDescent="0.3">
      <c r="A319" s="713">
        <v>30</v>
      </c>
      <c r="B319" s="714" t="s">
        <v>552</v>
      </c>
      <c r="C319" s="714" t="s">
        <v>2066</v>
      </c>
      <c r="D319" s="797" t="s">
        <v>2753</v>
      </c>
      <c r="E319" s="798" t="s">
        <v>2071</v>
      </c>
      <c r="F319" s="714" t="s">
        <v>2061</v>
      </c>
      <c r="G319" s="714" t="s">
        <v>2177</v>
      </c>
      <c r="H319" s="714" t="s">
        <v>553</v>
      </c>
      <c r="I319" s="714" t="s">
        <v>2179</v>
      </c>
      <c r="J319" s="714" t="s">
        <v>1363</v>
      </c>
      <c r="K319" s="714" t="s">
        <v>2180</v>
      </c>
      <c r="L319" s="715">
        <v>301.2</v>
      </c>
      <c r="M319" s="715">
        <v>602.4</v>
      </c>
      <c r="N319" s="714">
        <v>2</v>
      </c>
      <c r="O319" s="799">
        <v>1</v>
      </c>
      <c r="P319" s="715"/>
      <c r="Q319" s="738">
        <v>0</v>
      </c>
      <c r="R319" s="714"/>
      <c r="S319" s="738">
        <v>0</v>
      </c>
      <c r="T319" s="799"/>
      <c r="U319" s="755">
        <v>0</v>
      </c>
    </row>
    <row r="320" spans="1:21" ht="14.4" customHeight="1" x14ac:dyDescent="0.3">
      <c r="A320" s="713">
        <v>30</v>
      </c>
      <c r="B320" s="714" t="s">
        <v>552</v>
      </c>
      <c r="C320" s="714" t="s">
        <v>2066</v>
      </c>
      <c r="D320" s="797" t="s">
        <v>2753</v>
      </c>
      <c r="E320" s="798" t="s">
        <v>2071</v>
      </c>
      <c r="F320" s="714" t="s">
        <v>2061</v>
      </c>
      <c r="G320" s="714" t="s">
        <v>2182</v>
      </c>
      <c r="H320" s="714" t="s">
        <v>1390</v>
      </c>
      <c r="I320" s="714" t="s">
        <v>2267</v>
      </c>
      <c r="J320" s="714" t="s">
        <v>1882</v>
      </c>
      <c r="K320" s="714" t="s">
        <v>1883</v>
      </c>
      <c r="L320" s="715">
        <v>28.81</v>
      </c>
      <c r="M320" s="715">
        <v>86.429999999999993</v>
      </c>
      <c r="N320" s="714">
        <v>3</v>
      </c>
      <c r="O320" s="799">
        <v>0.5</v>
      </c>
      <c r="P320" s="715"/>
      <c r="Q320" s="738">
        <v>0</v>
      </c>
      <c r="R320" s="714"/>
      <c r="S320" s="738">
        <v>0</v>
      </c>
      <c r="T320" s="799"/>
      <c r="U320" s="755">
        <v>0</v>
      </c>
    </row>
    <row r="321" spans="1:21" ht="14.4" customHeight="1" x14ac:dyDescent="0.3">
      <c r="A321" s="713">
        <v>30</v>
      </c>
      <c r="B321" s="714" t="s">
        <v>552</v>
      </c>
      <c r="C321" s="714" t="s">
        <v>2066</v>
      </c>
      <c r="D321" s="797" t="s">
        <v>2753</v>
      </c>
      <c r="E321" s="798" t="s">
        <v>2071</v>
      </c>
      <c r="F321" s="714" t="s">
        <v>2061</v>
      </c>
      <c r="G321" s="714" t="s">
        <v>2182</v>
      </c>
      <c r="H321" s="714" t="s">
        <v>1390</v>
      </c>
      <c r="I321" s="714" t="s">
        <v>2576</v>
      </c>
      <c r="J321" s="714" t="s">
        <v>1882</v>
      </c>
      <c r="K321" s="714" t="s">
        <v>2577</v>
      </c>
      <c r="L321" s="715">
        <v>0</v>
      </c>
      <c r="M321" s="715">
        <v>0</v>
      </c>
      <c r="N321" s="714">
        <v>3</v>
      </c>
      <c r="O321" s="799">
        <v>0.5</v>
      </c>
      <c r="P321" s="715">
        <v>0</v>
      </c>
      <c r="Q321" s="738"/>
      <c r="R321" s="714">
        <v>3</v>
      </c>
      <c r="S321" s="738">
        <v>1</v>
      </c>
      <c r="T321" s="799">
        <v>0.5</v>
      </c>
      <c r="U321" s="755">
        <v>1</v>
      </c>
    </row>
    <row r="322" spans="1:21" ht="14.4" customHeight="1" x14ac:dyDescent="0.3">
      <c r="A322" s="713">
        <v>30</v>
      </c>
      <c r="B322" s="714" t="s">
        <v>552</v>
      </c>
      <c r="C322" s="714" t="s">
        <v>2066</v>
      </c>
      <c r="D322" s="797" t="s">
        <v>2753</v>
      </c>
      <c r="E322" s="798" t="s">
        <v>2071</v>
      </c>
      <c r="F322" s="714" t="s">
        <v>2061</v>
      </c>
      <c r="G322" s="714" t="s">
        <v>2183</v>
      </c>
      <c r="H322" s="714" t="s">
        <v>553</v>
      </c>
      <c r="I322" s="714" t="s">
        <v>2578</v>
      </c>
      <c r="J322" s="714" t="s">
        <v>2579</v>
      </c>
      <c r="K322" s="714" t="s">
        <v>2580</v>
      </c>
      <c r="L322" s="715">
        <v>144.81</v>
      </c>
      <c r="M322" s="715">
        <v>144.81</v>
      </c>
      <c r="N322" s="714">
        <v>1</v>
      </c>
      <c r="O322" s="799">
        <v>0.5</v>
      </c>
      <c r="P322" s="715"/>
      <c r="Q322" s="738">
        <v>0</v>
      </c>
      <c r="R322" s="714"/>
      <c r="S322" s="738">
        <v>0</v>
      </c>
      <c r="T322" s="799"/>
      <c r="U322" s="755">
        <v>0</v>
      </c>
    </row>
    <row r="323" spans="1:21" ht="14.4" customHeight="1" x14ac:dyDescent="0.3">
      <c r="A323" s="713">
        <v>30</v>
      </c>
      <c r="B323" s="714" t="s">
        <v>552</v>
      </c>
      <c r="C323" s="714" t="s">
        <v>2066</v>
      </c>
      <c r="D323" s="797" t="s">
        <v>2753</v>
      </c>
      <c r="E323" s="798" t="s">
        <v>2071</v>
      </c>
      <c r="F323" s="714" t="s">
        <v>2061</v>
      </c>
      <c r="G323" s="714" t="s">
        <v>2186</v>
      </c>
      <c r="H323" s="714" t="s">
        <v>1390</v>
      </c>
      <c r="I323" s="714" t="s">
        <v>1454</v>
      </c>
      <c r="J323" s="714" t="s">
        <v>1939</v>
      </c>
      <c r="K323" s="714" t="s">
        <v>1940</v>
      </c>
      <c r="L323" s="715">
        <v>72.88</v>
      </c>
      <c r="M323" s="715">
        <v>72.88</v>
      </c>
      <c r="N323" s="714">
        <v>1</v>
      </c>
      <c r="O323" s="799">
        <v>1</v>
      </c>
      <c r="P323" s="715">
        <v>72.88</v>
      </c>
      <c r="Q323" s="738">
        <v>1</v>
      </c>
      <c r="R323" s="714">
        <v>1</v>
      </c>
      <c r="S323" s="738">
        <v>1</v>
      </c>
      <c r="T323" s="799">
        <v>1</v>
      </c>
      <c r="U323" s="755">
        <v>1</v>
      </c>
    </row>
    <row r="324" spans="1:21" ht="14.4" customHeight="1" x14ac:dyDescent="0.3">
      <c r="A324" s="713">
        <v>30</v>
      </c>
      <c r="B324" s="714" t="s">
        <v>552</v>
      </c>
      <c r="C324" s="714" t="s">
        <v>2066</v>
      </c>
      <c r="D324" s="797" t="s">
        <v>2753</v>
      </c>
      <c r="E324" s="798" t="s">
        <v>2071</v>
      </c>
      <c r="F324" s="714" t="s">
        <v>2061</v>
      </c>
      <c r="G324" s="714" t="s">
        <v>2268</v>
      </c>
      <c r="H324" s="714" t="s">
        <v>553</v>
      </c>
      <c r="I324" s="714" t="s">
        <v>2269</v>
      </c>
      <c r="J324" s="714" t="s">
        <v>1292</v>
      </c>
      <c r="K324" s="714" t="s">
        <v>2270</v>
      </c>
      <c r="L324" s="715">
        <v>52.61</v>
      </c>
      <c r="M324" s="715">
        <v>105.22</v>
      </c>
      <c r="N324" s="714">
        <v>2</v>
      </c>
      <c r="O324" s="799">
        <v>0.5</v>
      </c>
      <c r="P324" s="715"/>
      <c r="Q324" s="738">
        <v>0</v>
      </c>
      <c r="R324" s="714"/>
      <c r="S324" s="738">
        <v>0</v>
      </c>
      <c r="T324" s="799"/>
      <c r="U324" s="755">
        <v>0</v>
      </c>
    </row>
    <row r="325" spans="1:21" ht="14.4" customHeight="1" x14ac:dyDescent="0.3">
      <c r="A325" s="713">
        <v>30</v>
      </c>
      <c r="B325" s="714" t="s">
        <v>552</v>
      </c>
      <c r="C325" s="714" t="s">
        <v>2066</v>
      </c>
      <c r="D325" s="797" t="s">
        <v>2753</v>
      </c>
      <c r="E325" s="798" t="s">
        <v>2071</v>
      </c>
      <c r="F325" s="714" t="s">
        <v>2061</v>
      </c>
      <c r="G325" s="714" t="s">
        <v>2359</v>
      </c>
      <c r="H325" s="714" t="s">
        <v>1390</v>
      </c>
      <c r="I325" s="714" t="s">
        <v>1391</v>
      </c>
      <c r="J325" s="714" t="s">
        <v>1934</v>
      </c>
      <c r="K325" s="714" t="s">
        <v>1935</v>
      </c>
      <c r="L325" s="715">
        <v>10.41</v>
      </c>
      <c r="M325" s="715">
        <v>31.23</v>
      </c>
      <c r="N325" s="714">
        <v>3</v>
      </c>
      <c r="O325" s="799">
        <v>1</v>
      </c>
      <c r="P325" s="715">
        <v>31.23</v>
      </c>
      <c r="Q325" s="738">
        <v>1</v>
      </c>
      <c r="R325" s="714">
        <v>3</v>
      </c>
      <c r="S325" s="738">
        <v>1</v>
      </c>
      <c r="T325" s="799">
        <v>1</v>
      </c>
      <c r="U325" s="755">
        <v>1</v>
      </c>
    </row>
    <row r="326" spans="1:21" ht="14.4" customHeight="1" x14ac:dyDescent="0.3">
      <c r="A326" s="713">
        <v>30</v>
      </c>
      <c r="B326" s="714" t="s">
        <v>552</v>
      </c>
      <c r="C326" s="714" t="s">
        <v>2066</v>
      </c>
      <c r="D326" s="797" t="s">
        <v>2753</v>
      </c>
      <c r="E326" s="798" t="s">
        <v>2071</v>
      </c>
      <c r="F326" s="714" t="s">
        <v>2061</v>
      </c>
      <c r="G326" s="714" t="s">
        <v>2359</v>
      </c>
      <c r="H326" s="714" t="s">
        <v>1390</v>
      </c>
      <c r="I326" s="714" t="s">
        <v>2360</v>
      </c>
      <c r="J326" s="714" t="s">
        <v>1934</v>
      </c>
      <c r="K326" s="714" t="s">
        <v>2361</v>
      </c>
      <c r="L326" s="715">
        <v>0</v>
      </c>
      <c r="M326" s="715">
        <v>0</v>
      </c>
      <c r="N326" s="714">
        <v>3</v>
      </c>
      <c r="O326" s="799">
        <v>0.5</v>
      </c>
      <c r="P326" s="715"/>
      <c r="Q326" s="738"/>
      <c r="R326" s="714"/>
      <c r="S326" s="738">
        <v>0</v>
      </c>
      <c r="T326" s="799"/>
      <c r="U326" s="755">
        <v>0</v>
      </c>
    </row>
    <row r="327" spans="1:21" ht="14.4" customHeight="1" x14ac:dyDescent="0.3">
      <c r="A327" s="713">
        <v>30</v>
      </c>
      <c r="B327" s="714" t="s">
        <v>552</v>
      </c>
      <c r="C327" s="714" t="s">
        <v>2066</v>
      </c>
      <c r="D327" s="797" t="s">
        <v>2753</v>
      </c>
      <c r="E327" s="798" t="s">
        <v>2071</v>
      </c>
      <c r="F327" s="714" t="s">
        <v>2061</v>
      </c>
      <c r="G327" s="714" t="s">
        <v>2359</v>
      </c>
      <c r="H327" s="714" t="s">
        <v>1390</v>
      </c>
      <c r="I327" s="714" t="s">
        <v>2581</v>
      </c>
      <c r="J327" s="714" t="s">
        <v>1934</v>
      </c>
      <c r="K327" s="714" t="s">
        <v>2582</v>
      </c>
      <c r="L327" s="715">
        <v>0</v>
      </c>
      <c r="M327" s="715">
        <v>0</v>
      </c>
      <c r="N327" s="714">
        <v>3</v>
      </c>
      <c r="O327" s="799">
        <v>0.5</v>
      </c>
      <c r="P327" s="715"/>
      <c r="Q327" s="738"/>
      <c r="R327" s="714"/>
      <c r="S327" s="738">
        <v>0</v>
      </c>
      <c r="T327" s="799"/>
      <c r="U327" s="755">
        <v>0</v>
      </c>
    </row>
    <row r="328" spans="1:21" ht="14.4" customHeight="1" x14ac:dyDescent="0.3">
      <c r="A328" s="713">
        <v>30</v>
      </c>
      <c r="B328" s="714" t="s">
        <v>552</v>
      </c>
      <c r="C328" s="714" t="s">
        <v>2066</v>
      </c>
      <c r="D328" s="797" t="s">
        <v>2753</v>
      </c>
      <c r="E328" s="798" t="s">
        <v>2071</v>
      </c>
      <c r="F328" s="714" t="s">
        <v>2061</v>
      </c>
      <c r="G328" s="714" t="s">
        <v>2362</v>
      </c>
      <c r="H328" s="714" t="s">
        <v>553</v>
      </c>
      <c r="I328" s="714" t="s">
        <v>754</v>
      </c>
      <c r="J328" s="714" t="s">
        <v>755</v>
      </c>
      <c r="K328" s="714" t="s">
        <v>2363</v>
      </c>
      <c r="L328" s="715">
        <v>117.46</v>
      </c>
      <c r="M328" s="715">
        <v>352.38</v>
      </c>
      <c r="N328" s="714">
        <v>3</v>
      </c>
      <c r="O328" s="799">
        <v>0.5</v>
      </c>
      <c r="P328" s="715">
        <v>352.38</v>
      </c>
      <c r="Q328" s="738">
        <v>1</v>
      </c>
      <c r="R328" s="714">
        <v>3</v>
      </c>
      <c r="S328" s="738">
        <v>1</v>
      </c>
      <c r="T328" s="799">
        <v>0.5</v>
      </c>
      <c r="U328" s="755">
        <v>1</v>
      </c>
    </row>
    <row r="329" spans="1:21" ht="14.4" customHeight="1" x14ac:dyDescent="0.3">
      <c r="A329" s="713">
        <v>30</v>
      </c>
      <c r="B329" s="714" t="s">
        <v>552</v>
      </c>
      <c r="C329" s="714" t="s">
        <v>2066</v>
      </c>
      <c r="D329" s="797" t="s">
        <v>2753</v>
      </c>
      <c r="E329" s="798" t="s">
        <v>2071</v>
      </c>
      <c r="F329" s="714" t="s">
        <v>2061</v>
      </c>
      <c r="G329" s="714" t="s">
        <v>2366</v>
      </c>
      <c r="H329" s="714" t="s">
        <v>1390</v>
      </c>
      <c r="I329" s="714" t="s">
        <v>2583</v>
      </c>
      <c r="J329" s="714" t="s">
        <v>1957</v>
      </c>
      <c r="K329" s="714" t="s">
        <v>2045</v>
      </c>
      <c r="L329" s="715">
        <v>353.18</v>
      </c>
      <c r="M329" s="715">
        <v>353.18</v>
      </c>
      <c r="N329" s="714">
        <v>1</v>
      </c>
      <c r="O329" s="799">
        <v>1</v>
      </c>
      <c r="P329" s="715"/>
      <c r="Q329" s="738">
        <v>0</v>
      </c>
      <c r="R329" s="714"/>
      <c r="S329" s="738">
        <v>0</v>
      </c>
      <c r="T329" s="799"/>
      <c r="U329" s="755">
        <v>0</v>
      </c>
    </row>
    <row r="330" spans="1:21" ht="14.4" customHeight="1" x14ac:dyDescent="0.3">
      <c r="A330" s="713">
        <v>30</v>
      </c>
      <c r="B330" s="714" t="s">
        <v>552</v>
      </c>
      <c r="C330" s="714" t="s">
        <v>2066</v>
      </c>
      <c r="D330" s="797" t="s">
        <v>2753</v>
      </c>
      <c r="E330" s="798" t="s">
        <v>2071</v>
      </c>
      <c r="F330" s="714" t="s">
        <v>2061</v>
      </c>
      <c r="G330" s="714" t="s">
        <v>2366</v>
      </c>
      <c r="H330" s="714" t="s">
        <v>1390</v>
      </c>
      <c r="I330" s="714" t="s">
        <v>2584</v>
      </c>
      <c r="J330" s="714" t="s">
        <v>1957</v>
      </c>
      <c r="K330" s="714" t="s">
        <v>2511</v>
      </c>
      <c r="L330" s="715">
        <v>543.36</v>
      </c>
      <c r="M330" s="715">
        <v>1086.72</v>
      </c>
      <c r="N330" s="714">
        <v>2</v>
      </c>
      <c r="O330" s="799">
        <v>1.5</v>
      </c>
      <c r="P330" s="715"/>
      <c r="Q330" s="738">
        <v>0</v>
      </c>
      <c r="R330" s="714"/>
      <c r="S330" s="738">
        <v>0</v>
      </c>
      <c r="T330" s="799"/>
      <c r="U330" s="755">
        <v>0</v>
      </c>
    </row>
    <row r="331" spans="1:21" ht="14.4" customHeight="1" x14ac:dyDescent="0.3">
      <c r="A331" s="713">
        <v>30</v>
      </c>
      <c r="B331" s="714" t="s">
        <v>552</v>
      </c>
      <c r="C331" s="714" t="s">
        <v>2066</v>
      </c>
      <c r="D331" s="797" t="s">
        <v>2753</v>
      </c>
      <c r="E331" s="798" t="s">
        <v>2071</v>
      </c>
      <c r="F331" s="714" t="s">
        <v>2061</v>
      </c>
      <c r="G331" s="714" t="s">
        <v>2198</v>
      </c>
      <c r="H331" s="714" t="s">
        <v>1390</v>
      </c>
      <c r="I331" s="714" t="s">
        <v>1435</v>
      </c>
      <c r="J331" s="714" t="s">
        <v>2003</v>
      </c>
      <c r="K331" s="714" t="s">
        <v>2004</v>
      </c>
      <c r="L331" s="715">
        <v>0</v>
      </c>
      <c r="M331" s="715">
        <v>0</v>
      </c>
      <c r="N331" s="714">
        <v>2</v>
      </c>
      <c r="O331" s="799">
        <v>0.5</v>
      </c>
      <c r="P331" s="715"/>
      <c r="Q331" s="738"/>
      <c r="R331" s="714"/>
      <c r="S331" s="738">
        <v>0</v>
      </c>
      <c r="T331" s="799"/>
      <c r="U331" s="755">
        <v>0</v>
      </c>
    </row>
    <row r="332" spans="1:21" ht="14.4" customHeight="1" x14ac:dyDescent="0.3">
      <c r="A332" s="713">
        <v>30</v>
      </c>
      <c r="B332" s="714" t="s">
        <v>552</v>
      </c>
      <c r="C332" s="714" t="s">
        <v>2066</v>
      </c>
      <c r="D332" s="797" t="s">
        <v>2753</v>
      </c>
      <c r="E332" s="798" t="s">
        <v>2071</v>
      </c>
      <c r="F332" s="714" t="s">
        <v>2061</v>
      </c>
      <c r="G332" s="714" t="s">
        <v>2201</v>
      </c>
      <c r="H332" s="714" t="s">
        <v>553</v>
      </c>
      <c r="I332" s="714" t="s">
        <v>2414</v>
      </c>
      <c r="J332" s="714" t="s">
        <v>2203</v>
      </c>
      <c r="K332" s="714" t="s">
        <v>2415</v>
      </c>
      <c r="L332" s="715">
        <v>789.2</v>
      </c>
      <c r="M332" s="715">
        <v>1578.4</v>
      </c>
      <c r="N332" s="714">
        <v>2</v>
      </c>
      <c r="O332" s="799">
        <v>1</v>
      </c>
      <c r="P332" s="715">
        <v>1578.4</v>
      </c>
      <c r="Q332" s="738">
        <v>1</v>
      </c>
      <c r="R332" s="714">
        <v>2</v>
      </c>
      <c r="S332" s="738">
        <v>1</v>
      </c>
      <c r="T332" s="799">
        <v>1</v>
      </c>
      <c r="U332" s="755">
        <v>1</v>
      </c>
    </row>
    <row r="333" spans="1:21" ht="14.4" customHeight="1" x14ac:dyDescent="0.3">
      <c r="A333" s="713">
        <v>30</v>
      </c>
      <c r="B333" s="714" t="s">
        <v>552</v>
      </c>
      <c r="C333" s="714" t="s">
        <v>2066</v>
      </c>
      <c r="D333" s="797" t="s">
        <v>2753</v>
      </c>
      <c r="E333" s="798" t="s">
        <v>2071</v>
      </c>
      <c r="F333" s="714" t="s">
        <v>2061</v>
      </c>
      <c r="G333" s="714" t="s">
        <v>2585</v>
      </c>
      <c r="H333" s="714" t="s">
        <v>553</v>
      </c>
      <c r="I333" s="714" t="s">
        <v>2586</v>
      </c>
      <c r="J333" s="714" t="s">
        <v>2587</v>
      </c>
      <c r="K333" s="714" t="s">
        <v>2588</v>
      </c>
      <c r="L333" s="715">
        <v>0</v>
      </c>
      <c r="M333" s="715">
        <v>0</v>
      </c>
      <c r="N333" s="714">
        <v>1</v>
      </c>
      <c r="O333" s="799">
        <v>0.5</v>
      </c>
      <c r="P333" s="715"/>
      <c r="Q333" s="738"/>
      <c r="R333" s="714"/>
      <c r="S333" s="738">
        <v>0</v>
      </c>
      <c r="T333" s="799"/>
      <c r="U333" s="755">
        <v>0</v>
      </c>
    </row>
    <row r="334" spans="1:21" ht="14.4" customHeight="1" x14ac:dyDescent="0.3">
      <c r="A334" s="713">
        <v>30</v>
      </c>
      <c r="B334" s="714" t="s">
        <v>552</v>
      </c>
      <c r="C334" s="714" t="s">
        <v>2066</v>
      </c>
      <c r="D334" s="797" t="s">
        <v>2753</v>
      </c>
      <c r="E334" s="798" t="s">
        <v>2071</v>
      </c>
      <c r="F334" s="714" t="s">
        <v>2061</v>
      </c>
      <c r="G334" s="714" t="s">
        <v>2589</v>
      </c>
      <c r="H334" s="714" t="s">
        <v>553</v>
      </c>
      <c r="I334" s="714" t="s">
        <v>2590</v>
      </c>
      <c r="J334" s="714" t="s">
        <v>2591</v>
      </c>
      <c r="K334" s="714" t="s">
        <v>2592</v>
      </c>
      <c r="L334" s="715">
        <v>85.54</v>
      </c>
      <c r="M334" s="715">
        <v>85.54</v>
      </c>
      <c r="N334" s="714">
        <v>1</v>
      </c>
      <c r="O334" s="799">
        <v>0.5</v>
      </c>
      <c r="P334" s="715">
        <v>85.54</v>
      </c>
      <c r="Q334" s="738">
        <v>1</v>
      </c>
      <c r="R334" s="714">
        <v>1</v>
      </c>
      <c r="S334" s="738">
        <v>1</v>
      </c>
      <c r="T334" s="799">
        <v>0.5</v>
      </c>
      <c r="U334" s="755">
        <v>1</v>
      </c>
    </row>
    <row r="335" spans="1:21" ht="14.4" customHeight="1" x14ac:dyDescent="0.3">
      <c r="A335" s="713">
        <v>30</v>
      </c>
      <c r="B335" s="714" t="s">
        <v>552</v>
      </c>
      <c r="C335" s="714" t="s">
        <v>2066</v>
      </c>
      <c r="D335" s="797" t="s">
        <v>2753</v>
      </c>
      <c r="E335" s="798" t="s">
        <v>2071</v>
      </c>
      <c r="F335" s="714" t="s">
        <v>2061</v>
      </c>
      <c r="G335" s="714" t="s">
        <v>2279</v>
      </c>
      <c r="H335" s="714" t="s">
        <v>553</v>
      </c>
      <c r="I335" s="714" t="s">
        <v>2593</v>
      </c>
      <c r="J335" s="714" t="s">
        <v>2594</v>
      </c>
      <c r="K335" s="714" t="s">
        <v>2595</v>
      </c>
      <c r="L335" s="715">
        <v>170.32</v>
      </c>
      <c r="M335" s="715">
        <v>170.32</v>
      </c>
      <c r="N335" s="714">
        <v>1</v>
      </c>
      <c r="O335" s="799">
        <v>1</v>
      </c>
      <c r="P335" s="715"/>
      <c r="Q335" s="738">
        <v>0</v>
      </c>
      <c r="R335" s="714"/>
      <c r="S335" s="738">
        <v>0</v>
      </c>
      <c r="T335" s="799"/>
      <c r="U335" s="755">
        <v>0</v>
      </c>
    </row>
    <row r="336" spans="1:21" ht="14.4" customHeight="1" x14ac:dyDescent="0.3">
      <c r="A336" s="713">
        <v>30</v>
      </c>
      <c r="B336" s="714" t="s">
        <v>552</v>
      </c>
      <c r="C336" s="714" t="s">
        <v>2066</v>
      </c>
      <c r="D336" s="797" t="s">
        <v>2753</v>
      </c>
      <c r="E336" s="798" t="s">
        <v>2071</v>
      </c>
      <c r="F336" s="714" t="s">
        <v>2061</v>
      </c>
      <c r="G336" s="714" t="s">
        <v>2375</v>
      </c>
      <c r="H336" s="714" t="s">
        <v>553</v>
      </c>
      <c r="I336" s="714" t="s">
        <v>2596</v>
      </c>
      <c r="J336" s="714" t="s">
        <v>2377</v>
      </c>
      <c r="K336" s="714" t="s">
        <v>2597</v>
      </c>
      <c r="L336" s="715">
        <v>0</v>
      </c>
      <c r="M336" s="715">
        <v>0</v>
      </c>
      <c r="N336" s="714">
        <v>2</v>
      </c>
      <c r="O336" s="799">
        <v>1</v>
      </c>
      <c r="P336" s="715">
        <v>0</v>
      </c>
      <c r="Q336" s="738"/>
      <c r="R336" s="714">
        <v>2</v>
      </c>
      <c r="S336" s="738">
        <v>1</v>
      </c>
      <c r="T336" s="799">
        <v>1</v>
      </c>
      <c r="U336" s="755">
        <v>1</v>
      </c>
    </row>
    <row r="337" spans="1:21" ht="14.4" customHeight="1" x14ac:dyDescent="0.3">
      <c r="A337" s="713">
        <v>30</v>
      </c>
      <c r="B337" s="714" t="s">
        <v>552</v>
      </c>
      <c r="C337" s="714" t="s">
        <v>2066</v>
      </c>
      <c r="D337" s="797" t="s">
        <v>2753</v>
      </c>
      <c r="E337" s="798" t="s">
        <v>2071</v>
      </c>
      <c r="F337" s="714" t="s">
        <v>2061</v>
      </c>
      <c r="G337" s="714" t="s">
        <v>2209</v>
      </c>
      <c r="H337" s="714" t="s">
        <v>553</v>
      </c>
      <c r="I337" s="714" t="s">
        <v>2283</v>
      </c>
      <c r="J337" s="714" t="s">
        <v>2211</v>
      </c>
      <c r="K337" s="714" t="s">
        <v>2284</v>
      </c>
      <c r="L337" s="715">
        <v>271.94</v>
      </c>
      <c r="M337" s="715">
        <v>271.94</v>
      </c>
      <c r="N337" s="714">
        <v>1</v>
      </c>
      <c r="O337" s="799">
        <v>0.5</v>
      </c>
      <c r="P337" s="715"/>
      <c r="Q337" s="738">
        <v>0</v>
      </c>
      <c r="R337" s="714"/>
      <c r="S337" s="738">
        <v>0</v>
      </c>
      <c r="T337" s="799"/>
      <c r="U337" s="755">
        <v>0</v>
      </c>
    </row>
    <row r="338" spans="1:21" ht="14.4" customHeight="1" x14ac:dyDescent="0.3">
      <c r="A338" s="713">
        <v>30</v>
      </c>
      <c r="B338" s="714" t="s">
        <v>552</v>
      </c>
      <c r="C338" s="714" t="s">
        <v>2066</v>
      </c>
      <c r="D338" s="797" t="s">
        <v>2753</v>
      </c>
      <c r="E338" s="798" t="s">
        <v>2071</v>
      </c>
      <c r="F338" s="714" t="s">
        <v>2061</v>
      </c>
      <c r="G338" s="714" t="s">
        <v>2220</v>
      </c>
      <c r="H338" s="714" t="s">
        <v>1390</v>
      </c>
      <c r="I338" s="714" t="s">
        <v>2598</v>
      </c>
      <c r="J338" s="714" t="s">
        <v>608</v>
      </c>
      <c r="K338" s="714" t="s">
        <v>2599</v>
      </c>
      <c r="L338" s="715">
        <v>0</v>
      </c>
      <c r="M338" s="715">
        <v>0</v>
      </c>
      <c r="N338" s="714">
        <v>1</v>
      </c>
      <c r="O338" s="799">
        <v>0.5</v>
      </c>
      <c r="P338" s="715"/>
      <c r="Q338" s="738"/>
      <c r="R338" s="714"/>
      <c r="S338" s="738">
        <v>0</v>
      </c>
      <c r="T338" s="799"/>
      <c r="U338" s="755">
        <v>0</v>
      </c>
    </row>
    <row r="339" spans="1:21" ht="14.4" customHeight="1" x14ac:dyDescent="0.3">
      <c r="A339" s="713">
        <v>30</v>
      </c>
      <c r="B339" s="714" t="s">
        <v>552</v>
      </c>
      <c r="C339" s="714" t="s">
        <v>2066</v>
      </c>
      <c r="D339" s="797" t="s">
        <v>2753</v>
      </c>
      <c r="E339" s="798" t="s">
        <v>2071</v>
      </c>
      <c r="F339" s="714" t="s">
        <v>2061</v>
      </c>
      <c r="G339" s="714" t="s">
        <v>2388</v>
      </c>
      <c r="H339" s="714" t="s">
        <v>1390</v>
      </c>
      <c r="I339" s="714" t="s">
        <v>2416</v>
      </c>
      <c r="J339" s="714" t="s">
        <v>2390</v>
      </c>
      <c r="K339" s="714" t="s">
        <v>2417</v>
      </c>
      <c r="L339" s="715">
        <v>184.74</v>
      </c>
      <c r="M339" s="715">
        <v>184.74</v>
      </c>
      <c r="N339" s="714">
        <v>1</v>
      </c>
      <c r="O339" s="799">
        <v>0.5</v>
      </c>
      <c r="P339" s="715">
        <v>184.74</v>
      </c>
      <c r="Q339" s="738">
        <v>1</v>
      </c>
      <c r="R339" s="714">
        <v>1</v>
      </c>
      <c r="S339" s="738">
        <v>1</v>
      </c>
      <c r="T339" s="799">
        <v>0.5</v>
      </c>
      <c r="U339" s="755">
        <v>1</v>
      </c>
    </row>
    <row r="340" spans="1:21" ht="14.4" customHeight="1" x14ac:dyDescent="0.3">
      <c r="A340" s="713">
        <v>30</v>
      </c>
      <c r="B340" s="714" t="s">
        <v>552</v>
      </c>
      <c r="C340" s="714" t="s">
        <v>2066</v>
      </c>
      <c r="D340" s="797" t="s">
        <v>2753</v>
      </c>
      <c r="E340" s="798" t="s">
        <v>2071</v>
      </c>
      <c r="F340" s="714" t="s">
        <v>2061</v>
      </c>
      <c r="G340" s="714" t="s">
        <v>2285</v>
      </c>
      <c r="H340" s="714" t="s">
        <v>553</v>
      </c>
      <c r="I340" s="714" t="s">
        <v>2600</v>
      </c>
      <c r="J340" s="714" t="s">
        <v>2601</v>
      </c>
      <c r="K340" s="714" t="s">
        <v>2287</v>
      </c>
      <c r="L340" s="715">
        <v>0</v>
      </c>
      <c r="M340" s="715">
        <v>0</v>
      </c>
      <c r="N340" s="714">
        <v>2</v>
      </c>
      <c r="O340" s="799">
        <v>0.5</v>
      </c>
      <c r="P340" s="715"/>
      <c r="Q340" s="738"/>
      <c r="R340" s="714"/>
      <c r="S340" s="738">
        <v>0</v>
      </c>
      <c r="T340" s="799"/>
      <c r="U340" s="755">
        <v>0</v>
      </c>
    </row>
    <row r="341" spans="1:21" ht="14.4" customHeight="1" x14ac:dyDescent="0.3">
      <c r="A341" s="713">
        <v>30</v>
      </c>
      <c r="B341" s="714" t="s">
        <v>552</v>
      </c>
      <c r="C341" s="714" t="s">
        <v>2066</v>
      </c>
      <c r="D341" s="797" t="s">
        <v>2753</v>
      </c>
      <c r="E341" s="798" t="s">
        <v>2071</v>
      </c>
      <c r="F341" s="714" t="s">
        <v>2061</v>
      </c>
      <c r="G341" s="714" t="s">
        <v>2394</v>
      </c>
      <c r="H341" s="714" t="s">
        <v>553</v>
      </c>
      <c r="I341" s="714" t="s">
        <v>2602</v>
      </c>
      <c r="J341" s="714" t="s">
        <v>2395</v>
      </c>
      <c r="K341" s="714" t="s">
        <v>2603</v>
      </c>
      <c r="L341" s="715">
        <v>580.04</v>
      </c>
      <c r="M341" s="715">
        <v>580.04</v>
      </c>
      <c r="N341" s="714">
        <v>1</v>
      </c>
      <c r="O341" s="799">
        <v>1</v>
      </c>
      <c r="P341" s="715"/>
      <c r="Q341" s="738">
        <v>0</v>
      </c>
      <c r="R341" s="714"/>
      <c r="S341" s="738">
        <v>0</v>
      </c>
      <c r="T341" s="799"/>
      <c r="U341" s="755">
        <v>0</v>
      </c>
    </row>
    <row r="342" spans="1:21" ht="14.4" customHeight="1" x14ac:dyDescent="0.3">
      <c r="A342" s="713">
        <v>30</v>
      </c>
      <c r="B342" s="714" t="s">
        <v>552</v>
      </c>
      <c r="C342" s="714" t="s">
        <v>2066</v>
      </c>
      <c r="D342" s="797" t="s">
        <v>2753</v>
      </c>
      <c r="E342" s="798" t="s">
        <v>2071</v>
      </c>
      <c r="F342" s="714" t="s">
        <v>2061</v>
      </c>
      <c r="G342" s="714" t="s">
        <v>2604</v>
      </c>
      <c r="H342" s="714" t="s">
        <v>553</v>
      </c>
      <c r="I342" s="714" t="s">
        <v>2605</v>
      </c>
      <c r="J342" s="714" t="s">
        <v>2606</v>
      </c>
      <c r="K342" s="714" t="s">
        <v>2607</v>
      </c>
      <c r="L342" s="715">
        <v>0</v>
      </c>
      <c r="M342" s="715">
        <v>0</v>
      </c>
      <c r="N342" s="714">
        <v>1</v>
      </c>
      <c r="O342" s="799">
        <v>0.5</v>
      </c>
      <c r="P342" s="715"/>
      <c r="Q342" s="738"/>
      <c r="R342" s="714"/>
      <c r="S342" s="738">
        <v>0</v>
      </c>
      <c r="T342" s="799"/>
      <c r="U342" s="755">
        <v>0</v>
      </c>
    </row>
    <row r="343" spans="1:21" ht="14.4" customHeight="1" x14ac:dyDescent="0.3">
      <c r="A343" s="713">
        <v>30</v>
      </c>
      <c r="B343" s="714" t="s">
        <v>552</v>
      </c>
      <c r="C343" s="714" t="s">
        <v>2066</v>
      </c>
      <c r="D343" s="797" t="s">
        <v>2753</v>
      </c>
      <c r="E343" s="798" t="s">
        <v>2071</v>
      </c>
      <c r="F343" s="714" t="s">
        <v>2061</v>
      </c>
      <c r="G343" s="714" t="s">
        <v>2604</v>
      </c>
      <c r="H343" s="714" t="s">
        <v>553</v>
      </c>
      <c r="I343" s="714" t="s">
        <v>2608</v>
      </c>
      <c r="J343" s="714" t="s">
        <v>2606</v>
      </c>
      <c r="K343" s="714" t="s">
        <v>2609</v>
      </c>
      <c r="L343" s="715">
        <v>0</v>
      </c>
      <c r="M343" s="715">
        <v>0</v>
      </c>
      <c r="N343" s="714">
        <v>1</v>
      </c>
      <c r="O343" s="799">
        <v>1</v>
      </c>
      <c r="P343" s="715">
        <v>0</v>
      </c>
      <c r="Q343" s="738"/>
      <c r="R343" s="714">
        <v>1</v>
      </c>
      <c r="S343" s="738">
        <v>1</v>
      </c>
      <c r="T343" s="799">
        <v>1</v>
      </c>
      <c r="U343" s="755">
        <v>1</v>
      </c>
    </row>
    <row r="344" spans="1:21" ht="14.4" customHeight="1" x14ac:dyDescent="0.3">
      <c r="A344" s="713">
        <v>30</v>
      </c>
      <c r="B344" s="714" t="s">
        <v>552</v>
      </c>
      <c r="C344" s="714" t="s">
        <v>2066</v>
      </c>
      <c r="D344" s="797" t="s">
        <v>2753</v>
      </c>
      <c r="E344" s="798" t="s">
        <v>2071</v>
      </c>
      <c r="F344" s="714" t="s">
        <v>2061</v>
      </c>
      <c r="G344" s="714" t="s">
        <v>2604</v>
      </c>
      <c r="H344" s="714" t="s">
        <v>553</v>
      </c>
      <c r="I344" s="714" t="s">
        <v>2610</v>
      </c>
      <c r="J344" s="714" t="s">
        <v>2606</v>
      </c>
      <c r="K344" s="714" t="s">
        <v>2611</v>
      </c>
      <c r="L344" s="715">
        <v>0</v>
      </c>
      <c r="M344" s="715">
        <v>0</v>
      </c>
      <c r="N344" s="714">
        <v>1</v>
      </c>
      <c r="O344" s="799">
        <v>1</v>
      </c>
      <c r="P344" s="715">
        <v>0</v>
      </c>
      <c r="Q344" s="738"/>
      <c r="R344" s="714">
        <v>1</v>
      </c>
      <c r="S344" s="738">
        <v>1</v>
      </c>
      <c r="T344" s="799">
        <v>1</v>
      </c>
      <c r="U344" s="755">
        <v>1</v>
      </c>
    </row>
    <row r="345" spans="1:21" ht="14.4" customHeight="1" x14ac:dyDescent="0.3">
      <c r="A345" s="713">
        <v>30</v>
      </c>
      <c r="B345" s="714" t="s">
        <v>552</v>
      </c>
      <c r="C345" s="714" t="s">
        <v>2066</v>
      </c>
      <c r="D345" s="797" t="s">
        <v>2753</v>
      </c>
      <c r="E345" s="798" t="s">
        <v>2071</v>
      </c>
      <c r="F345" s="714" t="s">
        <v>2061</v>
      </c>
      <c r="G345" s="714" t="s">
        <v>2604</v>
      </c>
      <c r="H345" s="714" t="s">
        <v>553</v>
      </c>
      <c r="I345" s="714" t="s">
        <v>2612</v>
      </c>
      <c r="J345" s="714" t="s">
        <v>2606</v>
      </c>
      <c r="K345" s="714" t="s">
        <v>2613</v>
      </c>
      <c r="L345" s="715">
        <v>101.23</v>
      </c>
      <c r="M345" s="715">
        <v>303.69</v>
      </c>
      <c r="N345" s="714">
        <v>3</v>
      </c>
      <c r="O345" s="799">
        <v>1</v>
      </c>
      <c r="P345" s="715"/>
      <c r="Q345" s="738">
        <v>0</v>
      </c>
      <c r="R345" s="714"/>
      <c r="S345" s="738">
        <v>0</v>
      </c>
      <c r="T345" s="799"/>
      <c r="U345" s="755">
        <v>0</v>
      </c>
    </row>
    <row r="346" spans="1:21" ht="14.4" customHeight="1" x14ac:dyDescent="0.3">
      <c r="A346" s="713">
        <v>30</v>
      </c>
      <c r="B346" s="714" t="s">
        <v>552</v>
      </c>
      <c r="C346" s="714" t="s">
        <v>2066</v>
      </c>
      <c r="D346" s="797" t="s">
        <v>2753</v>
      </c>
      <c r="E346" s="798" t="s">
        <v>2071</v>
      </c>
      <c r="F346" s="714" t="s">
        <v>2063</v>
      </c>
      <c r="G346" s="714" t="s">
        <v>2614</v>
      </c>
      <c r="H346" s="714" t="s">
        <v>553</v>
      </c>
      <c r="I346" s="714" t="s">
        <v>2615</v>
      </c>
      <c r="J346" s="714" t="s">
        <v>2616</v>
      </c>
      <c r="K346" s="714" t="s">
        <v>2617</v>
      </c>
      <c r="L346" s="715">
        <v>135.43</v>
      </c>
      <c r="M346" s="715">
        <v>1218.8700000000001</v>
      </c>
      <c r="N346" s="714">
        <v>9</v>
      </c>
      <c r="O346" s="799">
        <v>1</v>
      </c>
      <c r="P346" s="715"/>
      <c r="Q346" s="738">
        <v>0</v>
      </c>
      <c r="R346" s="714"/>
      <c r="S346" s="738">
        <v>0</v>
      </c>
      <c r="T346" s="799"/>
      <c r="U346" s="755">
        <v>0</v>
      </c>
    </row>
    <row r="347" spans="1:21" ht="14.4" customHeight="1" x14ac:dyDescent="0.3">
      <c r="A347" s="713">
        <v>30</v>
      </c>
      <c r="B347" s="714" t="s">
        <v>552</v>
      </c>
      <c r="C347" s="714" t="s">
        <v>2066</v>
      </c>
      <c r="D347" s="797" t="s">
        <v>2753</v>
      </c>
      <c r="E347" s="798" t="s">
        <v>2071</v>
      </c>
      <c r="F347" s="714" t="s">
        <v>2063</v>
      </c>
      <c r="G347" s="714" t="s">
        <v>2614</v>
      </c>
      <c r="H347" s="714" t="s">
        <v>553</v>
      </c>
      <c r="I347" s="714" t="s">
        <v>2618</v>
      </c>
      <c r="J347" s="714" t="s">
        <v>2619</v>
      </c>
      <c r="K347" s="714" t="s">
        <v>2620</v>
      </c>
      <c r="L347" s="715">
        <v>396.17</v>
      </c>
      <c r="M347" s="715">
        <v>3961.7000000000003</v>
      </c>
      <c r="N347" s="714">
        <v>10</v>
      </c>
      <c r="O347" s="799">
        <v>1</v>
      </c>
      <c r="P347" s="715">
        <v>3961.7000000000003</v>
      </c>
      <c r="Q347" s="738">
        <v>1</v>
      </c>
      <c r="R347" s="714">
        <v>10</v>
      </c>
      <c r="S347" s="738">
        <v>1</v>
      </c>
      <c r="T347" s="799">
        <v>1</v>
      </c>
      <c r="U347" s="755">
        <v>1</v>
      </c>
    </row>
    <row r="348" spans="1:21" ht="14.4" customHeight="1" x14ac:dyDescent="0.3">
      <c r="A348" s="713">
        <v>30</v>
      </c>
      <c r="B348" s="714" t="s">
        <v>552</v>
      </c>
      <c r="C348" s="714" t="s">
        <v>2066</v>
      </c>
      <c r="D348" s="797" t="s">
        <v>2753</v>
      </c>
      <c r="E348" s="798" t="s">
        <v>2075</v>
      </c>
      <c r="F348" s="714" t="s">
        <v>2061</v>
      </c>
      <c r="G348" s="714" t="s">
        <v>2621</v>
      </c>
      <c r="H348" s="714" t="s">
        <v>553</v>
      </c>
      <c r="I348" s="714" t="s">
        <v>2622</v>
      </c>
      <c r="J348" s="714" t="s">
        <v>2623</v>
      </c>
      <c r="K348" s="714" t="s">
        <v>2624</v>
      </c>
      <c r="L348" s="715">
        <v>69.59</v>
      </c>
      <c r="M348" s="715">
        <v>69.59</v>
      </c>
      <c r="N348" s="714">
        <v>1</v>
      </c>
      <c r="O348" s="799">
        <v>1</v>
      </c>
      <c r="P348" s="715"/>
      <c r="Q348" s="738">
        <v>0</v>
      </c>
      <c r="R348" s="714"/>
      <c r="S348" s="738">
        <v>0</v>
      </c>
      <c r="T348" s="799"/>
      <c r="U348" s="755">
        <v>0</v>
      </c>
    </row>
    <row r="349" spans="1:21" ht="14.4" customHeight="1" x14ac:dyDescent="0.3">
      <c r="A349" s="713">
        <v>30</v>
      </c>
      <c r="B349" s="714" t="s">
        <v>552</v>
      </c>
      <c r="C349" s="714" t="s">
        <v>2066</v>
      </c>
      <c r="D349" s="797" t="s">
        <v>2753</v>
      </c>
      <c r="E349" s="798" t="s">
        <v>2075</v>
      </c>
      <c r="F349" s="714" t="s">
        <v>2061</v>
      </c>
      <c r="G349" s="714" t="s">
        <v>2490</v>
      </c>
      <c r="H349" s="714" t="s">
        <v>553</v>
      </c>
      <c r="I349" s="714" t="s">
        <v>2625</v>
      </c>
      <c r="J349" s="714" t="s">
        <v>2626</v>
      </c>
      <c r="K349" s="714" t="s">
        <v>2053</v>
      </c>
      <c r="L349" s="715">
        <v>176.46</v>
      </c>
      <c r="M349" s="715">
        <v>12352.2</v>
      </c>
      <c r="N349" s="714">
        <v>70</v>
      </c>
      <c r="O349" s="799">
        <v>1</v>
      </c>
      <c r="P349" s="715"/>
      <c r="Q349" s="738">
        <v>0</v>
      </c>
      <c r="R349" s="714"/>
      <c r="S349" s="738">
        <v>0</v>
      </c>
      <c r="T349" s="799"/>
      <c r="U349" s="755">
        <v>0</v>
      </c>
    </row>
    <row r="350" spans="1:21" ht="14.4" customHeight="1" x14ac:dyDescent="0.3">
      <c r="A350" s="713">
        <v>30</v>
      </c>
      <c r="B350" s="714" t="s">
        <v>552</v>
      </c>
      <c r="C350" s="714" t="s">
        <v>2066</v>
      </c>
      <c r="D350" s="797" t="s">
        <v>2753</v>
      </c>
      <c r="E350" s="798" t="s">
        <v>2076</v>
      </c>
      <c r="F350" s="714" t="s">
        <v>2061</v>
      </c>
      <c r="G350" s="714" t="s">
        <v>2079</v>
      </c>
      <c r="H350" s="714" t="s">
        <v>553</v>
      </c>
      <c r="I350" s="714" t="s">
        <v>2627</v>
      </c>
      <c r="J350" s="714" t="s">
        <v>2628</v>
      </c>
      <c r="K350" s="714" t="s">
        <v>2446</v>
      </c>
      <c r="L350" s="715">
        <v>72.55</v>
      </c>
      <c r="M350" s="715">
        <v>72.55</v>
      </c>
      <c r="N350" s="714">
        <v>1</v>
      </c>
      <c r="O350" s="799">
        <v>0.5</v>
      </c>
      <c r="P350" s="715"/>
      <c r="Q350" s="738">
        <v>0</v>
      </c>
      <c r="R350" s="714"/>
      <c r="S350" s="738">
        <v>0</v>
      </c>
      <c r="T350" s="799"/>
      <c r="U350" s="755">
        <v>0</v>
      </c>
    </row>
    <row r="351" spans="1:21" ht="14.4" customHeight="1" x14ac:dyDescent="0.3">
      <c r="A351" s="713">
        <v>30</v>
      </c>
      <c r="B351" s="714" t="s">
        <v>552</v>
      </c>
      <c r="C351" s="714" t="s">
        <v>2066</v>
      </c>
      <c r="D351" s="797" t="s">
        <v>2753</v>
      </c>
      <c r="E351" s="798" t="s">
        <v>2076</v>
      </c>
      <c r="F351" s="714" t="s">
        <v>2061</v>
      </c>
      <c r="G351" s="714" t="s">
        <v>2079</v>
      </c>
      <c r="H351" s="714" t="s">
        <v>553</v>
      </c>
      <c r="I351" s="714" t="s">
        <v>661</v>
      </c>
      <c r="J351" s="714" t="s">
        <v>662</v>
      </c>
      <c r="K351" s="714" t="s">
        <v>2080</v>
      </c>
      <c r="L351" s="715">
        <v>36.270000000000003</v>
      </c>
      <c r="M351" s="715">
        <v>72.540000000000006</v>
      </c>
      <c r="N351" s="714">
        <v>2</v>
      </c>
      <c r="O351" s="799">
        <v>1</v>
      </c>
      <c r="P351" s="715"/>
      <c r="Q351" s="738">
        <v>0</v>
      </c>
      <c r="R351" s="714"/>
      <c r="S351" s="738">
        <v>0</v>
      </c>
      <c r="T351" s="799"/>
      <c r="U351" s="755">
        <v>0</v>
      </c>
    </row>
    <row r="352" spans="1:21" ht="14.4" customHeight="1" x14ac:dyDescent="0.3">
      <c r="A352" s="713">
        <v>30</v>
      </c>
      <c r="B352" s="714" t="s">
        <v>552</v>
      </c>
      <c r="C352" s="714" t="s">
        <v>2066</v>
      </c>
      <c r="D352" s="797" t="s">
        <v>2753</v>
      </c>
      <c r="E352" s="798" t="s">
        <v>2076</v>
      </c>
      <c r="F352" s="714" t="s">
        <v>2061</v>
      </c>
      <c r="G352" s="714" t="s">
        <v>2082</v>
      </c>
      <c r="H352" s="714" t="s">
        <v>553</v>
      </c>
      <c r="I352" s="714" t="s">
        <v>2084</v>
      </c>
      <c r="J352" s="714" t="s">
        <v>934</v>
      </c>
      <c r="K352" s="714" t="s">
        <v>1937</v>
      </c>
      <c r="L352" s="715">
        <v>31.09</v>
      </c>
      <c r="M352" s="715">
        <v>93.27</v>
      </c>
      <c r="N352" s="714">
        <v>3</v>
      </c>
      <c r="O352" s="799">
        <v>0.5</v>
      </c>
      <c r="P352" s="715"/>
      <c r="Q352" s="738">
        <v>0</v>
      </c>
      <c r="R352" s="714"/>
      <c r="S352" s="738">
        <v>0</v>
      </c>
      <c r="T352" s="799"/>
      <c r="U352" s="755">
        <v>0</v>
      </c>
    </row>
    <row r="353" spans="1:21" ht="14.4" customHeight="1" x14ac:dyDescent="0.3">
      <c r="A353" s="713">
        <v>30</v>
      </c>
      <c r="B353" s="714" t="s">
        <v>552</v>
      </c>
      <c r="C353" s="714" t="s">
        <v>2066</v>
      </c>
      <c r="D353" s="797" t="s">
        <v>2753</v>
      </c>
      <c r="E353" s="798" t="s">
        <v>2076</v>
      </c>
      <c r="F353" s="714" t="s">
        <v>2061</v>
      </c>
      <c r="G353" s="714" t="s">
        <v>2303</v>
      </c>
      <c r="H353" s="714" t="s">
        <v>1390</v>
      </c>
      <c r="I353" s="714" t="s">
        <v>2629</v>
      </c>
      <c r="J353" s="714" t="s">
        <v>2630</v>
      </c>
      <c r="K353" s="714" t="s">
        <v>2631</v>
      </c>
      <c r="L353" s="715">
        <v>58.86</v>
      </c>
      <c r="M353" s="715">
        <v>176.57999999999998</v>
      </c>
      <c r="N353" s="714">
        <v>3</v>
      </c>
      <c r="O353" s="799">
        <v>0.5</v>
      </c>
      <c r="P353" s="715"/>
      <c r="Q353" s="738">
        <v>0</v>
      </c>
      <c r="R353" s="714"/>
      <c r="S353" s="738">
        <v>0</v>
      </c>
      <c r="T353" s="799"/>
      <c r="U353" s="755">
        <v>0</v>
      </c>
    </row>
    <row r="354" spans="1:21" ht="14.4" customHeight="1" x14ac:dyDescent="0.3">
      <c r="A354" s="713">
        <v>30</v>
      </c>
      <c r="B354" s="714" t="s">
        <v>552</v>
      </c>
      <c r="C354" s="714" t="s">
        <v>2066</v>
      </c>
      <c r="D354" s="797" t="s">
        <v>2753</v>
      </c>
      <c r="E354" s="798" t="s">
        <v>2076</v>
      </c>
      <c r="F354" s="714" t="s">
        <v>2061</v>
      </c>
      <c r="G354" s="714" t="s">
        <v>2303</v>
      </c>
      <c r="H354" s="714" t="s">
        <v>1390</v>
      </c>
      <c r="I354" s="714" t="s">
        <v>2447</v>
      </c>
      <c r="J354" s="714" t="s">
        <v>1954</v>
      </c>
      <c r="K354" s="714" t="s">
        <v>1958</v>
      </c>
      <c r="L354" s="715">
        <v>117.73</v>
      </c>
      <c r="M354" s="715">
        <v>1059.57</v>
      </c>
      <c r="N354" s="714">
        <v>9</v>
      </c>
      <c r="O354" s="799">
        <v>1.5</v>
      </c>
      <c r="P354" s="715">
        <v>353.19</v>
      </c>
      <c r="Q354" s="738">
        <v>0.33333333333333337</v>
      </c>
      <c r="R354" s="714">
        <v>3</v>
      </c>
      <c r="S354" s="738">
        <v>0.33333333333333331</v>
      </c>
      <c r="T354" s="799">
        <v>0.5</v>
      </c>
      <c r="U354" s="755">
        <v>0.33333333333333331</v>
      </c>
    </row>
    <row r="355" spans="1:21" ht="14.4" customHeight="1" x14ac:dyDescent="0.3">
      <c r="A355" s="713">
        <v>30</v>
      </c>
      <c r="B355" s="714" t="s">
        <v>552</v>
      </c>
      <c r="C355" s="714" t="s">
        <v>2066</v>
      </c>
      <c r="D355" s="797" t="s">
        <v>2753</v>
      </c>
      <c r="E355" s="798" t="s">
        <v>2076</v>
      </c>
      <c r="F355" s="714" t="s">
        <v>2061</v>
      </c>
      <c r="G355" s="714" t="s">
        <v>2085</v>
      </c>
      <c r="H355" s="714" t="s">
        <v>553</v>
      </c>
      <c r="I355" s="714" t="s">
        <v>2632</v>
      </c>
      <c r="J355" s="714" t="s">
        <v>2633</v>
      </c>
      <c r="K355" s="714" t="s">
        <v>2634</v>
      </c>
      <c r="L355" s="715">
        <v>16.38</v>
      </c>
      <c r="M355" s="715">
        <v>49.14</v>
      </c>
      <c r="N355" s="714">
        <v>3</v>
      </c>
      <c r="O355" s="799">
        <v>0.5</v>
      </c>
      <c r="P355" s="715">
        <v>49.14</v>
      </c>
      <c r="Q355" s="738">
        <v>1</v>
      </c>
      <c r="R355" s="714">
        <v>3</v>
      </c>
      <c r="S355" s="738">
        <v>1</v>
      </c>
      <c r="T355" s="799">
        <v>0.5</v>
      </c>
      <c r="U355" s="755">
        <v>1</v>
      </c>
    </row>
    <row r="356" spans="1:21" ht="14.4" customHeight="1" x14ac:dyDescent="0.3">
      <c r="A356" s="713">
        <v>30</v>
      </c>
      <c r="B356" s="714" t="s">
        <v>552</v>
      </c>
      <c r="C356" s="714" t="s">
        <v>2066</v>
      </c>
      <c r="D356" s="797" t="s">
        <v>2753</v>
      </c>
      <c r="E356" s="798" t="s">
        <v>2076</v>
      </c>
      <c r="F356" s="714" t="s">
        <v>2061</v>
      </c>
      <c r="G356" s="714" t="s">
        <v>2635</v>
      </c>
      <c r="H356" s="714" t="s">
        <v>553</v>
      </c>
      <c r="I356" s="714" t="s">
        <v>2636</v>
      </c>
      <c r="J356" s="714" t="s">
        <v>655</v>
      </c>
      <c r="K356" s="714" t="s">
        <v>2637</v>
      </c>
      <c r="L356" s="715">
        <v>37.61</v>
      </c>
      <c r="M356" s="715">
        <v>75.22</v>
      </c>
      <c r="N356" s="714">
        <v>2</v>
      </c>
      <c r="O356" s="799">
        <v>0.5</v>
      </c>
      <c r="P356" s="715">
        <v>75.22</v>
      </c>
      <c r="Q356" s="738">
        <v>1</v>
      </c>
      <c r="R356" s="714">
        <v>2</v>
      </c>
      <c r="S356" s="738">
        <v>1</v>
      </c>
      <c r="T356" s="799">
        <v>0.5</v>
      </c>
      <c r="U356" s="755">
        <v>1</v>
      </c>
    </row>
    <row r="357" spans="1:21" ht="14.4" customHeight="1" x14ac:dyDescent="0.3">
      <c r="A357" s="713">
        <v>30</v>
      </c>
      <c r="B357" s="714" t="s">
        <v>552</v>
      </c>
      <c r="C357" s="714" t="s">
        <v>2066</v>
      </c>
      <c r="D357" s="797" t="s">
        <v>2753</v>
      </c>
      <c r="E357" s="798" t="s">
        <v>2076</v>
      </c>
      <c r="F357" s="714" t="s">
        <v>2061</v>
      </c>
      <c r="G357" s="714" t="s">
        <v>2090</v>
      </c>
      <c r="H357" s="714" t="s">
        <v>553</v>
      </c>
      <c r="I357" s="714" t="s">
        <v>2092</v>
      </c>
      <c r="J357" s="714" t="s">
        <v>693</v>
      </c>
      <c r="K357" s="714" t="s">
        <v>2093</v>
      </c>
      <c r="L357" s="715">
        <v>91.11</v>
      </c>
      <c r="M357" s="715">
        <v>455.54999999999995</v>
      </c>
      <c r="N357" s="714">
        <v>5</v>
      </c>
      <c r="O357" s="799">
        <v>1</v>
      </c>
      <c r="P357" s="715"/>
      <c r="Q357" s="738">
        <v>0</v>
      </c>
      <c r="R357" s="714"/>
      <c r="S357" s="738">
        <v>0</v>
      </c>
      <c r="T357" s="799"/>
      <c r="U357" s="755">
        <v>0</v>
      </c>
    </row>
    <row r="358" spans="1:21" ht="14.4" customHeight="1" x14ac:dyDescent="0.3">
      <c r="A358" s="713">
        <v>30</v>
      </c>
      <c r="B358" s="714" t="s">
        <v>552</v>
      </c>
      <c r="C358" s="714" t="s">
        <v>2066</v>
      </c>
      <c r="D358" s="797" t="s">
        <v>2753</v>
      </c>
      <c r="E358" s="798" t="s">
        <v>2076</v>
      </c>
      <c r="F358" s="714" t="s">
        <v>2061</v>
      </c>
      <c r="G358" s="714" t="s">
        <v>2094</v>
      </c>
      <c r="H358" s="714" t="s">
        <v>553</v>
      </c>
      <c r="I358" s="714" t="s">
        <v>2638</v>
      </c>
      <c r="J358" s="714" t="s">
        <v>2639</v>
      </c>
      <c r="K358" s="714" t="s">
        <v>2043</v>
      </c>
      <c r="L358" s="715">
        <v>528.44000000000005</v>
      </c>
      <c r="M358" s="715">
        <v>1585.3200000000002</v>
      </c>
      <c r="N358" s="714">
        <v>3</v>
      </c>
      <c r="O358" s="799">
        <v>1</v>
      </c>
      <c r="P358" s="715"/>
      <c r="Q358" s="738">
        <v>0</v>
      </c>
      <c r="R358" s="714"/>
      <c r="S358" s="738">
        <v>0</v>
      </c>
      <c r="T358" s="799"/>
      <c r="U358" s="755">
        <v>0</v>
      </c>
    </row>
    <row r="359" spans="1:21" ht="14.4" customHeight="1" x14ac:dyDescent="0.3">
      <c r="A359" s="713">
        <v>30</v>
      </c>
      <c r="B359" s="714" t="s">
        <v>552</v>
      </c>
      <c r="C359" s="714" t="s">
        <v>2066</v>
      </c>
      <c r="D359" s="797" t="s">
        <v>2753</v>
      </c>
      <c r="E359" s="798" t="s">
        <v>2076</v>
      </c>
      <c r="F359" s="714" t="s">
        <v>2061</v>
      </c>
      <c r="G359" s="714" t="s">
        <v>2525</v>
      </c>
      <c r="H359" s="714" t="s">
        <v>553</v>
      </c>
      <c r="I359" s="714" t="s">
        <v>2640</v>
      </c>
      <c r="J359" s="714" t="s">
        <v>2641</v>
      </c>
      <c r="K359" s="714" t="s">
        <v>2642</v>
      </c>
      <c r="L359" s="715">
        <v>0</v>
      </c>
      <c r="M359" s="715">
        <v>0</v>
      </c>
      <c r="N359" s="714">
        <v>1</v>
      </c>
      <c r="O359" s="799">
        <v>1</v>
      </c>
      <c r="P359" s="715"/>
      <c r="Q359" s="738"/>
      <c r="R359" s="714"/>
      <c r="S359" s="738">
        <v>0</v>
      </c>
      <c r="T359" s="799"/>
      <c r="U359" s="755">
        <v>0</v>
      </c>
    </row>
    <row r="360" spans="1:21" ht="14.4" customHeight="1" x14ac:dyDescent="0.3">
      <c r="A360" s="713">
        <v>30</v>
      </c>
      <c r="B360" s="714" t="s">
        <v>552</v>
      </c>
      <c r="C360" s="714" t="s">
        <v>2066</v>
      </c>
      <c r="D360" s="797" t="s">
        <v>2753</v>
      </c>
      <c r="E360" s="798" t="s">
        <v>2076</v>
      </c>
      <c r="F360" s="714" t="s">
        <v>2061</v>
      </c>
      <c r="G360" s="714" t="s">
        <v>2643</v>
      </c>
      <c r="H360" s="714" t="s">
        <v>553</v>
      </c>
      <c r="I360" s="714" t="s">
        <v>2644</v>
      </c>
      <c r="J360" s="714" t="s">
        <v>2645</v>
      </c>
      <c r="K360" s="714" t="s">
        <v>2646</v>
      </c>
      <c r="L360" s="715">
        <v>69.39</v>
      </c>
      <c r="M360" s="715">
        <v>69.39</v>
      </c>
      <c r="N360" s="714">
        <v>1</v>
      </c>
      <c r="O360" s="799">
        <v>1</v>
      </c>
      <c r="P360" s="715">
        <v>69.39</v>
      </c>
      <c r="Q360" s="738">
        <v>1</v>
      </c>
      <c r="R360" s="714">
        <v>1</v>
      </c>
      <c r="S360" s="738">
        <v>1</v>
      </c>
      <c r="T360" s="799">
        <v>1</v>
      </c>
      <c r="U360" s="755">
        <v>1</v>
      </c>
    </row>
    <row r="361" spans="1:21" ht="14.4" customHeight="1" x14ac:dyDescent="0.3">
      <c r="A361" s="713">
        <v>30</v>
      </c>
      <c r="B361" s="714" t="s">
        <v>552</v>
      </c>
      <c r="C361" s="714" t="s">
        <v>2066</v>
      </c>
      <c r="D361" s="797" t="s">
        <v>2753</v>
      </c>
      <c r="E361" s="798" t="s">
        <v>2076</v>
      </c>
      <c r="F361" s="714" t="s">
        <v>2061</v>
      </c>
      <c r="G361" s="714" t="s">
        <v>2451</v>
      </c>
      <c r="H361" s="714" t="s">
        <v>1390</v>
      </c>
      <c r="I361" s="714" t="s">
        <v>2647</v>
      </c>
      <c r="J361" s="714" t="s">
        <v>2453</v>
      </c>
      <c r="K361" s="714" t="s">
        <v>2454</v>
      </c>
      <c r="L361" s="715">
        <v>185.34</v>
      </c>
      <c r="M361" s="715">
        <v>556.02</v>
      </c>
      <c r="N361" s="714">
        <v>3</v>
      </c>
      <c r="O361" s="799">
        <v>0.5</v>
      </c>
      <c r="P361" s="715"/>
      <c r="Q361" s="738">
        <v>0</v>
      </c>
      <c r="R361" s="714"/>
      <c r="S361" s="738">
        <v>0</v>
      </c>
      <c r="T361" s="799"/>
      <c r="U361" s="755">
        <v>0</v>
      </c>
    </row>
    <row r="362" spans="1:21" ht="14.4" customHeight="1" x14ac:dyDescent="0.3">
      <c r="A362" s="713">
        <v>30</v>
      </c>
      <c r="B362" s="714" t="s">
        <v>552</v>
      </c>
      <c r="C362" s="714" t="s">
        <v>2066</v>
      </c>
      <c r="D362" s="797" t="s">
        <v>2753</v>
      </c>
      <c r="E362" s="798" t="s">
        <v>2076</v>
      </c>
      <c r="F362" s="714" t="s">
        <v>2061</v>
      </c>
      <c r="G362" s="714" t="s">
        <v>2530</v>
      </c>
      <c r="H362" s="714" t="s">
        <v>553</v>
      </c>
      <c r="I362" s="714" t="s">
        <v>2648</v>
      </c>
      <c r="J362" s="714" t="s">
        <v>2649</v>
      </c>
      <c r="K362" s="714" t="s">
        <v>2650</v>
      </c>
      <c r="L362" s="715">
        <v>509.1</v>
      </c>
      <c r="M362" s="715">
        <v>1018.2</v>
      </c>
      <c r="N362" s="714">
        <v>2</v>
      </c>
      <c r="O362" s="799">
        <v>0.5</v>
      </c>
      <c r="P362" s="715"/>
      <c r="Q362" s="738">
        <v>0</v>
      </c>
      <c r="R362" s="714"/>
      <c r="S362" s="738">
        <v>0</v>
      </c>
      <c r="T362" s="799"/>
      <c r="U362" s="755">
        <v>0</v>
      </c>
    </row>
    <row r="363" spans="1:21" ht="14.4" customHeight="1" x14ac:dyDescent="0.3">
      <c r="A363" s="713">
        <v>30</v>
      </c>
      <c r="B363" s="714" t="s">
        <v>552</v>
      </c>
      <c r="C363" s="714" t="s">
        <v>2066</v>
      </c>
      <c r="D363" s="797" t="s">
        <v>2753</v>
      </c>
      <c r="E363" s="798" t="s">
        <v>2076</v>
      </c>
      <c r="F363" s="714" t="s">
        <v>2061</v>
      </c>
      <c r="G363" s="714" t="s">
        <v>2107</v>
      </c>
      <c r="H363" s="714" t="s">
        <v>553</v>
      </c>
      <c r="I363" s="714" t="s">
        <v>2108</v>
      </c>
      <c r="J363" s="714" t="s">
        <v>783</v>
      </c>
      <c r="K363" s="714" t="s">
        <v>2109</v>
      </c>
      <c r="L363" s="715">
        <v>107.27</v>
      </c>
      <c r="M363" s="715">
        <v>750.89</v>
      </c>
      <c r="N363" s="714">
        <v>7</v>
      </c>
      <c r="O363" s="799">
        <v>1.5</v>
      </c>
      <c r="P363" s="715"/>
      <c r="Q363" s="738">
        <v>0</v>
      </c>
      <c r="R363" s="714"/>
      <c r="S363" s="738">
        <v>0</v>
      </c>
      <c r="T363" s="799"/>
      <c r="U363" s="755">
        <v>0</v>
      </c>
    </row>
    <row r="364" spans="1:21" ht="14.4" customHeight="1" x14ac:dyDescent="0.3">
      <c r="A364" s="713">
        <v>30</v>
      </c>
      <c r="B364" s="714" t="s">
        <v>552</v>
      </c>
      <c r="C364" s="714" t="s">
        <v>2066</v>
      </c>
      <c r="D364" s="797" t="s">
        <v>2753</v>
      </c>
      <c r="E364" s="798" t="s">
        <v>2076</v>
      </c>
      <c r="F364" s="714" t="s">
        <v>2061</v>
      </c>
      <c r="G364" s="714" t="s">
        <v>2651</v>
      </c>
      <c r="H364" s="714" t="s">
        <v>553</v>
      </c>
      <c r="I364" s="714" t="s">
        <v>2652</v>
      </c>
      <c r="J364" s="714" t="s">
        <v>2653</v>
      </c>
      <c r="K364" s="714" t="s">
        <v>2654</v>
      </c>
      <c r="L364" s="715">
        <v>37.69</v>
      </c>
      <c r="M364" s="715">
        <v>113.07</v>
      </c>
      <c r="N364" s="714">
        <v>3</v>
      </c>
      <c r="O364" s="799">
        <v>0.5</v>
      </c>
      <c r="P364" s="715"/>
      <c r="Q364" s="738">
        <v>0</v>
      </c>
      <c r="R364" s="714"/>
      <c r="S364" s="738">
        <v>0</v>
      </c>
      <c r="T364" s="799"/>
      <c r="U364" s="755">
        <v>0</v>
      </c>
    </row>
    <row r="365" spans="1:21" ht="14.4" customHeight="1" x14ac:dyDescent="0.3">
      <c r="A365" s="713">
        <v>30</v>
      </c>
      <c r="B365" s="714" t="s">
        <v>552</v>
      </c>
      <c r="C365" s="714" t="s">
        <v>2066</v>
      </c>
      <c r="D365" s="797" t="s">
        <v>2753</v>
      </c>
      <c r="E365" s="798" t="s">
        <v>2076</v>
      </c>
      <c r="F365" s="714" t="s">
        <v>2061</v>
      </c>
      <c r="G365" s="714" t="s">
        <v>2120</v>
      </c>
      <c r="H365" s="714" t="s">
        <v>553</v>
      </c>
      <c r="I365" s="714" t="s">
        <v>2121</v>
      </c>
      <c r="J365" s="714" t="s">
        <v>2122</v>
      </c>
      <c r="K365" s="714" t="s">
        <v>2123</v>
      </c>
      <c r="L365" s="715">
        <v>34.15</v>
      </c>
      <c r="M365" s="715">
        <v>273.2</v>
      </c>
      <c r="N365" s="714">
        <v>8</v>
      </c>
      <c r="O365" s="799">
        <v>6</v>
      </c>
      <c r="P365" s="715">
        <v>34.15</v>
      </c>
      <c r="Q365" s="738">
        <v>0.125</v>
      </c>
      <c r="R365" s="714">
        <v>1</v>
      </c>
      <c r="S365" s="738">
        <v>0.125</v>
      </c>
      <c r="T365" s="799">
        <v>1</v>
      </c>
      <c r="U365" s="755">
        <v>0.16666666666666666</v>
      </c>
    </row>
    <row r="366" spans="1:21" ht="14.4" customHeight="1" x14ac:dyDescent="0.3">
      <c r="A366" s="713">
        <v>30</v>
      </c>
      <c r="B366" s="714" t="s">
        <v>552</v>
      </c>
      <c r="C366" s="714" t="s">
        <v>2066</v>
      </c>
      <c r="D366" s="797" t="s">
        <v>2753</v>
      </c>
      <c r="E366" s="798" t="s">
        <v>2076</v>
      </c>
      <c r="F366" s="714" t="s">
        <v>2061</v>
      </c>
      <c r="G366" s="714" t="s">
        <v>2124</v>
      </c>
      <c r="H366" s="714" t="s">
        <v>553</v>
      </c>
      <c r="I366" s="714" t="s">
        <v>2655</v>
      </c>
      <c r="J366" s="714" t="s">
        <v>2656</v>
      </c>
      <c r="K366" s="714" t="s">
        <v>2657</v>
      </c>
      <c r="L366" s="715">
        <v>0</v>
      </c>
      <c r="M366" s="715">
        <v>0</v>
      </c>
      <c r="N366" s="714">
        <v>2</v>
      </c>
      <c r="O366" s="799">
        <v>0.5</v>
      </c>
      <c r="P366" s="715">
        <v>0</v>
      </c>
      <c r="Q366" s="738"/>
      <c r="R366" s="714">
        <v>2</v>
      </c>
      <c r="S366" s="738">
        <v>1</v>
      </c>
      <c r="T366" s="799">
        <v>0.5</v>
      </c>
      <c r="U366" s="755">
        <v>1</v>
      </c>
    </row>
    <row r="367" spans="1:21" ht="14.4" customHeight="1" x14ac:dyDescent="0.3">
      <c r="A367" s="713">
        <v>30</v>
      </c>
      <c r="B367" s="714" t="s">
        <v>552</v>
      </c>
      <c r="C367" s="714" t="s">
        <v>2066</v>
      </c>
      <c r="D367" s="797" t="s">
        <v>2753</v>
      </c>
      <c r="E367" s="798" t="s">
        <v>2076</v>
      </c>
      <c r="F367" s="714" t="s">
        <v>2061</v>
      </c>
      <c r="G367" s="714" t="s">
        <v>2658</v>
      </c>
      <c r="H367" s="714" t="s">
        <v>553</v>
      </c>
      <c r="I367" s="714" t="s">
        <v>2659</v>
      </c>
      <c r="J367" s="714" t="s">
        <v>2660</v>
      </c>
      <c r="K367" s="714" t="s">
        <v>2661</v>
      </c>
      <c r="L367" s="715">
        <v>0</v>
      </c>
      <c r="M367" s="715">
        <v>0</v>
      </c>
      <c r="N367" s="714">
        <v>4</v>
      </c>
      <c r="O367" s="799">
        <v>0.5</v>
      </c>
      <c r="P367" s="715">
        <v>0</v>
      </c>
      <c r="Q367" s="738"/>
      <c r="R367" s="714">
        <v>4</v>
      </c>
      <c r="S367" s="738">
        <v>1</v>
      </c>
      <c r="T367" s="799">
        <v>0.5</v>
      </c>
      <c r="U367" s="755">
        <v>1</v>
      </c>
    </row>
    <row r="368" spans="1:21" ht="14.4" customHeight="1" x14ac:dyDescent="0.3">
      <c r="A368" s="713">
        <v>30</v>
      </c>
      <c r="B368" s="714" t="s">
        <v>552</v>
      </c>
      <c r="C368" s="714" t="s">
        <v>2066</v>
      </c>
      <c r="D368" s="797" t="s">
        <v>2753</v>
      </c>
      <c r="E368" s="798" t="s">
        <v>2076</v>
      </c>
      <c r="F368" s="714" t="s">
        <v>2061</v>
      </c>
      <c r="G368" s="714" t="s">
        <v>2127</v>
      </c>
      <c r="H368" s="714" t="s">
        <v>1390</v>
      </c>
      <c r="I368" s="714" t="s">
        <v>2662</v>
      </c>
      <c r="J368" s="714" t="s">
        <v>1906</v>
      </c>
      <c r="K368" s="714" t="s">
        <v>2663</v>
      </c>
      <c r="L368" s="715">
        <v>93.43</v>
      </c>
      <c r="M368" s="715">
        <v>280.29000000000002</v>
      </c>
      <c r="N368" s="714">
        <v>3</v>
      </c>
      <c r="O368" s="799">
        <v>0.5</v>
      </c>
      <c r="P368" s="715">
        <v>280.29000000000002</v>
      </c>
      <c r="Q368" s="738">
        <v>1</v>
      </c>
      <c r="R368" s="714">
        <v>3</v>
      </c>
      <c r="S368" s="738">
        <v>1</v>
      </c>
      <c r="T368" s="799">
        <v>0.5</v>
      </c>
      <c r="U368" s="755">
        <v>1</v>
      </c>
    </row>
    <row r="369" spans="1:21" ht="14.4" customHeight="1" x14ac:dyDescent="0.3">
      <c r="A369" s="713">
        <v>30</v>
      </c>
      <c r="B369" s="714" t="s">
        <v>552</v>
      </c>
      <c r="C369" s="714" t="s">
        <v>2066</v>
      </c>
      <c r="D369" s="797" t="s">
        <v>2753</v>
      </c>
      <c r="E369" s="798" t="s">
        <v>2076</v>
      </c>
      <c r="F369" s="714" t="s">
        <v>2061</v>
      </c>
      <c r="G369" s="714" t="s">
        <v>2664</v>
      </c>
      <c r="H369" s="714" t="s">
        <v>553</v>
      </c>
      <c r="I369" s="714" t="s">
        <v>766</v>
      </c>
      <c r="J369" s="714" t="s">
        <v>2665</v>
      </c>
      <c r="K369" s="714" t="s">
        <v>2666</v>
      </c>
      <c r="L369" s="715">
        <v>73.989999999999995</v>
      </c>
      <c r="M369" s="715">
        <v>147.97999999999999</v>
      </c>
      <c r="N369" s="714">
        <v>2</v>
      </c>
      <c r="O369" s="799">
        <v>1</v>
      </c>
      <c r="P369" s="715">
        <v>147.97999999999999</v>
      </c>
      <c r="Q369" s="738">
        <v>1</v>
      </c>
      <c r="R369" s="714">
        <v>2</v>
      </c>
      <c r="S369" s="738">
        <v>1</v>
      </c>
      <c r="T369" s="799">
        <v>1</v>
      </c>
      <c r="U369" s="755">
        <v>1</v>
      </c>
    </row>
    <row r="370" spans="1:21" ht="14.4" customHeight="1" x14ac:dyDescent="0.3">
      <c r="A370" s="713">
        <v>30</v>
      </c>
      <c r="B370" s="714" t="s">
        <v>552</v>
      </c>
      <c r="C370" s="714" t="s">
        <v>2066</v>
      </c>
      <c r="D370" s="797" t="s">
        <v>2753</v>
      </c>
      <c r="E370" s="798" t="s">
        <v>2076</v>
      </c>
      <c r="F370" s="714" t="s">
        <v>2061</v>
      </c>
      <c r="G370" s="714" t="s">
        <v>2128</v>
      </c>
      <c r="H370" s="714" t="s">
        <v>553</v>
      </c>
      <c r="I370" s="714" t="s">
        <v>2131</v>
      </c>
      <c r="J370" s="714" t="s">
        <v>2129</v>
      </c>
      <c r="K370" s="714" t="s">
        <v>2132</v>
      </c>
      <c r="L370" s="715">
        <v>0</v>
      </c>
      <c r="M370" s="715">
        <v>0</v>
      </c>
      <c r="N370" s="714">
        <v>3</v>
      </c>
      <c r="O370" s="799">
        <v>1</v>
      </c>
      <c r="P370" s="715"/>
      <c r="Q370" s="738"/>
      <c r="R370" s="714"/>
      <c r="S370" s="738">
        <v>0</v>
      </c>
      <c r="T370" s="799"/>
      <c r="U370" s="755">
        <v>0</v>
      </c>
    </row>
    <row r="371" spans="1:21" ht="14.4" customHeight="1" x14ac:dyDescent="0.3">
      <c r="A371" s="713">
        <v>30</v>
      </c>
      <c r="B371" s="714" t="s">
        <v>552</v>
      </c>
      <c r="C371" s="714" t="s">
        <v>2066</v>
      </c>
      <c r="D371" s="797" t="s">
        <v>2753</v>
      </c>
      <c r="E371" s="798" t="s">
        <v>2076</v>
      </c>
      <c r="F371" s="714" t="s">
        <v>2061</v>
      </c>
      <c r="G371" s="714" t="s">
        <v>2128</v>
      </c>
      <c r="H371" s="714" t="s">
        <v>553</v>
      </c>
      <c r="I371" s="714" t="s">
        <v>2667</v>
      </c>
      <c r="J371" s="714" t="s">
        <v>2129</v>
      </c>
      <c r="K371" s="714" t="s">
        <v>2446</v>
      </c>
      <c r="L371" s="715">
        <v>58.62</v>
      </c>
      <c r="M371" s="715">
        <v>58.62</v>
      </c>
      <c r="N371" s="714">
        <v>1</v>
      </c>
      <c r="O371" s="799">
        <v>0.5</v>
      </c>
      <c r="P371" s="715"/>
      <c r="Q371" s="738">
        <v>0</v>
      </c>
      <c r="R371" s="714"/>
      <c r="S371" s="738">
        <v>0</v>
      </c>
      <c r="T371" s="799"/>
      <c r="U371" s="755">
        <v>0</v>
      </c>
    </row>
    <row r="372" spans="1:21" ht="14.4" customHeight="1" x14ac:dyDescent="0.3">
      <c r="A372" s="713">
        <v>30</v>
      </c>
      <c r="B372" s="714" t="s">
        <v>552</v>
      </c>
      <c r="C372" s="714" t="s">
        <v>2066</v>
      </c>
      <c r="D372" s="797" t="s">
        <v>2753</v>
      </c>
      <c r="E372" s="798" t="s">
        <v>2076</v>
      </c>
      <c r="F372" s="714" t="s">
        <v>2061</v>
      </c>
      <c r="G372" s="714" t="s">
        <v>2320</v>
      </c>
      <c r="H372" s="714" t="s">
        <v>1390</v>
      </c>
      <c r="I372" s="714" t="s">
        <v>2321</v>
      </c>
      <c r="J372" s="714" t="s">
        <v>2322</v>
      </c>
      <c r="K372" s="714" t="s">
        <v>2323</v>
      </c>
      <c r="L372" s="715">
        <v>57.64</v>
      </c>
      <c r="M372" s="715">
        <v>172.92000000000002</v>
      </c>
      <c r="N372" s="714">
        <v>3</v>
      </c>
      <c r="O372" s="799">
        <v>0.5</v>
      </c>
      <c r="P372" s="715">
        <v>172.92000000000002</v>
      </c>
      <c r="Q372" s="738">
        <v>1</v>
      </c>
      <c r="R372" s="714">
        <v>3</v>
      </c>
      <c r="S372" s="738">
        <v>1</v>
      </c>
      <c r="T372" s="799">
        <v>0.5</v>
      </c>
      <c r="U372" s="755">
        <v>1</v>
      </c>
    </row>
    <row r="373" spans="1:21" ht="14.4" customHeight="1" x14ac:dyDescent="0.3">
      <c r="A373" s="713">
        <v>30</v>
      </c>
      <c r="B373" s="714" t="s">
        <v>552</v>
      </c>
      <c r="C373" s="714" t="s">
        <v>2066</v>
      </c>
      <c r="D373" s="797" t="s">
        <v>2753</v>
      </c>
      <c r="E373" s="798" t="s">
        <v>2076</v>
      </c>
      <c r="F373" s="714" t="s">
        <v>2061</v>
      </c>
      <c r="G373" s="714" t="s">
        <v>2143</v>
      </c>
      <c r="H373" s="714" t="s">
        <v>1390</v>
      </c>
      <c r="I373" s="714" t="s">
        <v>1491</v>
      </c>
      <c r="J373" s="714" t="s">
        <v>1966</v>
      </c>
      <c r="K373" s="714" t="s">
        <v>1970</v>
      </c>
      <c r="L373" s="715">
        <v>46.07</v>
      </c>
      <c r="M373" s="715">
        <v>46.07</v>
      </c>
      <c r="N373" s="714">
        <v>1</v>
      </c>
      <c r="O373" s="799">
        <v>0.5</v>
      </c>
      <c r="P373" s="715"/>
      <c r="Q373" s="738">
        <v>0</v>
      </c>
      <c r="R373" s="714"/>
      <c r="S373" s="738">
        <v>0</v>
      </c>
      <c r="T373" s="799"/>
      <c r="U373" s="755">
        <v>0</v>
      </c>
    </row>
    <row r="374" spans="1:21" ht="14.4" customHeight="1" x14ac:dyDescent="0.3">
      <c r="A374" s="713">
        <v>30</v>
      </c>
      <c r="B374" s="714" t="s">
        <v>552</v>
      </c>
      <c r="C374" s="714" t="s">
        <v>2066</v>
      </c>
      <c r="D374" s="797" t="s">
        <v>2753</v>
      </c>
      <c r="E374" s="798" t="s">
        <v>2076</v>
      </c>
      <c r="F374" s="714" t="s">
        <v>2061</v>
      </c>
      <c r="G374" s="714" t="s">
        <v>2668</v>
      </c>
      <c r="H374" s="714" t="s">
        <v>553</v>
      </c>
      <c r="I374" s="714" t="s">
        <v>2669</v>
      </c>
      <c r="J374" s="714" t="s">
        <v>2670</v>
      </c>
      <c r="K374" s="714" t="s">
        <v>2671</v>
      </c>
      <c r="L374" s="715">
        <v>90.95</v>
      </c>
      <c r="M374" s="715">
        <v>181.9</v>
      </c>
      <c r="N374" s="714">
        <v>2</v>
      </c>
      <c r="O374" s="799">
        <v>1</v>
      </c>
      <c r="P374" s="715"/>
      <c r="Q374" s="738">
        <v>0</v>
      </c>
      <c r="R374" s="714"/>
      <c r="S374" s="738">
        <v>0</v>
      </c>
      <c r="T374" s="799"/>
      <c r="U374" s="755">
        <v>0</v>
      </c>
    </row>
    <row r="375" spans="1:21" ht="14.4" customHeight="1" x14ac:dyDescent="0.3">
      <c r="A375" s="713">
        <v>30</v>
      </c>
      <c r="B375" s="714" t="s">
        <v>552</v>
      </c>
      <c r="C375" s="714" t="s">
        <v>2066</v>
      </c>
      <c r="D375" s="797" t="s">
        <v>2753</v>
      </c>
      <c r="E375" s="798" t="s">
        <v>2076</v>
      </c>
      <c r="F375" s="714" t="s">
        <v>2061</v>
      </c>
      <c r="G375" s="714" t="s">
        <v>2672</v>
      </c>
      <c r="H375" s="714" t="s">
        <v>553</v>
      </c>
      <c r="I375" s="714" t="s">
        <v>2673</v>
      </c>
      <c r="J375" s="714" t="s">
        <v>2674</v>
      </c>
      <c r="K375" s="714" t="s">
        <v>2675</v>
      </c>
      <c r="L375" s="715">
        <v>140.72</v>
      </c>
      <c r="M375" s="715">
        <v>422.15999999999997</v>
      </c>
      <c r="N375" s="714">
        <v>3</v>
      </c>
      <c r="O375" s="799">
        <v>0.5</v>
      </c>
      <c r="P375" s="715">
        <v>422.15999999999997</v>
      </c>
      <c r="Q375" s="738">
        <v>1</v>
      </c>
      <c r="R375" s="714">
        <v>3</v>
      </c>
      <c r="S375" s="738">
        <v>1</v>
      </c>
      <c r="T375" s="799">
        <v>0.5</v>
      </c>
      <c r="U375" s="755">
        <v>1</v>
      </c>
    </row>
    <row r="376" spans="1:21" ht="14.4" customHeight="1" x14ac:dyDescent="0.3">
      <c r="A376" s="713">
        <v>30</v>
      </c>
      <c r="B376" s="714" t="s">
        <v>552</v>
      </c>
      <c r="C376" s="714" t="s">
        <v>2066</v>
      </c>
      <c r="D376" s="797" t="s">
        <v>2753</v>
      </c>
      <c r="E376" s="798" t="s">
        <v>2076</v>
      </c>
      <c r="F376" s="714" t="s">
        <v>2061</v>
      </c>
      <c r="G376" s="714" t="s">
        <v>2160</v>
      </c>
      <c r="H376" s="714" t="s">
        <v>1390</v>
      </c>
      <c r="I376" s="714" t="s">
        <v>2676</v>
      </c>
      <c r="J376" s="714" t="s">
        <v>2677</v>
      </c>
      <c r="K376" s="714" t="s">
        <v>2678</v>
      </c>
      <c r="L376" s="715">
        <v>73.45</v>
      </c>
      <c r="M376" s="715">
        <v>220.35000000000002</v>
      </c>
      <c r="N376" s="714">
        <v>3</v>
      </c>
      <c r="O376" s="799">
        <v>0.5</v>
      </c>
      <c r="P376" s="715">
        <v>220.35000000000002</v>
      </c>
      <c r="Q376" s="738">
        <v>1</v>
      </c>
      <c r="R376" s="714">
        <v>3</v>
      </c>
      <c r="S376" s="738">
        <v>1</v>
      </c>
      <c r="T376" s="799">
        <v>0.5</v>
      </c>
      <c r="U376" s="755">
        <v>1</v>
      </c>
    </row>
    <row r="377" spans="1:21" ht="14.4" customHeight="1" x14ac:dyDescent="0.3">
      <c r="A377" s="713">
        <v>30</v>
      </c>
      <c r="B377" s="714" t="s">
        <v>552</v>
      </c>
      <c r="C377" s="714" t="s">
        <v>2066</v>
      </c>
      <c r="D377" s="797" t="s">
        <v>2753</v>
      </c>
      <c r="E377" s="798" t="s">
        <v>2076</v>
      </c>
      <c r="F377" s="714" t="s">
        <v>2061</v>
      </c>
      <c r="G377" s="714" t="s">
        <v>2679</v>
      </c>
      <c r="H377" s="714" t="s">
        <v>553</v>
      </c>
      <c r="I377" s="714" t="s">
        <v>2680</v>
      </c>
      <c r="J377" s="714" t="s">
        <v>2681</v>
      </c>
      <c r="K377" s="714" t="s">
        <v>2682</v>
      </c>
      <c r="L377" s="715">
        <v>59.5</v>
      </c>
      <c r="M377" s="715">
        <v>238</v>
      </c>
      <c r="N377" s="714">
        <v>4</v>
      </c>
      <c r="O377" s="799">
        <v>0.5</v>
      </c>
      <c r="P377" s="715"/>
      <c r="Q377" s="738">
        <v>0</v>
      </c>
      <c r="R377" s="714"/>
      <c r="S377" s="738">
        <v>0</v>
      </c>
      <c r="T377" s="799"/>
      <c r="U377" s="755">
        <v>0</v>
      </c>
    </row>
    <row r="378" spans="1:21" ht="14.4" customHeight="1" x14ac:dyDescent="0.3">
      <c r="A378" s="713">
        <v>30</v>
      </c>
      <c r="B378" s="714" t="s">
        <v>552</v>
      </c>
      <c r="C378" s="714" t="s">
        <v>2066</v>
      </c>
      <c r="D378" s="797" t="s">
        <v>2753</v>
      </c>
      <c r="E378" s="798" t="s">
        <v>2076</v>
      </c>
      <c r="F378" s="714" t="s">
        <v>2061</v>
      </c>
      <c r="G378" s="714" t="s">
        <v>2260</v>
      </c>
      <c r="H378" s="714" t="s">
        <v>553</v>
      </c>
      <c r="I378" s="714" t="s">
        <v>2683</v>
      </c>
      <c r="J378" s="714" t="s">
        <v>2262</v>
      </c>
      <c r="K378" s="714" t="s">
        <v>2684</v>
      </c>
      <c r="L378" s="715">
        <v>0</v>
      </c>
      <c r="M378" s="715">
        <v>0</v>
      </c>
      <c r="N378" s="714">
        <v>2</v>
      </c>
      <c r="O378" s="799">
        <v>0.5</v>
      </c>
      <c r="P378" s="715">
        <v>0</v>
      </c>
      <c r="Q378" s="738"/>
      <c r="R378" s="714">
        <v>2</v>
      </c>
      <c r="S378" s="738">
        <v>1</v>
      </c>
      <c r="T378" s="799">
        <v>0.5</v>
      </c>
      <c r="U378" s="755">
        <v>1</v>
      </c>
    </row>
    <row r="379" spans="1:21" ht="14.4" customHeight="1" x14ac:dyDescent="0.3">
      <c r="A379" s="713">
        <v>30</v>
      </c>
      <c r="B379" s="714" t="s">
        <v>552</v>
      </c>
      <c r="C379" s="714" t="s">
        <v>2066</v>
      </c>
      <c r="D379" s="797" t="s">
        <v>2753</v>
      </c>
      <c r="E379" s="798" t="s">
        <v>2076</v>
      </c>
      <c r="F379" s="714" t="s">
        <v>2061</v>
      </c>
      <c r="G379" s="714" t="s">
        <v>2571</v>
      </c>
      <c r="H379" s="714" t="s">
        <v>1390</v>
      </c>
      <c r="I379" s="714" t="s">
        <v>2572</v>
      </c>
      <c r="J379" s="714" t="s">
        <v>1244</v>
      </c>
      <c r="K379" s="714" t="s">
        <v>2132</v>
      </c>
      <c r="L379" s="715">
        <v>48.42</v>
      </c>
      <c r="M379" s="715">
        <v>96.84</v>
      </c>
      <c r="N379" s="714">
        <v>2</v>
      </c>
      <c r="O379" s="799">
        <v>1</v>
      </c>
      <c r="P379" s="715"/>
      <c r="Q379" s="738">
        <v>0</v>
      </c>
      <c r="R379" s="714"/>
      <c r="S379" s="738">
        <v>0</v>
      </c>
      <c r="T379" s="799"/>
      <c r="U379" s="755">
        <v>0</v>
      </c>
    </row>
    <row r="380" spans="1:21" ht="14.4" customHeight="1" x14ac:dyDescent="0.3">
      <c r="A380" s="713">
        <v>30</v>
      </c>
      <c r="B380" s="714" t="s">
        <v>552</v>
      </c>
      <c r="C380" s="714" t="s">
        <v>2066</v>
      </c>
      <c r="D380" s="797" t="s">
        <v>2753</v>
      </c>
      <c r="E380" s="798" t="s">
        <v>2076</v>
      </c>
      <c r="F380" s="714" t="s">
        <v>2061</v>
      </c>
      <c r="G380" s="714" t="s">
        <v>2573</v>
      </c>
      <c r="H380" s="714" t="s">
        <v>1390</v>
      </c>
      <c r="I380" s="714" t="s">
        <v>2685</v>
      </c>
      <c r="J380" s="714" t="s">
        <v>2575</v>
      </c>
      <c r="K380" s="714" t="s">
        <v>2036</v>
      </c>
      <c r="L380" s="715">
        <v>15.55</v>
      </c>
      <c r="M380" s="715">
        <v>46.650000000000006</v>
      </c>
      <c r="N380" s="714">
        <v>3</v>
      </c>
      <c r="O380" s="799">
        <v>0.5</v>
      </c>
      <c r="P380" s="715"/>
      <c r="Q380" s="738">
        <v>0</v>
      </c>
      <c r="R380" s="714"/>
      <c r="S380" s="738">
        <v>0</v>
      </c>
      <c r="T380" s="799"/>
      <c r="U380" s="755">
        <v>0</v>
      </c>
    </row>
    <row r="381" spans="1:21" ht="14.4" customHeight="1" x14ac:dyDescent="0.3">
      <c r="A381" s="713">
        <v>30</v>
      </c>
      <c r="B381" s="714" t="s">
        <v>552</v>
      </c>
      <c r="C381" s="714" t="s">
        <v>2066</v>
      </c>
      <c r="D381" s="797" t="s">
        <v>2753</v>
      </c>
      <c r="E381" s="798" t="s">
        <v>2076</v>
      </c>
      <c r="F381" s="714" t="s">
        <v>2061</v>
      </c>
      <c r="G381" s="714" t="s">
        <v>2573</v>
      </c>
      <c r="H381" s="714" t="s">
        <v>1390</v>
      </c>
      <c r="I381" s="714" t="s">
        <v>2686</v>
      </c>
      <c r="J381" s="714" t="s">
        <v>2575</v>
      </c>
      <c r="K381" s="714" t="s">
        <v>2657</v>
      </c>
      <c r="L381" s="715">
        <v>103.64</v>
      </c>
      <c r="M381" s="715">
        <v>103.64</v>
      </c>
      <c r="N381" s="714">
        <v>1</v>
      </c>
      <c r="O381" s="799">
        <v>1</v>
      </c>
      <c r="P381" s="715">
        <v>103.64</v>
      </c>
      <c r="Q381" s="738">
        <v>1</v>
      </c>
      <c r="R381" s="714">
        <v>1</v>
      </c>
      <c r="S381" s="738">
        <v>1</v>
      </c>
      <c r="T381" s="799">
        <v>1</v>
      </c>
      <c r="U381" s="755">
        <v>1</v>
      </c>
    </row>
    <row r="382" spans="1:21" ht="14.4" customHeight="1" x14ac:dyDescent="0.3">
      <c r="A382" s="713">
        <v>30</v>
      </c>
      <c r="B382" s="714" t="s">
        <v>552</v>
      </c>
      <c r="C382" s="714" t="s">
        <v>2066</v>
      </c>
      <c r="D382" s="797" t="s">
        <v>2753</v>
      </c>
      <c r="E382" s="798" t="s">
        <v>2076</v>
      </c>
      <c r="F382" s="714" t="s">
        <v>2061</v>
      </c>
      <c r="G382" s="714" t="s">
        <v>2177</v>
      </c>
      <c r="H382" s="714" t="s">
        <v>553</v>
      </c>
      <c r="I382" s="714" t="s">
        <v>2179</v>
      </c>
      <c r="J382" s="714" t="s">
        <v>1363</v>
      </c>
      <c r="K382" s="714" t="s">
        <v>2180</v>
      </c>
      <c r="L382" s="715">
        <v>301.2</v>
      </c>
      <c r="M382" s="715">
        <v>602.4</v>
      </c>
      <c r="N382" s="714">
        <v>2</v>
      </c>
      <c r="O382" s="799">
        <v>2</v>
      </c>
      <c r="P382" s="715">
        <v>602.4</v>
      </c>
      <c r="Q382" s="738">
        <v>1</v>
      </c>
      <c r="R382" s="714">
        <v>2</v>
      </c>
      <c r="S382" s="738">
        <v>1</v>
      </c>
      <c r="T382" s="799">
        <v>2</v>
      </c>
      <c r="U382" s="755">
        <v>1</v>
      </c>
    </row>
    <row r="383" spans="1:21" ht="14.4" customHeight="1" x14ac:dyDescent="0.3">
      <c r="A383" s="713">
        <v>30</v>
      </c>
      <c r="B383" s="714" t="s">
        <v>552</v>
      </c>
      <c r="C383" s="714" t="s">
        <v>2066</v>
      </c>
      <c r="D383" s="797" t="s">
        <v>2753</v>
      </c>
      <c r="E383" s="798" t="s">
        <v>2076</v>
      </c>
      <c r="F383" s="714" t="s">
        <v>2061</v>
      </c>
      <c r="G383" s="714" t="s">
        <v>2177</v>
      </c>
      <c r="H383" s="714" t="s">
        <v>553</v>
      </c>
      <c r="I383" s="714" t="s">
        <v>2687</v>
      </c>
      <c r="J383" s="714" t="s">
        <v>1363</v>
      </c>
      <c r="K383" s="714" t="s">
        <v>2180</v>
      </c>
      <c r="L383" s="715">
        <v>185.26</v>
      </c>
      <c r="M383" s="715">
        <v>555.78</v>
      </c>
      <c r="N383" s="714">
        <v>3</v>
      </c>
      <c r="O383" s="799">
        <v>1.5</v>
      </c>
      <c r="P383" s="715">
        <v>555.78</v>
      </c>
      <c r="Q383" s="738">
        <v>1</v>
      </c>
      <c r="R383" s="714">
        <v>3</v>
      </c>
      <c r="S383" s="738">
        <v>1</v>
      </c>
      <c r="T383" s="799">
        <v>1.5</v>
      </c>
      <c r="U383" s="755">
        <v>1</v>
      </c>
    </row>
    <row r="384" spans="1:21" ht="14.4" customHeight="1" x14ac:dyDescent="0.3">
      <c r="A384" s="713">
        <v>30</v>
      </c>
      <c r="B384" s="714" t="s">
        <v>552</v>
      </c>
      <c r="C384" s="714" t="s">
        <v>2066</v>
      </c>
      <c r="D384" s="797" t="s">
        <v>2753</v>
      </c>
      <c r="E384" s="798" t="s">
        <v>2076</v>
      </c>
      <c r="F384" s="714" t="s">
        <v>2061</v>
      </c>
      <c r="G384" s="714" t="s">
        <v>2688</v>
      </c>
      <c r="H384" s="714" t="s">
        <v>1390</v>
      </c>
      <c r="I384" s="714" t="s">
        <v>2689</v>
      </c>
      <c r="J384" s="714" t="s">
        <v>2690</v>
      </c>
      <c r="K384" s="714" t="s">
        <v>2691</v>
      </c>
      <c r="L384" s="715">
        <v>668.54</v>
      </c>
      <c r="M384" s="715">
        <v>668.54</v>
      </c>
      <c r="N384" s="714">
        <v>1</v>
      </c>
      <c r="O384" s="799">
        <v>1</v>
      </c>
      <c r="P384" s="715"/>
      <c r="Q384" s="738">
        <v>0</v>
      </c>
      <c r="R384" s="714"/>
      <c r="S384" s="738">
        <v>0</v>
      </c>
      <c r="T384" s="799"/>
      <c r="U384" s="755">
        <v>0</v>
      </c>
    </row>
    <row r="385" spans="1:21" ht="14.4" customHeight="1" x14ac:dyDescent="0.3">
      <c r="A385" s="713">
        <v>30</v>
      </c>
      <c r="B385" s="714" t="s">
        <v>552</v>
      </c>
      <c r="C385" s="714" t="s">
        <v>2066</v>
      </c>
      <c r="D385" s="797" t="s">
        <v>2753</v>
      </c>
      <c r="E385" s="798" t="s">
        <v>2076</v>
      </c>
      <c r="F385" s="714" t="s">
        <v>2061</v>
      </c>
      <c r="G385" s="714" t="s">
        <v>2264</v>
      </c>
      <c r="H385" s="714" t="s">
        <v>553</v>
      </c>
      <c r="I385" s="714" t="s">
        <v>1068</v>
      </c>
      <c r="J385" s="714" t="s">
        <v>2265</v>
      </c>
      <c r="K385" s="714" t="s">
        <v>2266</v>
      </c>
      <c r="L385" s="715">
        <v>18.809999999999999</v>
      </c>
      <c r="M385" s="715">
        <v>56.429999999999993</v>
      </c>
      <c r="N385" s="714">
        <v>3</v>
      </c>
      <c r="O385" s="799">
        <v>0.5</v>
      </c>
      <c r="P385" s="715"/>
      <c r="Q385" s="738">
        <v>0</v>
      </c>
      <c r="R385" s="714"/>
      <c r="S385" s="738">
        <v>0</v>
      </c>
      <c r="T385" s="799"/>
      <c r="U385" s="755">
        <v>0</v>
      </c>
    </row>
    <row r="386" spans="1:21" ht="14.4" customHeight="1" x14ac:dyDescent="0.3">
      <c r="A386" s="713">
        <v>30</v>
      </c>
      <c r="B386" s="714" t="s">
        <v>552</v>
      </c>
      <c r="C386" s="714" t="s">
        <v>2066</v>
      </c>
      <c r="D386" s="797" t="s">
        <v>2753</v>
      </c>
      <c r="E386" s="798" t="s">
        <v>2076</v>
      </c>
      <c r="F386" s="714" t="s">
        <v>2061</v>
      </c>
      <c r="G386" s="714" t="s">
        <v>2692</v>
      </c>
      <c r="H386" s="714" t="s">
        <v>1390</v>
      </c>
      <c r="I386" s="714" t="s">
        <v>2693</v>
      </c>
      <c r="J386" s="714" t="s">
        <v>1538</v>
      </c>
      <c r="K386" s="714" t="s">
        <v>2694</v>
      </c>
      <c r="L386" s="715">
        <v>283.86</v>
      </c>
      <c r="M386" s="715">
        <v>283.86</v>
      </c>
      <c r="N386" s="714">
        <v>1</v>
      </c>
      <c r="O386" s="799">
        <v>0.5</v>
      </c>
      <c r="P386" s="715"/>
      <c r="Q386" s="738">
        <v>0</v>
      </c>
      <c r="R386" s="714"/>
      <c r="S386" s="738">
        <v>0</v>
      </c>
      <c r="T386" s="799"/>
      <c r="U386" s="755">
        <v>0</v>
      </c>
    </row>
    <row r="387" spans="1:21" ht="14.4" customHeight="1" x14ac:dyDescent="0.3">
      <c r="A387" s="713">
        <v>30</v>
      </c>
      <c r="B387" s="714" t="s">
        <v>552</v>
      </c>
      <c r="C387" s="714" t="s">
        <v>2066</v>
      </c>
      <c r="D387" s="797" t="s">
        <v>2753</v>
      </c>
      <c r="E387" s="798" t="s">
        <v>2076</v>
      </c>
      <c r="F387" s="714" t="s">
        <v>2061</v>
      </c>
      <c r="G387" s="714" t="s">
        <v>2695</v>
      </c>
      <c r="H387" s="714" t="s">
        <v>1390</v>
      </c>
      <c r="I387" s="714" t="s">
        <v>2696</v>
      </c>
      <c r="J387" s="714" t="s">
        <v>2697</v>
      </c>
      <c r="K387" s="714" t="s">
        <v>2613</v>
      </c>
      <c r="L387" s="715">
        <v>117.46</v>
      </c>
      <c r="M387" s="715">
        <v>352.38</v>
      </c>
      <c r="N387" s="714">
        <v>3</v>
      </c>
      <c r="O387" s="799">
        <v>0.5</v>
      </c>
      <c r="P387" s="715"/>
      <c r="Q387" s="738">
        <v>0</v>
      </c>
      <c r="R387" s="714"/>
      <c r="S387" s="738">
        <v>0</v>
      </c>
      <c r="T387" s="799"/>
      <c r="U387" s="755">
        <v>0</v>
      </c>
    </row>
    <row r="388" spans="1:21" ht="14.4" customHeight="1" x14ac:dyDescent="0.3">
      <c r="A388" s="713">
        <v>30</v>
      </c>
      <c r="B388" s="714" t="s">
        <v>552</v>
      </c>
      <c r="C388" s="714" t="s">
        <v>2066</v>
      </c>
      <c r="D388" s="797" t="s">
        <v>2753</v>
      </c>
      <c r="E388" s="798" t="s">
        <v>2076</v>
      </c>
      <c r="F388" s="714" t="s">
        <v>2061</v>
      </c>
      <c r="G388" s="714" t="s">
        <v>2186</v>
      </c>
      <c r="H388" s="714" t="s">
        <v>1390</v>
      </c>
      <c r="I388" s="714" t="s">
        <v>1454</v>
      </c>
      <c r="J388" s="714" t="s">
        <v>1939</v>
      </c>
      <c r="K388" s="714" t="s">
        <v>1940</v>
      </c>
      <c r="L388" s="715">
        <v>72.88</v>
      </c>
      <c r="M388" s="715">
        <v>218.64</v>
      </c>
      <c r="N388" s="714">
        <v>3</v>
      </c>
      <c r="O388" s="799">
        <v>0.5</v>
      </c>
      <c r="P388" s="715"/>
      <c r="Q388" s="738">
        <v>0</v>
      </c>
      <c r="R388" s="714"/>
      <c r="S388" s="738">
        <v>0</v>
      </c>
      <c r="T388" s="799"/>
      <c r="U388" s="755">
        <v>0</v>
      </c>
    </row>
    <row r="389" spans="1:21" ht="14.4" customHeight="1" x14ac:dyDescent="0.3">
      <c r="A389" s="713">
        <v>30</v>
      </c>
      <c r="B389" s="714" t="s">
        <v>552</v>
      </c>
      <c r="C389" s="714" t="s">
        <v>2066</v>
      </c>
      <c r="D389" s="797" t="s">
        <v>2753</v>
      </c>
      <c r="E389" s="798" t="s">
        <v>2076</v>
      </c>
      <c r="F389" s="714" t="s">
        <v>2061</v>
      </c>
      <c r="G389" s="714" t="s">
        <v>2698</v>
      </c>
      <c r="H389" s="714" t="s">
        <v>553</v>
      </c>
      <c r="I389" s="714" t="s">
        <v>2699</v>
      </c>
      <c r="J389" s="714" t="s">
        <v>2700</v>
      </c>
      <c r="K389" s="714" t="s">
        <v>2701</v>
      </c>
      <c r="L389" s="715">
        <v>0</v>
      </c>
      <c r="M389" s="715">
        <v>0</v>
      </c>
      <c r="N389" s="714">
        <v>2</v>
      </c>
      <c r="O389" s="799">
        <v>1</v>
      </c>
      <c r="P389" s="715"/>
      <c r="Q389" s="738"/>
      <c r="R389" s="714"/>
      <c r="S389" s="738">
        <v>0</v>
      </c>
      <c r="T389" s="799"/>
      <c r="U389" s="755">
        <v>0</v>
      </c>
    </row>
    <row r="390" spans="1:21" ht="14.4" customHeight="1" x14ac:dyDescent="0.3">
      <c r="A390" s="713">
        <v>30</v>
      </c>
      <c r="B390" s="714" t="s">
        <v>552</v>
      </c>
      <c r="C390" s="714" t="s">
        <v>2066</v>
      </c>
      <c r="D390" s="797" t="s">
        <v>2753</v>
      </c>
      <c r="E390" s="798" t="s">
        <v>2076</v>
      </c>
      <c r="F390" s="714" t="s">
        <v>2061</v>
      </c>
      <c r="G390" s="714" t="s">
        <v>2359</v>
      </c>
      <c r="H390" s="714" t="s">
        <v>1390</v>
      </c>
      <c r="I390" s="714" t="s">
        <v>1391</v>
      </c>
      <c r="J390" s="714" t="s">
        <v>1934</v>
      </c>
      <c r="K390" s="714" t="s">
        <v>1935</v>
      </c>
      <c r="L390" s="715">
        <v>10.41</v>
      </c>
      <c r="M390" s="715">
        <v>52.05</v>
      </c>
      <c r="N390" s="714">
        <v>5</v>
      </c>
      <c r="O390" s="799">
        <v>1</v>
      </c>
      <c r="P390" s="715">
        <v>52.05</v>
      </c>
      <c r="Q390" s="738">
        <v>1</v>
      </c>
      <c r="R390" s="714">
        <v>5</v>
      </c>
      <c r="S390" s="738">
        <v>1</v>
      </c>
      <c r="T390" s="799">
        <v>1</v>
      </c>
      <c r="U390" s="755">
        <v>1</v>
      </c>
    </row>
    <row r="391" spans="1:21" ht="14.4" customHeight="1" x14ac:dyDescent="0.3">
      <c r="A391" s="713">
        <v>30</v>
      </c>
      <c r="B391" s="714" t="s">
        <v>552</v>
      </c>
      <c r="C391" s="714" t="s">
        <v>2066</v>
      </c>
      <c r="D391" s="797" t="s">
        <v>2753</v>
      </c>
      <c r="E391" s="798" t="s">
        <v>2076</v>
      </c>
      <c r="F391" s="714" t="s">
        <v>2061</v>
      </c>
      <c r="G391" s="714" t="s">
        <v>2359</v>
      </c>
      <c r="H391" s="714" t="s">
        <v>1390</v>
      </c>
      <c r="I391" s="714" t="s">
        <v>1442</v>
      </c>
      <c r="J391" s="714" t="s">
        <v>1934</v>
      </c>
      <c r="K391" s="714" t="s">
        <v>1937</v>
      </c>
      <c r="L391" s="715">
        <v>48.27</v>
      </c>
      <c r="M391" s="715">
        <v>96.54</v>
      </c>
      <c r="N391" s="714">
        <v>2</v>
      </c>
      <c r="O391" s="799">
        <v>0.5</v>
      </c>
      <c r="P391" s="715">
        <v>96.54</v>
      </c>
      <c r="Q391" s="738">
        <v>1</v>
      </c>
      <c r="R391" s="714">
        <v>2</v>
      </c>
      <c r="S391" s="738">
        <v>1</v>
      </c>
      <c r="T391" s="799">
        <v>0.5</v>
      </c>
      <c r="U391" s="755">
        <v>1</v>
      </c>
    </row>
    <row r="392" spans="1:21" ht="14.4" customHeight="1" x14ac:dyDescent="0.3">
      <c r="A392" s="713">
        <v>30</v>
      </c>
      <c r="B392" s="714" t="s">
        <v>552</v>
      </c>
      <c r="C392" s="714" t="s">
        <v>2066</v>
      </c>
      <c r="D392" s="797" t="s">
        <v>2753</v>
      </c>
      <c r="E392" s="798" t="s">
        <v>2076</v>
      </c>
      <c r="F392" s="714" t="s">
        <v>2061</v>
      </c>
      <c r="G392" s="714" t="s">
        <v>2362</v>
      </c>
      <c r="H392" s="714" t="s">
        <v>553</v>
      </c>
      <c r="I392" s="714" t="s">
        <v>754</v>
      </c>
      <c r="J392" s="714" t="s">
        <v>755</v>
      </c>
      <c r="K392" s="714" t="s">
        <v>2363</v>
      </c>
      <c r="L392" s="715">
        <v>117.46</v>
      </c>
      <c r="M392" s="715">
        <v>352.38</v>
      </c>
      <c r="N392" s="714">
        <v>3</v>
      </c>
      <c r="O392" s="799">
        <v>0.5</v>
      </c>
      <c r="P392" s="715"/>
      <c r="Q392" s="738">
        <v>0</v>
      </c>
      <c r="R392" s="714"/>
      <c r="S392" s="738">
        <v>0</v>
      </c>
      <c r="T392" s="799"/>
      <c r="U392" s="755">
        <v>0</v>
      </c>
    </row>
    <row r="393" spans="1:21" ht="14.4" customHeight="1" x14ac:dyDescent="0.3">
      <c r="A393" s="713">
        <v>30</v>
      </c>
      <c r="B393" s="714" t="s">
        <v>552</v>
      </c>
      <c r="C393" s="714" t="s">
        <v>2066</v>
      </c>
      <c r="D393" s="797" t="s">
        <v>2753</v>
      </c>
      <c r="E393" s="798" t="s">
        <v>2076</v>
      </c>
      <c r="F393" s="714" t="s">
        <v>2061</v>
      </c>
      <c r="G393" s="714" t="s">
        <v>2702</v>
      </c>
      <c r="H393" s="714" t="s">
        <v>553</v>
      </c>
      <c r="I393" s="714" t="s">
        <v>2703</v>
      </c>
      <c r="J393" s="714" t="s">
        <v>2704</v>
      </c>
      <c r="K393" s="714" t="s">
        <v>2705</v>
      </c>
      <c r="L393" s="715">
        <v>203.36</v>
      </c>
      <c r="M393" s="715">
        <v>813.44</v>
      </c>
      <c r="N393" s="714">
        <v>4</v>
      </c>
      <c r="O393" s="799">
        <v>1</v>
      </c>
      <c r="P393" s="715">
        <v>813.44</v>
      </c>
      <c r="Q393" s="738">
        <v>1</v>
      </c>
      <c r="R393" s="714">
        <v>4</v>
      </c>
      <c r="S393" s="738">
        <v>1</v>
      </c>
      <c r="T393" s="799">
        <v>1</v>
      </c>
      <c r="U393" s="755">
        <v>1</v>
      </c>
    </row>
    <row r="394" spans="1:21" ht="14.4" customHeight="1" x14ac:dyDescent="0.3">
      <c r="A394" s="713">
        <v>30</v>
      </c>
      <c r="B394" s="714" t="s">
        <v>552</v>
      </c>
      <c r="C394" s="714" t="s">
        <v>2066</v>
      </c>
      <c r="D394" s="797" t="s">
        <v>2753</v>
      </c>
      <c r="E394" s="798" t="s">
        <v>2076</v>
      </c>
      <c r="F394" s="714" t="s">
        <v>2061</v>
      </c>
      <c r="G394" s="714" t="s">
        <v>2366</v>
      </c>
      <c r="H394" s="714" t="s">
        <v>1390</v>
      </c>
      <c r="I394" s="714" t="s">
        <v>1460</v>
      </c>
      <c r="J394" s="714" t="s">
        <v>1957</v>
      </c>
      <c r="K394" s="714" t="s">
        <v>1958</v>
      </c>
      <c r="L394" s="715">
        <v>181.13</v>
      </c>
      <c r="M394" s="715">
        <v>543.39</v>
      </c>
      <c r="N394" s="714">
        <v>3</v>
      </c>
      <c r="O394" s="799">
        <v>0.5</v>
      </c>
      <c r="P394" s="715"/>
      <c r="Q394" s="738">
        <v>0</v>
      </c>
      <c r="R394" s="714"/>
      <c r="S394" s="738">
        <v>0</v>
      </c>
      <c r="T394" s="799"/>
      <c r="U394" s="755">
        <v>0</v>
      </c>
    </row>
    <row r="395" spans="1:21" ht="14.4" customHeight="1" x14ac:dyDescent="0.3">
      <c r="A395" s="713">
        <v>30</v>
      </c>
      <c r="B395" s="714" t="s">
        <v>552</v>
      </c>
      <c r="C395" s="714" t="s">
        <v>2066</v>
      </c>
      <c r="D395" s="797" t="s">
        <v>2753</v>
      </c>
      <c r="E395" s="798" t="s">
        <v>2076</v>
      </c>
      <c r="F395" s="714" t="s">
        <v>2061</v>
      </c>
      <c r="G395" s="714" t="s">
        <v>2706</v>
      </c>
      <c r="H395" s="714" t="s">
        <v>553</v>
      </c>
      <c r="I395" s="714" t="s">
        <v>2707</v>
      </c>
      <c r="J395" s="714" t="s">
        <v>2708</v>
      </c>
      <c r="K395" s="714" t="s">
        <v>2709</v>
      </c>
      <c r="L395" s="715">
        <v>0</v>
      </c>
      <c r="M395" s="715">
        <v>0</v>
      </c>
      <c r="N395" s="714">
        <v>3</v>
      </c>
      <c r="O395" s="799">
        <v>1</v>
      </c>
      <c r="P395" s="715">
        <v>0</v>
      </c>
      <c r="Q395" s="738"/>
      <c r="R395" s="714">
        <v>3</v>
      </c>
      <c r="S395" s="738">
        <v>1</v>
      </c>
      <c r="T395" s="799">
        <v>1</v>
      </c>
      <c r="U395" s="755">
        <v>1</v>
      </c>
    </row>
    <row r="396" spans="1:21" ht="14.4" customHeight="1" x14ac:dyDescent="0.3">
      <c r="A396" s="713">
        <v>30</v>
      </c>
      <c r="B396" s="714" t="s">
        <v>552</v>
      </c>
      <c r="C396" s="714" t="s">
        <v>2066</v>
      </c>
      <c r="D396" s="797" t="s">
        <v>2753</v>
      </c>
      <c r="E396" s="798" t="s">
        <v>2076</v>
      </c>
      <c r="F396" s="714" t="s">
        <v>2061</v>
      </c>
      <c r="G396" s="714" t="s">
        <v>2367</v>
      </c>
      <c r="H396" s="714" t="s">
        <v>553</v>
      </c>
      <c r="I396" s="714" t="s">
        <v>2710</v>
      </c>
      <c r="J396" s="714" t="s">
        <v>717</v>
      </c>
      <c r="K396" s="714" t="s">
        <v>2711</v>
      </c>
      <c r="L396" s="715">
        <v>0</v>
      </c>
      <c r="M396" s="715">
        <v>0</v>
      </c>
      <c r="N396" s="714">
        <v>2</v>
      </c>
      <c r="O396" s="799">
        <v>1</v>
      </c>
      <c r="P396" s="715">
        <v>0</v>
      </c>
      <c r="Q396" s="738"/>
      <c r="R396" s="714">
        <v>2</v>
      </c>
      <c r="S396" s="738">
        <v>1</v>
      </c>
      <c r="T396" s="799">
        <v>1</v>
      </c>
      <c r="U396" s="755">
        <v>1</v>
      </c>
    </row>
    <row r="397" spans="1:21" ht="14.4" customHeight="1" x14ac:dyDescent="0.3">
      <c r="A397" s="713">
        <v>30</v>
      </c>
      <c r="B397" s="714" t="s">
        <v>552</v>
      </c>
      <c r="C397" s="714" t="s">
        <v>2066</v>
      </c>
      <c r="D397" s="797" t="s">
        <v>2753</v>
      </c>
      <c r="E397" s="798" t="s">
        <v>2076</v>
      </c>
      <c r="F397" s="714" t="s">
        <v>2061</v>
      </c>
      <c r="G397" s="714" t="s">
        <v>2279</v>
      </c>
      <c r="H397" s="714" t="s">
        <v>553</v>
      </c>
      <c r="I397" s="714" t="s">
        <v>2712</v>
      </c>
      <c r="J397" s="714" t="s">
        <v>2594</v>
      </c>
      <c r="K397" s="714" t="s">
        <v>2713</v>
      </c>
      <c r="L397" s="715">
        <v>0</v>
      </c>
      <c r="M397" s="715">
        <v>0</v>
      </c>
      <c r="N397" s="714">
        <v>5</v>
      </c>
      <c r="O397" s="799">
        <v>0.5</v>
      </c>
      <c r="P397" s="715"/>
      <c r="Q397" s="738"/>
      <c r="R397" s="714"/>
      <c r="S397" s="738">
        <v>0</v>
      </c>
      <c r="T397" s="799"/>
      <c r="U397" s="755">
        <v>0</v>
      </c>
    </row>
    <row r="398" spans="1:21" ht="14.4" customHeight="1" x14ac:dyDescent="0.3">
      <c r="A398" s="713">
        <v>30</v>
      </c>
      <c r="B398" s="714" t="s">
        <v>552</v>
      </c>
      <c r="C398" s="714" t="s">
        <v>2066</v>
      </c>
      <c r="D398" s="797" t="s">
        <v>2753</v>
      </c>
      <c r="E398" s="798" t="s">
        <v>2076</v>
      </c>
      <c r="F398" s="714" t="s">
        <v>2061</v>
      </c>
      <c r="G398" s="714" t="s">
        <v>2714</v>
      </c>
      <c r="H398" s="714" t="s">
        <v>553</v>
      </c>
      <c r="I398" s="714" t="s">
        <v>1027</v>
      </c>
      <c r="J398" s="714" t="s">
        <v>1028</v>
      </c>
      <c r="K398" s="714" t="s">
        <v>2715</v>
      </c>
      <c r="L398" s="715">
        <v>75.349999999999994</v>
      </c>
      <c r="M398" s="715">
        <v>75.349999999999994</v>
      </c>
      <c r="N398" s="714">
        <v>1</v>
      </c>
      <c r="O398" s="799">
        <v>1</v>
      </c>
      <c r="P398" s="715">
        <v>75.349999999999994</v>
      </c>
      <c r="Q398" s="738">
        <v>1</v>
      </c>
      <c r="R398" s="714">
        <v>1</v>
      </c>
      <c r="S398" s="738">
        <v>1</v>
      </c>
      <c r="T398" s="799">
        <v>1</v>
      </c>
      <c r="U398" s="755">
        <v>1</v>
      </c>
    </row>
    <row r="399" spans="1:21" ht="14.4" customHeight="1" x14ac:dyDescent="0.3">
      <c r="A399" s="713">
        <v>30</v>
      </c>
      <c r="B399" s="714" t="s">
        <v>552</v>
      </c>
      <c r="C399" s="714" t="s">
        <v>2066</v>
      </c>
      <c r="D399" s="797" t="s">
        <v>2753</v>
      </c>
      <c r="E399" s="798" t="s">
        <v>2076</v>
      </c>
      <c r="F399" s="714" t="s">
        <v>2061</v>
      </c>
      <c r="G399" s="714" t="s">
        <v>2384</v>
      </c>
      <c r="H399" s="714" t="s">
        <v>553</v>
      </c>
      <c r="I399" s="714" t="s">
        <v>1337</v>
      </c>
      <c r="J399" s="714" t="s">
        <v>1338</v>
      </c>
      <c r="K399" s="714" t="s">
        <v>2385</v>
      </c>
      <c r="L399" s="715">
        <v>43.94</v>
      </c>
      <c r="M399" s="715">
        <v>131.82</v>
      </c>
      <c r="N399" s="714">
        <v>3</v>
      </c>
      <c r="O399" s="799">
        <v>0.5</v>
      </c>
      <c r="P399" s="715"/>
      <c r="Q399" s="738">
        <v>0</v>
      </c>
      <c r="R399" s="714"/>
      <c r="S399" s="738">
        <v>0</v>
      </c>
      <c r="T399" s="799"/>
      <c r="U399" s="755">
        <v>0</v>
      </c>
    </row>
    <row r="400" spans="1:21" ht="14.4" customHeight="1" x14ac:dyDescent="0.3">
      <c r="A400" s="713">
        <v>30</v>
      </c>
      <c r="B400" s="714" t="s">
        <v>552</v>
      </c>
      <c r="C400" s="714" t="s">
        <v>2066</v>
      </c>
      <c r="D400" s="797" t="s">
        <v>2753</v>
      </c>
      <c r="E400" s="798" t="s">
        <v>2076</v>
      </c>
      <c r="F400" s="714" t="s">
        <v>2061</v>
      </c>
      <c r="G400" s="714" t="s">
        <v>2209</v>
      </c>
      <c r="H400" s="714" t="s">
        <v>553</v>
      </c>
      <c r="I400" s="714" t="s">
        <v>2283</v>
      </c>
      <c r="J400" s="714" t="s">
        <v>2211</v>
      </c>
      <c r="K400" s="714" t="s">
        <v>2284</v>
      </c>
      <c r="L400" s="715">
        <v>271.94</v>
      </c>
      <c r="M400" s="715">
        <v>271.94</v>
      </c>
      <c r="N400" s="714">
        <v>1</v>
      </c>
      <c r="O400" s="799">
        <v>1</v>
      </c>
      <c r="P400" s="715"/>
      <c r="Q400" s="738">
        <v>0</v>
      </c>
      <c r="R400" s="714"/>
      <c r="S400" s="738">
        <v>0</v>
      </c>
      <c r="T400" s="799"/>
      <c r="U400" s="755">
        <v>0</v>
      </c>
    </row>
    <row r="401" spans="1:21" ht="14.4" customHeight="1" x14ac:dyDescent="0.3">
      <c r="A401" s="713">
        <v>30</v>
      </c>
      <c r="B401" s="714" t="s">
        <v>552</v>
      </c>
      <c r="C401" s="714" t="s">
        <v>2066</v>
      </c>
      <c r="D401" s="797" t="s">
        <v>2753</v>
      </c>
      <c r="E401" s="798" t="s">
        <v>2076</v>
      </c>
      <c r="F401" s="714" t="s">
        <v>2061</v>
      </c>
      <c r="G401" s="714" t="s">
        <v>2220</v>
      </c>
      <c r="H401" s="714" t="s">
        <v>1390</v>
      </c>
      <c r="I401" s="714" t="s">
        <v>2598</v>
      </c>
      <c r="J401" s="714" t="s">
        <v>608</v>
      </c>
      <c r="K401" s="714" t="s">
        <v>2599</v>
      </c>
      <c r="L401" s="715">
        <v>0</v>
      </c>
      <c r="M401" s="715">
        <v>0</v>
      </c>
      <c r="N401" s="714">
        <v>2</v>
      </c>
      <c r="O401" s="799">
        <v>1</v>
      </c>
      <c r="P401" s="715">
        <v>0</v>
      </c>
      <c r="Q401" s="738"/>
      <c r="R401" s="714">
        <v>2</v>
      </c>
      <c r="S401" s="738">
        <v>1</v>
      </c>
      <c r="T401" s="799">
        <v>1</v>
      </c>
      <c r="U401" s="755">
        <v>1</v>
      </c>
    </row>
    <row r="402" spans="1:21" ht="14.4" customHeight="1" x14ac:dyDescent="0.3">
      <c r="A402" s="713">
        <v>30</v>
      </c>
      <c r="B402" s="714" t="s">
        <v>552</v>
      </c>
      <c r="C402" s="714" t="s">
        <v>2066</v>
      </c>
      <c r="D402" s="797" t="s">
        <v>2753</v>
      </c>
      <c r="E402" s="798" t="s">
        <v>2076</v>
      </c>
      <c r="F402" s="714" t="s">
        <v>2061</v>
      </c>
      <c r="G402" s="714" t="s">
        <v>2285</v>
      </c>
      <c r="H402" s="714" t="s">
        <v>553</v>
      </c>
      <c r="I402" s="714" t="s">
        <v>2716</v>
      </c>
      <c r="J402" s="714" t="s">
        <v>2601</v>
      </c>
      <c r="K402" s="714" t="s">
        <v>2287</v>
      </c>
      <c r="L402" s="715">
        <v>0</v>
      </c>
      <c r="M402" s="715">
        <v>0</v>
      </c>
      <c r="N402" s="714">
        <v>2</v>
      </c>
      <c r="O402" s="799">
        <v>1</v>
      </c>
      <c r="P402" s="715">
        <v>0</v>
      </c>
      <c r="Q402" s="738"/>
      <c r="R402" s="714">
        <v>2</v>
      </c>
      <c r="S402" s="738">
        <v>1</v>
      </c>
      <c r="T402" s="799">
        <v>1</v>
      </c>
      <c r="U402" s="755">
        <v>1</v>
      </c>
    </row>
    <row r="403" spans="1:21" ht="14.4" customHeight="1" x14ac:dyDescent="0.3">
      <c r="A403" s="713">
        <v>30</v>
      </c>
      <c r="B403" s="714" t="s">
        <v>552</v>
      </c>
      <c r="C403" s="714" t="s">
        <v>2066</v>
      </c>
      <c r="D403" s="797" t="s">
        <v>2753</v>
      </c>
      <c r="E403" s="798" t="s">
        <v>2076</v>
      </c>
      <c r="F403" s="714" t="s">
        <v>2061</v>
      </c>
      <c r="G403" s="714" t="s">
        <v>2285</v>
      </c>
      <c r="H403" s="714" t="s">
        <v>553</v>
      </c>
      <c r="I403" s="714" t="s">
        <v>2717</v>
      </c>
      <c r="J403" s="714" t="s">
        <v>2024</v>
      </c>
      <c r="K403" s="714" t="s">
        <v>2023</v>
      </c>
      <c r="L403" s="715">
        <v>0</v>
      </c>
      <c r="M403" s="715">
        <v>0</v>
      </c>
      <c r="N403" s="714">
        <v>1</v>
      </c>
      <c r="O403" s="799">
        <v>0.5</v>
      </c>
      <c r="P403" s="715"/>
      <c r="Q403" s="738"/>
      <c r="R403" s="714"/>
      <c r="S403" s="738">
        <v>0</v>
      </c>
      <c r="T403" s="799"/>
      <c r="U403" s="755">
        <v>0</v>
      </c>
    </row>
    <row r="404" spans="1:21" ht="14.4" customHeight="1" x14ac:dyDescent="0.3">
      <c r="A404" s="713">
        <v>30</v>
      </c>
      <c r="B404" s="714" t="s">
        <v>552</v>
      </c>
      <c r="C404" s="714" t="s">
        <v>2066</v>
      </c>
      <c r="D404" s="797" t="s">
        <v>2753</v>
      </c>
      <c r="E404" s="798" t="s">
        <v>2076</v>
      </c>
      <c r="F404" s="714" t="s">
        <v>2061</v>
      </c>
      <c r="G404" s="714" t="s">
        <v>2604</v>
      </c>
      <c r="H404" s="714" t="s">
        <v>553</v>
      </c>
      <c r="I404" s="714" t="s">
        <v>2605</v>
      </c>
      <c r="J404" s="714" t="s">
        <v>2606</v>
      </c>
      <c r="K404" s="714" t="s">
        <v>2607</v>
      </c>
      <c r="L404" s="715">
        <v>0</v>
      </c>
      <c r="M404" s="715">
        <v>0</v>
      </c>
      <c r="N404" s="714">
        <v>1</v>
      </c>
      <c r="O404" s="799">
        <v>1</v>
      </c>
      <c r="P404" s="715"/>
      <c r="Q404" s="738"/>
      <c r="R404" s="714"/>
      <c r="S404" s="738">
        <v>0</v>
      </c>
      <c r="T404" s="799"/>
      <c r="U404" s="755">
        <v>0</v>
      </c>
    </row>
    <row r="405" spans="1:21" ht="14.4" customHeight="1" x14ac:dyDescent="0.3">
      <c r="A405" s="713">
        <v>30</v>
      </c>
      <c r="B405" s="714" t="s">
        <v>552</v>
      </c>
      <c r="C405" s="714" t="s">
        <v>2066</v>
      </c>
      <c r="D405" s="797" t="s">
        <v>2753</v>
      </c>
      <c r="E405" s="798" t="s">
        <v>2076</v>
      </c>
      <c r="F405" s="714" t="s">
        <v>2062</v>
      </c>
      <c r="G405" s="714" t="s">
        <v>2225</v>
      </c>
      <c r="H405" s="714" t="s">
        <v>553</v>
      </c>
      <c r="I405" s="714" t="s">
        <v>2718</v>
      </c>
      <c r="J405" s="714" t="s">
        <v>2227</v>
      </c>
      <c r="K405" s="714"/>
      <c r="L405" s="715">
        <v>0</v>
      </c>
      <c r="M405" s="715">
        <v>0</v>
      </c>
      <c r="N405" s="714">
        <v>7</v>
      </c>
      <c r="O405" s="799">
        <v>7</v>
      </c>
      <c r="P405" s="715">
        <v>0</v>
      </c>
      <c r="Q405" s="738"/>
      <c r="R405" s="714">
        <v>5</v>
      </c>
      <c r="S405" s="738">
        <v>0.7142857142857143</v>
      </c>
      <c r="T405" s="799">
        <v>5</v>
      </c>
      <c r="U405" s="755">
        <v>0.7142857142857143</v>
      </c>
    </row>
    <row r="406" spans="1:21" ht="14.4" customHeight="1" x14ac:dyDescent="0.3">
      <c r="A406" s="713">
        <v>30</v>
      </c>
      <c r="B406" s="714" t="s">
        <v>552</v>
      </c>
      <c r="C406" s="714" t="s">
        <v>2066</v>
      </c>
      <c r="D406" s="797" t="s">
        <v>2753</v>
      </c>
      <c r="E406" s="798" t="s">
        <v>2076</v>
      </c>
      <c r="F406" s="714" t="s">
        <v>2063</v>
      </c>
      <c r="G406" s="714" t="s">
        <v>2719</v>
      </c>
      <c r="H406" s="714" t="s">
        <v>553</v>
      </c>
      <c r="I406" s="714" t="s">
        <v>2720</v>
      </c>
      <c r="J406" s="714" t="s">
        <v>2721</v>
      </c>
      <c r="K406" s="714" t="s">
        <v>2722</v>
      </c>
      <c r="L406" s="715">
        <v>774.12</v>
      </c>
      <c r="M406" s="715">
        <v>774.12</v>
      </c>
      <c r="N406" s="714">
        <v>1</v>
      </c>
      <c r="O406" s="799">
        <v>1</v>
      </c>
      <c r="P406" s="715">
        <v>774.12</v>
      </c>
      <c r="Q406" s="738">
        <v>1</v>
      </c>
      <c r="R406" s="714">
        <v>1</v>
      </c>
      <c r="S406" s="738">
        <v>1</v>
      </c>
      <c r="T406" s="799">
        <v>1</v>
      </c>
      <c r="U406" s="755">
        <v>1</v>
      </c>
    </row>
    <row r="407" spans="1:21" ht="14.4" customHeight="1" x14ac:dyDescent="0.3">
      <c r="A407" s="713">
        <v>30</v>
      </c>
      <c r="B407" s="714" t="s">
        <v>552</v>
      </c>
      <c r="C407" s="714" t="s">
        <v>2066</v>
      </c>
      <c r="D407" s="797" t="s">
        <v>2753</v>
      </c>
      <c r="E407" s="798" t="s">
        <v>2078</v>
      </c>
      <c r="F407" s="714" t="s">
        <v>2061</v>
      </c>
      <c r="G407" s="714" t="s">
        <v>2079</v>
      </c>
      <c r="H407" s="714" t="s">
        <v>553</v>
      </c>
      <c r="I407" s="714" t="s">
        <v>2627</v>
      </c>
      <c r="J407" s="714" t="s">
        <v>2628</v>
      </c>
      <c r="K407" s="714" t="s">
        <v>2446</v>
      </c>
      <c r="L407" s="715">
        <v>72.55</v>
      </c>
      <c r="M407" s="715">
        <v>72.55</v>
      </c>
      <c r="N407" s="714">
        <v>1</v>
      </c>
      <c r="O407" s="799">
        <v>0.5</v>
      </c>
      <c r="P407" s="715">
        <v>72.55</v>
      </c>
      <c r="Q407" s="738">
        <v>1</v>
      </c>
      <c r="R407" s="714">
        <v>1</v>
      </c>
      <c r="S407" s="738">
        <v>1</v>
      </c>
      <c r="T407" s="799">
        <v>0.5</v>
      </c>
      <c r="U407" s="755">
        <v>1</v>
      </c>
    </row>
    <row r="408" spans="1:21" ht="14.4" customHeight="1" x14ac:dyDescent="0.3">
      <c r="A408" s="713">
        <v>30</v>
      </c>
      <c r="B408" s="714" t="s">
        <v>552</v>
      </c>
      <c r="C408" s="714" t="s">
        <v>2066</v>
      </c>
      <c r="D408" s="797" t="s">
        <v>2753</v>
      </c>
      <c r="E408" s="798" t="s">
        <v>2078</v>
      </c>
      <c r="F408" s="714" t="s">
        <v>2061</v>
      </c>
      <c r="G408" s="714" t="s">
        <v>2079</v>
      </c>
      <c r="H408" s="714" t="s">
        <v>553</v>
      </c>
      <c r="I408" s="714" t="s">
        <v>2723</v>
      </c>
      <c r="J408" s="714" t="s">
        <v>662</v>
      </c>
      <c r="K408" s="714" t="s">
        <v>2724</v>
      </c>
      <c r="L408" s="715">
        <v>0</v>
      </c>
      <c r="M408" s="715">
        <v>0</v>
      </c>
      <c r="N408" s="714">
        <v>4</v>
      </c>
      <c r="O408" s="799">
        <v>1.5</v>
      </c>
      <c r="P408" s="715"/>
      <c r="Q408" s="738"/>
      <c r="R408" s="714"/>
      <c r="S408" s="738">
        <v>0</v>
      </c>
      <c r="T408" s="799"/>
      <c r="U408" s="755">
        <v>0</v>
      </c>
    </row>
    <row r="409" spans="1:21" ht="14.4" customHeight="1" x14ac:dyDescent="0.3">
      <c r="A409" s="713">
        <v>30</v>
      </c>
      <c r="B409" s="714" t="s">
        <v>552</v>
      </c>
      <c r="C409" s="714" t="s">
        <v>2066</v>
      </c>
      <c r="D409" s="797" t="s">
        <v>2753</v>
      </c>
      <c r="E409" s="798" t="s">
        <v>2078</v>
      </c>
      <c r="F409" s="714" t="s">
        <v>2061</v>
      </c>
      <c r="G409" s="714" t="s">
        <v>2082</v>
      </c>
      <c r="H409" s="714" t="s">
        <v>553</v>
      </c>
      <c r="I409" s="714" t="s">
        <v>2084</v>
      </c>
      <c r="J409" s="714" t="s">
        <v>934</v>
      </c>
      <c r="K409" s="714" t="s">
        <v>1937</v>
      </c>
      <c r="L409" s="715">
        <v>31.09</v>
      </c>
      <c r="M409" s="715">
        <v>93.27</v>
      </c>
      <c r="N409" s="714">
        <v>3</v>
      </c>
      <c r="O409" s="799">
        <v>0.5</v>
      </c>
      <c r="P409" s="715">
        <v>93.27</v>
      </c>
      <c r="Q409" s="738">
        <v>1</v>
      </c>
      <c r="R409" s="714">
        <v>3</v>
      </c>
      <c r="S409" s="738">
        <v>1</v>
      </c>
      <c r="T409" s="799">
        <v>0.5</v>
      </c>
      <c r="U409" s="755">
        <v>1</v>
      </c>
    </row>
    <row r="410" spans="1:21" ht="14.4" customHeight="1" x14ac:dyDescent="0.3">
      <c r="A410" s="713">
        <v>30</v>
      </c>
      <c r="B410" s="714" t="s">
        <v>552</v>
      </c>
      <c r="C410" s="714" t="s">
        <v>2066</v>
      </c>
      <c r="D410" s="797" t="s">
        <v>2753</v>
      </c>
      <c r="E410" s="798" t="s">
        <v>2078</v>
      </c>
      <c r="F410" s="714" t="s">
        <v>2061</v>
      </c>
      <c r="G410" s="714" t="s">
        <v>2725</v>
      </c>
      <c r="H410" s="714" t="s">
        <v>553</v>
      </c>
      <c r="I410" s="714" t="s">
        <v>2726</v>
      </c>
      <c r="J410" s="714" t="s">
        <v>2727</v>
      </c>
      <c r="K410" s="714" t="s">
        <v>2728</v>
      </c>
      <c r="L410" s="715">
        <v>61.44</v>
      </c>
      <c r="M410" s="715">
        <v>122.88</v>
      </c>
      <c r="N410" s="714">
        <v>2</v>
      </c>
      <c r="O410" s="799">
        <v>0.5</v>
      </c>
      <c r="P410" s="715">
        <v>122.88</v>
      </c>
      <c r="Q410" s="738">
        <v>1</v>
      </c>
      <c r="R410" s="714">
        <v>2</v>
      </c>
      <c r="S410" s="738">
        <v>1</v>
      </c>
      <c r="T410" s="799">
        <v>0.5</v>
      </c>
      <c r="U410" s="755">
        <v>1</v>
      </c>
    </row>
    <row r="411" spans="1:21" ht="14.4" customHeight="1" x14ac:dyDescent="0.3">
      <c r="A411" s="713">
        <v>30</v>
      </c>
      <c r="B411" s="714" t="s">
        <v>552</v>
      </c>
      <c r="C411" s="714" t="s">
        <v>2066</v>
      </c>
      <c r="D411" s="797" t="s">
        <v>2753</v>
      </c>
      <c r="E411" s="798" t="s">
        <v>2078</v>
      </c>
      <c r="F411" s="714" t="s">
        <v>2061</v>
      </c>
      <c r="G411" s="714" t="s">
        <v>2303</v>
      </c>
      <c r="H411" s="714" t="s">
        <v>1390</v>
      </c>
      <c r="I411" s="714" t="s">
        <v>2304</v>
      </c>
      <c r="J411" s="714" t="s">
        <v>1954</v>
      </c>
      <c r="K411" s="714" t="s">
        <v>2305</v>
      </c>
      <c r="L411" s="715">
        <v>181.13</v>
      </c>
      <c r="M411" s="715">
        <v>543.39</v>
      </c>
      <c r="N411" s="714">
        <v>3</v>
      </c>
      <c r="O411" s="799">
        <v>0.5</v>
      </c>
      <c r="P411" s="715">
        <v>543.39</v>
      </c>
      <c r="Q411" s="738">
        <v>1</v>
      </c>
      <c r="R411" s="714">
        <v>3</v>
      </c>
      <c r="S411" s="738">
        <v>1</v>
      </c>
      <c r="T411" s="799">
        <v>0.5</v>
      </c>
      <c r="U411" s="755">
        <v>1</v>
      </c>
    </row>
    <row r="412" spans="1:21" ht="14.4" customHeight="1" x14ac:dyDescent="0.3">
      <c r="A412" s="713">
        <v>30</v>
      </c>
      <c r="B412" s="714" t="s">
        <v>552</v>
      </c>
      <c r="C412" s="714" t="s">
        <v>2066</v>
      </c>
      <c r="D412" s="797" t="s">
        <v>2753</v>
      </c>
      <c r="E412" s="798" t="s">
        <v>2078</v>
      </c>
      <c r="F412" s="714" t="s">
        <v>2061</v>
      </c>
      <c r="G412" s="714" t="s">
        <v>2303</v>
      </c>
      <c r="H412" s="714" t="s">
        <v>553</v>
      </c>
      <c r="I412" s="714" t="s">
        <v>2729</v>
      </c>
      <c r="J412" s="714" t="s">
        <v>1954</v>
      </c>
      <c r="K412" s="714" t="s">
        <v>2730</v>
      </c>
      <c r="L412" s="715">
        <v>0</v>
      </c>
      <c r="M412" s="715">
        <v>0</v>
      </c>
      <c r="N412" s="714">
        <v>1</v>
      </c>
      <c r="O412" s="799">
        <v>0.5</v>
      </c>
      <c r="P412" s="715"/>
      <c r="Q412" s="738"/>
      <c r="R412" s="714"/>
      <c r="S412" s="738">
        <v>0</v>
      </c>
      <c r="T412" s="799"/>
      <c r="U412" s="755">
        <v>0</v>
      </c>
    </row>
    <row r="413" spans="1:21" ht="14.4" customHeight="1" x14ac:dyDescent="0.3">
      <c r="A413" s="713">
        <v>30</v>
      </c>
      <c r="B413" s="714" t="s">
        <v>552</v>
      </c>
      <c r="C413" s="714" t="s">
        <v>2066</v>
      </c>
      <c r="D413" s="797" t="s">
        <v>2753</v>
      </c>
      <c r="E413" s="798" t="s">
        <v>2078</v>
      </c>
      <c r="F413" s="714" t="s">
        <v>2061</v>
      </c>
      <c r="G413" s="714" t="s">
        <v>2731</v>
      </c>
      <c r="H413" s="714" t="s">
        <v>553</v>
      </c>
      <c r="I413" s="714" t="s">
        <v>2732</v>
      </c>
      <c r="J413" s="714" t="s">
        <v>878</v>
      </c>
      <c r="K413" s="714" t="s">
        <v>2733</v>
      </c>
      <c r="L413" s="715">
        <v>0</v>
      </c>
      <c r="M413" s="715">
        <v>0</v>
      </c>
      <c r="N413" s="714">
        <v>2</v>
      </c>
      <c r="O413" s="799">
        <v>1.5</v>
      </c>
      <c r="P413" s="715">
        <v>0</v>
      </c>
      <c r="Q413" s="738"/>
      <c r="R413" s="714">
        <v>2</v>
      </c>
      <c r="S413" s="738">
        <v>1</v>
      </c>
      <c r="T413" s="799">
        <v>1.5</v>
      </c>
      <c r="U413" s="755">
        <v>1</v>
      </c>
    </row>
    <row r="414" spans="1:21" ht="14.4" customHeight="1" x14ac:dyDescent="0.3">
      <c r="A414" s="713">
        <v>30</v>
      </c>
      <c r="B414" s="714" t="s">
        <v>552</v>
      </c>
      <c r="C414" s="714" t="s">
        <v>2066</v>
      </c>
      <c r="D414" s="797" t="s">
        <v>2753</v>
      </c>
      <c r="E414" s="798" t="s">
        <v>2078</v>
      </c>
      <c r="F414" s="714" t="s">
        <v>2061</v>
      </c>
      <c r="G414" s="714" t="s">
        <v>2120</v>
      </c>
      <c r="H414" s="714" t="s">
        <v>553</v>
      </c>
      <c r="I414" s="714" t="s">
        <v>2734</v>
      </c>
      <c r="J414" s="714" t="s">
        <v>2122</v>
      </c>
      <c r="K414" s="714" t="s">
        <v>2123</v>
      </c>
      <c r="L414" s="715">
        <v>34.15</v>
      </c>
      <c r="M414" s="715">
        <v>204.89999999999998</v>
      </c>
      <c r="N414" s="714">
        <v>6</v>
      </c>
      <c r="O414" s="799">
        <v>1.5</v>
      </c>
      <c r="P414" s="715">
        <v>204.89999999999998</v>
      </c>
      <c r="Q414" s="738">
        <v>1</v>
      </c>
      <c r="R414" s="714">
        <v>6</v>
      </c>
      <c r="S414" s="738">
        <v>1</v>
      </c>
      <c r="T414" s="799">
        <v>1.5</v>
      </c>
      <c r="U414" s="755">
        <v>1</v>
      </c>
    </row>
    <row r="415" spans="1:21" ht="14.4" customHeight="1" x14ac:dyDescent="0.3">
      <c r="A415" s="713">
        <v>30</v>
      </c>
      <c r="B415" s="714" t="s">
        <v>552</v>
      </c>
      <c r="C415" s="714" t="s">
        <v>2066</v>
      </c>
      <c r="D415" s="797" t="s">
        <v>2753</v>
      </c>
      <c r="E415" s="798" t="s">
        <v>2078</v>
      </c>
      <c r="F415" s="714" t="s">
        <v>2061</v>
      </c>
      <c r="G415" s="714" t="s">
        <v>2120</v>
      </c>
      <c r="H415" s="714" t="s">
        <v>553</v>
      </c>
      <c r="I415" s="714" t="s">
        <v>2121</v>
      </c>
      <c r="J415" s="714" t="s">
        <v>2122</v>
      </c>
      <c r="K415" s="714" t="s">
        <v>2123</v>
      </c>
      <c r="L415" s="715">
        <v>34.15</v>
      </c>
      <c r="M415" s="715">
        <v>239.04999999999998</v>
      </c>
      <c r="N415" s="714">
        <v>7</v>
      </c>
      <c r="O415" s="799">
        <v>2</v>
      </c>
      <c r="P415" s="715">
        <v>136.6</v>
      </c>
      <c r="Q415" s="738">
        <v>0.5714285714285714</v>
      </c>
      <c r="R415" s="714">
        <v>4</v>
      </c>
      <c r="S415" s="738">
        <v>0.5714285714285714</v>
      </c>
      <c r="T415" s="799">
        <v>1</v>
      </c>
      <c r="U415" s="755">
        <v>0.5</v>
      </c>
    </row>
    <row r="416" spans="1:21" ht="14.4" customHeight="1" x14ac:dyDescent="0.3">
      <c r="A416" s="713">
        <v>30</v>
      </c>
      <c r="B416" s="714" t="s">
        <v>552</v>
      </c>
      <c r="C416" s="714" t="s">
        <v>2066</v>
      </c>
      <c r="D416" s="797" t="s">
        <v>2753</v>
      </c>
      <c r="E416" s="798" t="s">
        <v>2078</v>
      </c>
      <c r="F416" s="714" t="s">
        <v>2061</v>
      </c>
      <c r="G416" s="714" t="s">
        <v>2318</v>
      </c>
      <c r="H416" s="714" t="s">
        <v>553</v>
      </c>
      <c r="I416" s="714" t="s">
        <v>2431</v>
      </c>
      <c r="J416" s="714" t="s">
        <v>1360</v>
      </c>
      <c r="K416" s="714" t="s">
        <v>2319</v>
      </c>
      <c r="L416" s="715">
        <v>98.75</v>
      </c>
      <c r="M416" s="715">
        <v>197.5</v>
      </c>
      <c r="N416" s="714">
        <v>2</v>
      </c>
      <c r="O416" s="799">
        <v>0.5</v>
      </c>
      <c r="P416" s="715">
        <v>197.5</v>
      </c>
      <c r="Q416" s="738">
        <v>1</v>
      </c>
      <c r="R416" s="714">
        <v>2</v>
      </c>
      <c r="S416" s="738">
        <v>1</v>
      </c>
      <c r="T416" s="799">
        <v>0.5</v>
      </c>
      <c r="U416" s="755">
        <v>1</v>
      </c>
    </row>
    <row r="417" spans="1:21" ht="14.4" customHeight="1" x14ac:dyDescent="0.3">
      <c r="A417" s="713">
        <v>30</v>
      </c>
      <c r="B417" s="714" t="s">
        <v>552</v>
      </c>
      <c r="C417" s="714" t="s">
        <v>2066</v>
      </c>
      <c r="D417" s="797" t="s">
        <v>2753</v>
      </c>
      <c r="E417" s="798" t="s">
        <v>2078</v>
      </c>
      <c r="F417" s="714" t="s">
        <v>2061</v>
      </c>
      <c r="G417" s="714" t="s">
        <v>2735</v>
      </c>
      <c r="H417" s="714" t="s">
        <v>553</v>
      </c>
      <c r="I417" s="714" t="s">
        <v>2736</v>
      </c>
      <c r="J417" s="714" t="s">
        <v>2737</v>
      </c>
      <c r="K417" s="714" t="s">
        <v>2738</v>
      </c>
      <c r="L417" s="715">
        <v>126.59</v>
      </c>
      <c r="M417" s="715">
        <v>126.59</v>
      </c>
      <c r="N417" s="714">
        <v>1</v>
      </c>
      <c r="O417" s="799">
        <v>1</v>
      </c>
      <c r="P417" s="715">
        <v>126.59</v>
      </c>
      <c r="Q417" s="738">
        <v>1</v>
      </c>
      <c r="R417" s="714">
        <v>1</v>
      </c>
      <c r="S417" s="738">
        <v>1</v>
      </c>
      <c r="T417" s="799">
        <v>1</v>
      </c>
      <c r="U417" s="755">
        <v>1</v>
      </c>
    </row>
    <row r="418" spans="1:21" ht="14.4" customHeight="1" x14ac:dyDescent="0.3">
      <c r="A418" s="713">
        <v>30</v>
      </c>
      <c r="B418" s="714" t="s">
        <v>552</v>
      </c>
      <c r="C418" s="714" t="s">
        <v>2066</v>
      </c>
      <c r="D418" s="797" t="s">
        <v>2753</v>
      </c>
      <c r="E418" s="798" t="s">
        <v>2078</v>
      </c>
      <c r="F418" s="714" t="s">
        <v>2061</v>
      </c>
      <c r="G418" s="714" t="s">
        <v>2143</v>
      </c>
      <c r="H418" s="714" t="s">
        <v>553</v>
      </c>
      <c r="I418" s="714" t="s">
        <v>2553</v>
      </c>
      <c r="J418" s="714" t="s">
        <v>1966</v>
      </c>
      <c r="K418" s="714" t="s">
        <v>2554</v>
      </c>
      <c r="L418" s="715">
        <v>79.03</v>
      </c>
      <c r="M418" s="715">
        <v>79.03</v>
      </c>
      <c r="N418" s="714">
        <v>1</v>
      </c>
      <c r="O418" s="799">
        <v>0.5</v>
      </c>
      <c r="P418" s="715">
        <v>79.03</v>
      </c>
      <c r="Q418" s="738">
        <v>1</v>
      </c>
      <c r="R418" s="714">
        <v>1</v>
      </c>
      <c r="S418" s="738">
        <v>1</v>
      </c>
      <c r="T418" s="799">
        <v>0.5</v>
      </c>
      <c r="U418" s="755">
        <v>1</v>
      </c>
    </row>
    <row r="419" spans="1:21" ht="14.4" customHeight="1" x14ac:dyDescent="0.3">
      <c r="A419" s="713">
        <v>30</v>
      </c>
      <c r="B419" s="714" t="s">
        <v>552</v>
      </c>
      <c r="C419" s="714" t="s">
        <v>2066</v>
      </c>
      <c r="D419" s="797" t="s">
        <v>2753</v>
      </c>
      <c r="E419" s="798" t="s">
        <v>2078</v>
      </c>
      <c r="F419" s="714" t="s">
        <v>2061</v>
      </c>
      <c r="G419" s="714" t="s">
        <v>2150</v>
      </c>
      <c r="H419" s="714" t="s">
        <v>1390</v>
      </c>
      <c r="I419" s="714" t="s">
        <v>1540</v>
      </c>
      <c r="J419" s="714" t="s">
        <v>1541</v>
      </c>
      <c r="K419" s="714" t="s">
        <v>1952</v>
      </c>
      <c r="L419" s="715">
        <v>77.790000000000006</v>
      </c>
      <c r="M419" s="715">
        <v>77.790000000000006</v>
      </c>
      <c r="N419" s="714">
        <v>1</v>
      </c>
      <c r="O419" s="799">
        <v>0.5</v>
      </c>
      <c r="P419" s="715">
        <v>77.790000000000006</v>
      </c>
      <c r="Q419" s="738">
        <v>1</v>
      </c>
      <c r="R419" s="714">
        <v>1</v>
      </c>
      <c r="S419" s="738">
        <v>1</v>
      </c>
      <c r="T419" s="799">
        <v>0.5</v>
      </c>
      <c r="U419" s="755">
        <v>1</v>
      </c>
    </row>
    <row r="420" spans="1:21" ht="14.4" customHeight="1" x14ac:dyDescent="0.3">
      <c r="A420" s="713">
        <v>30</v>
      </c>
      <c r="B420" s="714" t="s">
        <v>552</v>
      </c>
      <c r="C420" s="714" t="s">
        <v>2066</v>
      </c>
      <c r="D420" s="797" t="s">
        <v>2753</v>
      </c>
      <c r="E420" s="798" t="s">
        <v>2078</v>
      </c>
      <c r="F420" s="714" t="s">
        <v>2061</v>
      </c>
      <c r="G420" s="714" t="s">
        <v>2260</v>
      </c>
      <c r="H420" s="714" t="s">
        <v>553</v>
      </c>
      <c r="I420" s="714" t="s">
        <v>2739</v>
      </c>
      <c r="J420" s="714" t="s">
        <v>2262</v>
      </c>
      <c r="K420" s="714" t="s">
        <v>2263</v>
      </c>
      <c r="L420" s="715">
        <v>374.79</v>
      </c>
      <c r="M420" s="715">
        <v>1873.95</v>
      </c>
      <c r="N420" s="714">
        <v>5</v>
      </c>
      <c r="O420" s="799">
        <v>1</v>
      </c>
      <c r="P420" s="715">
        <v>1873.95</v>
      </c>
      <c r="Q420" s="738">
        <v>1</v>
      </c>
      <c r="R420" s="714">
        <v>5</v>
      </c>
      <c r="S420" s="738">
        <v>1</v>
      </c>
      <c r="T420" s="799">
        <v>1</v>
      </c>
      <c r="U420" s="755">
        <v>1</v>
      </c>
    </row>
    <row r="421" spans="1:21" ht="14.4" customHeight="1" x14ac:dyDescent="0.3">
      <c r="A421" s="713">
        <v>30</v>
      </c>
      <c r="B421" s="714" t="s">
        <v>552</v>
      </c>
      <c r="C421" s="714" t="s">
        <v>2066</v>
      </c>
      <c r="D421" s="797" t="s">
        <v>2753</v>
      </c>
      <c r="E421" s="798" t="s">
        <v>2078</v>
      </c>
      <c r="F421" s="714" t="s">
        <v>2061</v>
      </c>
      <c r="G421" s="714" t="s">
        <v>2740</v>
      </c>
      <c r="H421" s="714" t="s">
        <v>553</v>
      </c>
      <c r="I421" s="714" t="s">
        <v>676</v>
      </c>
      <c r="J421" s="714" t="s">
        <v>677</v>
      </c>
      <c r="K421" s="714" t="s">
        <v>2741</v>
      </c>
      <c r="L421" s="715">
        <v>0</v>
      </c>
      <c r="M421" s="715">
        <v>0</v>
      </c>
      <c r="N421" s="714">
        <v>1</v>
      </c>
      <c r="O421" s="799">
        <v>0.5</v>
      </c>
      <c r="P421" s="715">
        <v>0</v>
      </c>
      <c r="Q421" s="738"/>
      <c r="R421" s="714">
        <v>1</v>
      </c>
      <c r="S421" s="738">
        <v>1</v>
      </c>
      <c r="T421" s="799">
        <v>0.5</v>
      </c>
      <c r="U421" s="755">
        <v>1</v>
      </c>
    </row>
    <row r="422" spans="1:21" ht="14.4" customHeight="1" x14ac:dyDescent="0.3">
      <c r="A422" s="713">
        <v>30</v>
      </c>
      <c r="B422" s="714" t="s">
        <v>552</v>
      </c>
      <c r="C422" s="714" t="s">
        <v>2066</v>
      </c>
      <c r="D422" s="797" t="s">
        <v>2753</v>
      </c>
      <c r="E422" s="798" t="s">
        <v>2078</v>
      </c>
      <c r="F422" s="714" t="s">
        <v>2061</v>
      </c>
      <c r="G422" s="714" t="s">
        <v>2264</v>
      </c>
      <c r="H422" s="714" t="s">
        <v>553</v>
      </c>
      <c r="I422" s="714" t="s">
        <v>1068</v>
      </c>
      <c r="J422" s="714" t="s">
        <v>2265</v>
      </c>
      <c r="K422" s="714" t="s">
        <v>2266</v>
      </c>
      <c r="L422" s="715">
        <v>18.809999999999999</v>
      </c>
      <c r="M422" s="715">
        <v>112.85999999999999</v>
      </c>
      <c r="N422" s="714">
        <v>6</v>
      </c>
      <c r="O422" s="799">
        <v>1.5</v>
      </c>
      <c r="P422" s="715">
        <v>112.85999999999999</v>
      </c>
      <c r="Q422" s="738">
        <v>1</v>
      </c>
      <c r="R422" s="714">
        <v>6</v>
      </c>
      <c r="S422" s="738">
        <v>1</v>
      </c>
      <c r="T422" s="799">
        <v>1.5</v>
      </c>
      <c r="U422" s="755">
        <v>1</v>
      </c>
    </row>
    <row r="423" spans="1:21" ht="14.4" customHeight="1" x14ac:dyDescent="0.3">
      <c r="A423" s="713">
        <v>30</v>
      </c>
      <c r="B423" s="714" t="s">
        <v>552</v>
      </c>
      <c r="C423" s="714" t="s">
        <v>2066</v>
      </c>
      <c r="D423" s="797" t="s">
        <v>2753</v>
      </c>
      <c r="E423" s="798" t="s">
        <v>2078</v>
      </c>
      <c r="F423" s="714" t="s">
        <v>2061</v>
      </c>
      <c r="G423" s="714" t="s">
        <v>2186</v>
      </c>
      <c r="H423" s="714" t="s">
        <v>1390</v>
      </c>
      <c r="I423" s="714" t="s">
        <v>2742</v>
      </c>
      <c r="J423" s="714" t="s">
        <v>1939</v>
      </c>
      <c r="K423" s="714" t="s">
        <v>2743</v>
      </c>
      <c r="L423" s="715">
        <v>262.23</v>
      </c>
      <c r="M423" s="715">
        <v>262.23</v>
      </c>
      <c r="N423" s="714">
        <v>1</v>
      </c>
      <c r="O423" s="799">
        <v>0.5</v>
      </c>
      <c r="P423" s="715"/>
      <c r="Q423" s="738">
        <v>0</v>
      </c>
      <c r="R423" s="714"/>
      <c r="S423" s="738">
        <v>0</v>
      </c>
      <c r="T423" s="799"/>
      <c r="U423" s="755">
        <v>0</v>
      </c>
    </row>
    <row r="424" spans="1:21" ht="14.4" customHeight="1" x14ac:dyDescent="0.3">
      <c r="A424" s="713">
        <v>30</v>
      </c>
      <c r="B424" s="714" t="s">
        <v>552</v>
      </c>
      <c r="C424" s="714" t="s">
        <v>2066</v>
      </c>
      <c r="D424" s="797" t="s">
        <v>2753</v>
      </c>
      <c r="E424" s="798" t="s">
        <v>2078</v>
      </c>
      <c r="F424" s="714" t="s">
        <v>2061</v>
      </c>
      <c r="G424" s="714" t="s">
        <v>2744</v>
      </c>
      <c r="H424" s="714" t="s">
        <v>553</v>
      </c>
      <c r="I424" s="714" t="s">
        <v>2745</v>
      </c>
      <c r="J424" s="714" t="s">
        <v>2746</v>
      </c>
      <c r="K424" s="714" t="s">
        <v>2747</v>
      </c>
      <c r="L424" s="715">
        <v>453.8</v>
      </c>
      <c r="M424" s="715">
        <v>453.8</v>
      </c>
      <c r="N424" s="714">
        <v>1</v>
      </c>
      <c r="O424" s="799">
        <v>0.5</v>
      </c>
      <c r="P424" s="715">
        <v>453.8</v>
      </c>
      <c r="Q424" s="738">
        <v>1</v>
      </c>
      <c r="R424" s="714">
        <v>1</v>
      </c>
      <c r="S424" s="738">
        <v>1</v>
      </c>
      <c r="T424" s="799">
        <v>0.5</v>
      </c>
      <c r="U424" s="755">
        <v>1</v>
      </c>
    </row>
    <row r="425" spans="1:21" ht="14.4" customHeight="1" x14ac:dyDescent="0.3">
      <c r="A425" s="713">
        <v>30</v>
      </c>
      <c r="B425" s="714" t="s">
        <v>552</v>
      </c>
      <c r="C425" s="714" t="s">
        <v>2066</v>
      </c>
      <c r="D425" s="797" t="s">
        <v>2753</v>
      </c>
      <c r="E425" s="798" t="s">
        <v>2078</v>
      </c>
      <c r="F425" s="714" t="s">
        <v>2061</v>
      </c>
      <c r="G425" s="714" t="s">
        <v>2366</v>
      </c>
      <c r="H425" s="714" t="s">
        <v>1390</v>
      </c>
      <c r="I425" s="714" t="s">
        <v>2435</v>
      </c>
      <c r="J425" s="714" t="s">
        <v>1957</v>
      </c>
      <c r="K425" s="714" t="s">
        <v>1926</v>
      </c>
      <c r="L425" s="715">
        <v>117.73</v>
      </c>
      <c r="M425" s="715">
        <v>117.73</v>
      </c>
      <c r="N425" s="714">
        <v>1</v>
      </c>
      <c r="O425" s="799">
        <v>0.5</v>
      </c>
      <c r="P425" s="715">
        <v>117.73</v>
      </c>
      <c r="Q425" s="738">
        <v>1</v>
      </c>
      <c r="R425" s="714">
        <v>1</v>
      </c>
      <c r="S425" s="738">
        <v>1</v>
      </c>
      <c r="T425" s="799">
        <v>0.5</v>
      </c>
      <c r="U425" s="755">
        <v>1</v>
      </c>
    </row>
    <row r="426" spans="1:21" ht="14.4" customHeight="1" x14ac:dyDescent="0.3">
      <c r="A426" s="713">
        <v>30</v>
      </c>
      <c r="B426" s="714" t="s">
        <v>552</v>
      </c>
      <c r="C426" s="714" t="s">
        <v>2066</v>
      </c>
      <c r="D426" s="797" t="s">
        <v>2753</v>
      </c>
      <c r="E426" s="798" t="s">
        <v>2078</v>
      </c>
      <c r="F426" s="714" t="s">
        <v>2061</v>
      </c>
      <c r="G426" s="714" t="s">
        <v>2366</v>
      </c>
      <c r="H426" s="714" t="s">
        <v>1390</v>
      </c>
      <c r="I426" s="714" t="s">
        <v>2583</v>
      </c>
      <c r="J426" s="714" t="s">
        <v>1957</v>
      </c>
      <c r="K426" s="714" t="s">
        <v>2045</v>
      </c>
      <c r="L426" s="715">
        <v>353.18</v>
      </c>
      <c r="M426" s="715">
        <v>353.18</v>
      </c>
      <c r="N426" s="714">
        <v>1</v>
      </c>
      <c r="O426" s="799">
        <v>0.5</v>
      </c>
      <c r="P426" s="715"/>
      <c r="Q426" s="738">
        <v>0</v>
      </c>
      <c r="R426" s="714"/>
      <c r="S426" s="738">
        <v>0</v>
      </c>
      <c r="T426" s="799"/>
      <c r="U426" s="755">
        <v>0</v>
      </c>
    </row>
    <row r="427" spans="1:21" ht="14.4" customHeight="1" x14ac:dyDescent="0.3">
      <c r="A427" s="713">
        <v>30</v>
      </c>
      <c r="B427" s="714" t="s">
        <v>552</v>
      </c>
      <c r="C427" s="714" t="s">
        <v>2066</v>
      </c>
      <c r="D427" s="797" t="s">
        <v>2753</v>
      </c>
      <c r="E427" s="798" t="s">
        <v>2078</v>
      </c>
      <c r="F427" s="714" t="s">
        <v>2061</v>
      </c>
      <c r="G427" s="714" t="s">
        <v>2367</v>
      </c>
      <c r="H427" s="714" t="s">
        <v>553</v>
      </c>
      <c r="I427" s="714" t="s">
        <v>716</v>
      </c>
      <c r="J427" s="714" t="s">
        <v>717</v>
      </c>
      <c r="K427" s="714" t="s">
        <v>2711</v>
      </c>
      <c r="L427" s="715">
        <v>0</v>
      </c>
      <c r="M427" s="715">
        <v>0</v>
      </c>
      <c r="N427" s="714">
        <v>2</v>
      </c>
      <c r="O427" s="799">
        <v>1</v>
      </c>
      <c r="P427" s="715">
        <v>0</v>
      </c>
      <c r="Q427" s="738"/>
      <c r="R427" s="714">
        <v>2</v>
      </c>
      <c r="S427" s="738">
        <v>1</v>
      </c>
      <c r="T427" s="799">
        <v>1</v>
      </c>
      <c r="U427" s="755">
        <v>1</v>
      </c>
    </row>
    <row r="428" spans="1:21" ht="14.4" customHeight="1" x14ac:dyDescent="0.3">
      <c r="A428" s="713">
        <v>30</v>
      </c>
      <c r="B428" s="714" t="s">
        <v>552</v>
      </c>
      <c r="C428" s="714" t="s">
        <v>2066</v>
      </c>
      <c r="D428" s="797" t="s">
        <v>2753</v>
      </c>
      <c r="E428" s="798" t="s">
        <v>2078</v>
      </c>
      <c r="F428" s="714" t="s">
        <v>2061</v>
      </c>
      <c r="G428" s="714" t="s">
        <v>2748</v>
      </c>
      <c r="H428" s="714" t="s">
        <v>553</v>
      </c>
      <c r="I428" s="714" t="s">
        <v>2749</v>
      </c>
      <c r="J428" s="714" t="s">
        <v>2750</v>
      </c>
      <c r="K428" s="714" t="s">
        <v>2751</v>
      </c>
      <c r="L428" s="715">
        <v>96.81</v>
      </c>
      <c r="M428" s="715">
        <v>193.62</v>
      </c>
      <c r="N428" s="714">
        <v>2</v>
      </c>
      <c r="O428" s="799">
        <v>0.5</v>
      </c>
      <c r="P428" s="715">
        <v>193.62</v>
      </c>
      <c r="Q428" s="738">
        <v>1</v>
      </c>
      <c r="R428" s="714">
        <v>2</v>
      </c>
      <c r="S428" s="738">
        <v>1</v>
      </c>
      <c r="T428" s="799">
        <v>0.5</v>
      </c>
      <c r="U428" s="755">
        <v>1</v>
      </c>
    </row>
    <row r="429" spans="1:21" ht="14.4" customHeight="1" thickBot="1" x14ac:dyDescent="0.35">
      <c r="A429" s="719">
        <v>30</v>
      </c>
      <c r="B429" s="720" t="s">
        <v>552</v>
      </c>
      <c r="C429" s="720" t="s">
        <v>2066</v>
      </c>
      <c r="D429" s="800" t="s">
        <v>2753</v>
      </c>
      <c r="E429" s="801" t="s">
        <v>2078</v>
      </c>
      <c r="F429" s="720" t="s">
        <v>2062</v>
      </c>
      <c r="G429" s="720" t="s">
        <v>2225</v>
      </c>
      <c r="H429" s="720" t="s">
        <v>553</v>
      </c>
      <c r="I429" s="720" t="s">
        <v>2718</v>
      </c>
      <c r="J429" s="720" t="s">
        <v>2227</v>
      </c>
      <c r="K429" s="720"/>
      <c r="L429" s="721">
        <v>0</v>
      </c>
      <c r="M429" s="721">
        <v>0</v>
      </c>
      <c r="N429" s="720">
        <v>4</v>
      </c>
      <c r="O429" s="802">
        <v>4</v>
      </c>
      <c r="P429" s="721">
        <v>0</v>
      </c>
      <c r="Q429" s="731"/>
      <c r="R429" s="720">
        <v>4</v>
      </c>
      <c r="S429" s="731">
        <v>1</v>
      </c>
      <c r="T429" s="802">
        <v>4</v>
      </c>
      <c r="U429" s="75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6" t="s">
        <v>2755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803" t="s">
        <v>210</v>
      </c>
      <c r="B4" s="726" t="s">
        <v>14</v>
      </c>
      <c r="C4" s="727" t="s">
        <v>2</v>
      </c>
      <c r="D4" s="726" t="s">
        <v>14</v>
      </c>
      <c r="E4" s="727" t="s">
        <v>2</v>
      </c>
      <c r="F4" s="728" t="s">
        <v>14</v>
      </c>
    </row>
    <row r="5" spans="1:6" ht="14.4" customHeight="1" x14ac:dyDescent="0.3">
      <c r="A5" s="805" t="s">
        <v>2075</v>
      </c>
      <c r="B5" s="225">
        <v>12352.2</v>
      </c>
      <c r="C5" s="796">
        <v>0.60948976782329034</v>
      </c>
      <c r="D5" s="225">
        <v>7914.26</v>
      </c>
      <c r="E5" s="796">
        <v>0.39051023217670972</v>
      </c>
      <c r="F5" s="804">
        <v>20266.46</v>
      </c>
    </row>
    <row r="6" spans="1:6" ht="14.4" customHeight="1" x14ac:dyDescent="0.3">
      <c r="A6" s="743" t="s">
        <v>2076</v>
      </c>
      <c r="B6" s="717">
        <v>1067.3400000000001</v>
      </c>
      <c r="C6" s="738">
        <v>0.17666307494451039</v>
      </c>
      <c r="D6" s="717">
        <v>4974.33</v>
      </c>
      <c r="E6" s="738">
        <v>0.82333692505548961</v>
      </c>
      <c r="F6" s="718">
        <v>6041.67</v>
      </c>
    </row>
    <row r="7" spans="1:6" ht="14.4" customHeight="1" x14ac:dyDescent="0.3">
      <c r="A7" s="743" t="s">
        <v>2071</v>
      </c>
      <c r="B7" s="717">
        <v>586.42000000000007</v>
      </c>
      <c r="C7" s="738">
        <v>4.4602613697038107E-2</v>
      </c>
      <c r="D7" s="717">
        <v>12561.24</v>
      </c>
      <c r="E7" s="738">
        <v>0.95539738630296189</v>
      </c>
      <c r="F7" s="718">
        <v>13147.66</v>
      </c>
    </row>
    <row r="8" spans="1:6" ht="14.4" customHeight="1" x14ac:dyDescent="0.3">
      <c r="A8" s="743" t="s">
        <v>2074</v>
      </c>
      <c r="B8" s="717">
        <v>210.42</v>
      </c>
      <c r="C8" s="738">
        <v>0.27522431789049623</v>
      </c>
      <c r="D8" s="717">
        <v>554.12</v>
      </c>
      <c r="E8" s="738">
        <v>0.72477568210950383</v>
      </c>
      <c r="F8" s="718">
        <v>764.54</v>
      </c>
    </row>
    <row r="9" spans="1:6" ht="14.4" customHeight="1" x14ac:dyDescent="0.3">
      <c r="A9" s="743" t="s">
        <v>2078</v>
      </c>
      <c r="B9" s="717">
        <v>79.03</v>
      </c>
      <c r="C9" s="738">
        <v>4.6236382996150384E-2</v>
      </c>
      <c r="D9" s="717">
        <v>1630.23</v>
      </c>
      <c r="E9" s="738">
        <v>0.9537636170038496</v>
      </c>
      <c r="F9" s="718">
        <v>1709.26</v>
      </c>
    </row>
    <row r="10" spans="1:6" ht="14.4" customHeight="1" x14ac:dyDescent="0.3">
      <c r="A10" s="743" t="s">
        <v>2072</v>
      </c>
      <c r="B10" s="717">
        <v>36.14</v>
      </c>
      <c r="C10" s="738">
        <v>1.324537291552135E-2</v>
      </c>
      <c r="D10" s="717">
        <v>2692.36</v>
      </c>
      <c r="E10" s="738">
        <v>0.9867546270844787</v>
      </c>
      <c r="F10" s="718">
        <v>2728.5</v>
      </c>
    </row>
    <row r="11" spans="1:6" ht="14.4" customHeight="1" x14ac:dyDescent="0.3">
      <c r="A11" s="743" t="s">
        <v>2077</v>
      </c>
      <c r="B11" s="717">
        <v>0</v>
      </c>
      <c r="C11" s="738">
        <v>0</v>
      </c>
      <c r="D11" s="717">
        <v>4167.32</v>
      </c>
      <c r="E11" s="738">
        <v>1</v>
      </c>
      <c r="F11" s="718">
        <v>4167.32</v>
      </c>
    </row>
    <row r="12" spans="1:6" ht="14.4" customHeight="1" thickBot="1" x14ac:dyDescent="0.35">
      <c r="A12" s="744" t="s">
        <v>2073</v>
      </c>
      <c r="B12" s="739"/>
      <c r="C12" s="740">
        <v>0</v>
      </c>
      <c r="D12" s="739">
        <v>4711.46</v>
      </c>
      <c r="E12" s="740">
        <v>1</v>
      </c>
      <c r="F12" s="741">
        <v>4711.46</v>
      </c>
    </row>
    <row r="13" spans="1:6" ht="14.4" customHeight="1" thickBot="1" x14ac:dyDescent="0.35">
      <c r="A13" s="732" t="s">
        <v>3</v>
      </c>
      <c r="B13" s="733">
        <v>14331.550000000001</v>
      </c>
      <c r="C13" s="734">
        <v>0.267694954897438</v>
      </c>
      <c r="D13" s="733">
        <v>39205.320000000007</v>
      </c>
      <c r="E13" s="734">
        <v>0.73230504510256222</v>
      </c>
      <c r="F13" s="735">
        <v>53536.869999999995</v>
      </c>
    </row>
    <row r="14" spans="1:6" ht="14.4" customHeight="1" thickBot="1" x14ac:dyDescent="0.35"/>
    <row r="15" spans="1:6" ht="14.4" customHeight="1" x14ac:dyDescent="0.3">
      <c r="A15" s="805" t="s">
        <v>1876</v>
      </c>
      <c r="B15" s="225">
        <v>12352.2</v>
      </c>
      <c r="C15" s="796">
        <v>0.9845167481504743</v>
      </c>
      <c r="D15" s="225">
        <v>194.26</v>
      </c>
      <c r="E15" s="796">
        <v>1.5483251849525681E-2</v>
      </c>
      <c r="F15" s="804">
        <v>12546.460000000001</v>
      </c>
    </row>
    <row r="16" spans="1:6" ht="14.4" customHeight="1" x14ac:dyDescent="0.3">
      <c r="A16" s="743" t="s">
        <v>2756</v>
      </c>
      <c r="B16" s="717">
        <v>1018.2</v>
      </c>
      <c r="C16" s="738">
        <v>0.37500276224780676</v>
      </c>
      <c r="D16" s="717">
        <v>1696.98</v>
      </c>
      <c r="E16" s="738">
        <v>0.62499723775219318</v>
      </c>
      <c r="F16" s="718">
        <v>2715.1800000000003</v>
      </c>
    </row>
    <row r="17" spans="1:6" ht="14.4" customHeight="1" x14ac:dyDescent="0.3">
      <c r="A17" s="743" t="s">
        <v>1869</v>
      </c>
      <c r="B17" s="717">
        <v>353.18</v>
      </c>
      <c r="C17" s="738">
        <v>0.12682601014090983</v>
      </c>
      <c r="D17" s="717">
        <v>2431.58</v>
      </c>
      <c r="E17" s="738">
        <v>0.87317398985909023</v>
      </c>
      <c r="F17" s="718">
        <v>2784.7599999999998</v>
      </c>
    </row>
    <row r="18" spans="1:6" ht="14.4" customHeight="1" x14ac:dyDescent="0.3">
      <c r="A18" s="743" t="s">
        <v>1840</v>
      </c>
      <c r="B18" s="717">
        <v>160.1</v>
      </c>
      <c r="C18" s="738">
        <v>1</v>
      </c>
      <c r="D18" s="717"/>
      <c r="E18" s="738">
        <v>0</v>
      </c>
      <c r="F18" s="718">
        <v>160.1</v>
      </c>
    </row>
    <row r="19" spans="1:6" ht="14.4" customHeight="1" x14ac:dyDescent="0.3">
      <c r="A19" s="743" t="s">
        <v>1877</v>
      </c>
      <c r="B19" s="717">
        <v>158.06</v>
      </c>
      <c r="C19" s="738">
        <v>0.19446597522115186</v>
      </c>
      <c r="D19" s="717">
        <v>654.73</v>
      </c>
      <c r="E19" s="738">
        <v>0.80553402477884828</v>
      </c>
      <c r="F19" s="718">
        <v>812.79</v>
      </c>
    </row>
    <row r="20" spans="1:6" ht="14.4" customHeight="1" x14ac:dyDescent="0.3">
      <c r="A20" s="743" t="s">
        <v>1853</v>
      </c>
      <c r="B20" s="717">
        <v>144.81</v>
      </c>
      <c r="C20" s="738">
        <v>0.2142888852716161</v>
      </c>
      <c r="D20" s="717">
        <v>530.95999999999992</v>
      </c>
      <c r="E20" s="738">
        <v>0.78571111472838384</v>
      </c>
      <c r="F20" s="718">
        <v>675.77</v>
      </c>
    </row>
    <row r="21" spans="1:6" ht="14.4" customHeight="1" x14ac:dyDescent="0.3">
      <c r="A21" s="743" t="s">
        <v>2757</v>
      </c>
      <c r="B21" s="717">
        <v>50.32</v>
      </c>
      <c r="C21" s="738">
        <v>1</v>
      </c>
      <c r="D21" s="717"/>
      <c r="E21" s="738">
        <v>0</v>
      </c>
      <c r="F21" s="718">
        <v>50.32</v>
      </c>
    </row>
    <row r="22" spans="1:6" ht="14.4" customHeight="1" x14ac:dyDescent="0.3">
      <c r="A22" s="743" t="s">
        <v>1849</v>
      </c>
      <c r="B22" s="717">
        <v>49.14</v>
      </c>
      <c r="C22" s="738">
        <v>0.11286951328754852</v>
      </c>
      <c r="D22" s="717">
        <v>386.23</v>
      </c>
      <c r="E22" s="738">
        <v>0.88713048671245154</v>
      </c>
      <c r="F22" s="718">
        <v>435.37</v>
      </c>
    </row>
    <row r="23" spans="1:6" ht="14.4" customHeight="1" x14ac:dyDescent="0.3">
      <c r="A23" s="743" t="s">
        <v>1834</v>
      </c>
      <c r="B23" s="717">
        <v>36.14</v>
      </c>
      <c r="C23" s="738">
        <v>4.1956418263928395E-2</v>
      </c>
      <c r="D23" s="717">
        <v>825.23</v>
      </c>
      <c r="E23" s="738">
        <v>0.95804358173607163</v>
      </c>
      <c r="F23" s="718">
        <v>861.37</v>
      </c>
    </row>
    <row r="24" spans="1:6" ht="14.4" customHeight="1" x14ac:dyDescent="0.3">
      <c r="A24" s="743" t="s">
        <v>1864</v>
      </c>
      <c r="B24" s="717">
        <v>9.4</v>
      </c>
      <c r="C24" s="738">
        <v>0.66666666666666663</v>
      </c>
      <c r="D24" s="717">
        <v>4.7</v>
      </c>
      <c r="E24" s="738">
        <v>0.33333333333333331</v>
      </c>
      <c r="F24" s="718">
        <v>14.100000000000001</v>
      </c>
    </row>
    <row r="25" spans="1:6" ht="14.4" customHeight="1" x14ac:dyDescent="0.3">
      <c r="A25" s="743" t="s">
        <v>2758</v>
      </c>
      <c r="B25" s="717"/>
      <c r="C25" s="738">
        <v>0</v>
      </c>
      <c r="D25" s="717">
        <v>668.54</v>
      </c>
      <c r="E25" s="738">
        <v>1</v>
      </c>
      <c r="F25" s="718">
        <v>668.54</v>
      </c>
    </row>
    <row r="26" spans="1:6" ht="14.4" customHeight="1" x14ac:dyDescent="0.3">
      <c r="A26" s="743" t="s">
        <v>1867</v>
      </c>
      <c r="B26" s="717"/>
      <c r="C26" s="738">
        <v>0</v>
      </c>
      <c r="D26" s="717">
        <v>103.73</v>
      </c>
      <c r="E26" s="738">
        <v>1</v>
      </c>
      <c r="F26" s="718">
        <v>103.73</v>
      </c>
    </row>
    <row r="27" spans="1:6" ht="14.4" customHeight="1" x14ac:dyDescent="0.3">
      <c r="A27" s="743" t="s">
        <v>1866</v>
      </c>
      <c r="B27" s="717"/>
      <c r="C27" s="738">
        <v>0</v>
      </c>
      <c r="D27" s="717">
        <v>255.48</v>
      </c>
      <c r="E27" s="738">
        <v>1</v>
      </c>
      <c r="F27" s="718">
        <v>255.48</v>
      </c>
    </row>
    <row r="28" spans="1:6" ht="14.4" customHeight="1" x14ac:dyDescent="0.3">
      <c r="A28" s="743" t="s">
        <v>2759</v>
      </c>
      <c r="B28" s="717">
        <v>0</v>
      </c>
      <c r="C28" s="738">
        <v>0</v>
      </c>
      <c r="D28" s="717">
        <v>131.32</v>
      </c>
      <c r="E28" s="738">
        <v>1</v>
      </c>
      <c r="F28" s="718">
        <v>131.32</v>
      </c>
    </row>
    <row r="29" spans="1:6" ht="14.4" customHeight="1" x14ac:dyDescent="0.3">
      <c r="A29" s="743" t="s">
        <v>1871</v>
      </c>
      <c r="B29" s="717"/>
      <c r="C29" s="738">
        <v>0</v>
      </c>
      <c r="D29" s="717">
        <v>2753.06</v>
      </c>
      <c r="E29" s="738">
        <v>1</v>
      </c>
      <c r="F29" s="718">
        <v>2753.06</v>
      </c>
    </row>
    <row r="30" spans="1:6" ht="14.4" customHeight="1" x14ac:dyDescent="0.3">
      <c r="A30" s="743" t="s">
        <v>1845</v>
      </c>
      <c r="B30" s="717"/>
      <c r="C30" s="738">
        <v>0</v>
      </c>
      <c r="D30" s="717">
        <v>105.46</v>
      </c>
      <c r="E30" s="738">
        <v>1</v>
      </c>
      <c r="F30" s="718">
        <v>105.46</v>
      </c>
    </row>
    <row r="31" spans="1:6" ht="14.4" customHeight="1" x14ac:dyDescent="0.3">
      <c r="A31" s="743" t="s">
        <v>1842</v>
      </c>
      <c r="B31" s="717"/>
      <c r="C31" s="738">
        <v>0</v>
      </c>
      <c r="D31" s="717">
        <v>72</v>
      </c>
      <c r="E31" s="738">
        <v>1</v>
      </c>
      <c r="F31" s="718">
        <v>72</v>
      </c>
    </row>
    <row r="32" spans="1:6" ht="14.4" customHeight="1" x14ac:dyDescent="0.3">
      <c r="A32" s="743" t="s">
        <v>1860</v>
      </c>
      <c r="B32" s="717"/>
      <c r="C32" s="738"/>
      <c r="D32" s="717">
        <v>0</v>
      </c>
      <c r="E32" s="738"/>
      <c r="F32" s="718">
        <v>0</v>
      </c>
    </row>
    <row r="33" spans="1:6" ht="14.4" customHeight="1" x14ac:dyDescent="0.3">
      <c r="A33" s="743" t="s">
        <v>1847</v>
      </c>
      <c r="B33" s="717"/>
      <c r="C33" s="738">
        <v>0</v>
      </c>
      <c r="D33" s="717">
        <v>458.78000000000003</v>
      </c>
      <c r="E33" s="738">
        <v>1</v>
      </c>
      <c r="F33" s="718">
        <v>458.78000000000003</v>
      </c>
    </row>
    <row r="34" spans="1:6" ht="14.4" customHeight="1" x14ac:dyDescent="0.3">
      <c r="A34" s="743" t="s">
        <v>1870</v>
      </c>
      <c r="B34" s="717"/>
      <c r="C34" s="738">
        <v>0</v>
      </c>
      <c r="D34" s="717">
        <v>322.12</v>
      </c>
      <c r="E34" s="738">
        <v>1</v>
      </c>
      <c r="F34" s="718">
        <v>322.12</v>
      </c>
    </row>
    <row r="35" spans="1:6" ht="14.4" customHeight="1" x14ac:dyDescent="0.3">
      <c r="A35" s="743" t="s">
        <v>1838</v>
      </c>
      <c r="B35" s="717"/>
      <c r="C35" s="738">
        <v>0</v>
      </c>
      <c r="D35" s="717">
        <v>467.16</v>
      </c>
      <c r="E35" s="738">
        <v>1</v>
      </c>
      <c r="F35" s="718">
        <v>467.16</v>
      </c>
    </row>
    <row r="36" spans="1:6" ht="14.4" customHeight="1" x14ac:dyDescent="0.3">
      <c r="A36" s="743" t="s">
        <v>1844</v>
      </c>
      <c r="B36" s="717">
        <v>0</v>
      </c>
      <c r="C36" s="738"/>
      <c r="D36" s="717"/>
      <c r="E36" s="738"/>
      <c r="F36" s="718">
        <v>0</v>
      </c>
    </row>
    <row r="37" spans="1:6" ht="14.4" customHeight="1" x14ac:dyDescent="0.3">
      <c r="A37" s="743" t="s">
        <v>1851</v>
      </c>
      <c r="B37" s="717"/>
      <c r="C37" s="738">
        <v>0</v>
      </c>
      <c r="D37" s="717">
        <v>61.48</v>
      </c>
      <c r="E37" s="738">
        <v>1</v>
      </c>
      <c r="F37" s="718">
        <v>61.48</v>
      </c>
    </row>
    <row r="38" spans="1:6" ht="14.4" customHeight="1" x14ac:dyDescent="0.3">
      <c r="A38" s="743" t="s">
        <v>2760</v>
      </c>
      <c r="B38" s="717"/>
      <c r="C38" s="738">
        <v>0</v>
      </c>
      <c r="D38" s="717">
        <v>741.36</v>
      </c>
      <c r="E38" s="738">
        <v>1</v>
      </c>
      <c r="F38" s="718">
        <v>741.36</v>
      </c>
    </row>
    <row r="39" spans="1:6" ht="14.4" customHeight="1" x14ac:dyDescent="0.3">
      <c r="A39" s="743" t="s">
        <v>1875</v>
      </c>
      <c r="B39" s="717"/>
      <c r="C39" s="738">
        <v>0</v>
      </c>
      <c r="D39" s="717">
        <v>284.94</v>
      </c>
      <c r="E39" s="738">
        <v>1</v>
      </c>
      <c r="F39" s="718">
        <v>284.94</v>
      </c>
    </row>
    <row r="40" spans="1:6" ht="14.4" customHeight="1" x14ac:dyDescent="0.3">
      <c r="A40" s="743" t="s">
        <v>1879</v>
      </c>
      <c r="B40" s="717"/>
      <c r="C40" s="738">
        <v>0</v>
      </c>
      <c r="D40" s="717">
        <v>379.42</v>
      </c>
      <c r="E40" s="738">
        <v>1</v>
      </c>
      <c r="F40" s="718">
        <v>379.42</v>
      </c>
    </row>
    <row r="41" spans="1:6" ht="14.4" customHeight="1" x14ac:dyDescent="0.3">
      <c r="A41" s="743" t="s">
        <v>2761</v>
      </c>
      <c r="B41" s="717"/>
      <c r="C41" s="738">
        <v>0</v>
      </c>
      <c r="D41" s="717">
        <v>7611.89</v>
      </c>
      <c r="E41" s="738">
        <v>1</v>
      </c>
      <c r="F41" s="718">
        <v>7611.89</v>
      </c>
    </row>
    <row r="42" spans="1:6" ht="14.4" customHeight="1" x14ac:dyDescent="0.3">
      <c r="A42" s="743" t="s">
        <v>1858</v>
      </c>
      <c r="B42" s="717"/>
      <c r="C42" s="738">
        <v>0</v>
      </c>
      <c r="D42" s="717">
        <v>242.1</v>
      </c>
      <c r="E42" s="738">
        <v>1</v>
      </c>
      <c r="F42" s="718">
        <v>242.1</v>
      </c>
    </row>
    <row r="43" spans="1:6" ht="14.4" customHeight="1" x14ac:dyDescent="0.3">
      <c r="A43" s="743" t="s">
        <v>2762</v>
      </c>
      <c r="B43" s="717"/>
      <c r="C43" s="738">
        <v>0</v>
      </c>
      <c r="D43" s="717">
        <v>503.04</v>
      </c>
      <c r="E43" s="738">
        <v>1</v>
      </c>
      <c r="F43" s="718">
        <v>503.04</v>
      </c>
    </row>
    <row r="44" spans="1:6" ht="14.4" customHeight="1" x14ac:dyDescent="0.3">
      <c r="A44" s="743" t="s">
        <v>2763</v>
      </c>
      <c r="B44" s="717"/>
      <c r="C44" s="738">
        <v>0</v>
      </c>
      <c r="D44" s="717">
        <v>107.91</v>
      </c>
      <c r="E44" s="738">
        <v>1</v>
      </c>
      <c r="F44" s="718">
        <v>107.91</v>
      </c>
    </row>
    <row r="45" spans="1:6" ht="14.4" customHeight="1" x14ac:dyDescent="0.3">
      <c r="A45" s="743" t="s">
        <v>1848</v>
      </c>
      <c r="B45" s="717"/>
      <c r="C45" s="738"/>
      <c r="D45" s="717">
        <v>0</v>
      </c>
      <c r="E45" s="738"/>
      <c r="F45" s="718">
        <v>0</v>
      </c>
    </row>
    <row r="46" spans="1:6" ht="14.4" customHeight="1" x14ac:dyDescent="0.3">
      <c r="A46" s="743" t="s">
        <v>1831</v>
      </c>
      <c r="B46" s="717"/>
      <c r="C46" s="738"/>
      <c r="D46" s="717">
        <v>0</v>
      </c>
      <c r="E46" s="738"/>
      <c r="F46" s="718">
        <v>0</v>
      </c>
    </row>
    <row r="47" spans="1:6" ht="14.4" customHeight="1" x14ac:dyDescent="0.3">
      <c r="A47" s="743" t="s">
        <v>2764</v>
      </c>
      <c r="B47" s="717">
        <v>0</v>
      </c>
      <c r="C47" s="738"/>
      <c r="D47" s="717"/>
      <c r="E47" s="738"/>
      <c r="F47" s="718">
        <v>0</v>
      </c>
    </row>
    <row r="48" spans="1:6" ht="14.4" customHeight="1" x14ac:dyDescent="0.3">
      <c r="A48" s="743" t="s">
        <v>1846</v>
      </c>
      <c r="B48" s="717"/>
      <c r="C48" s="738">
        <v>0</v>
      </c>
      <c r="D48" s="717">
        <v>283.86</v>
      </c>
      <c r="E48" s="738">
        <v>1</v>
      </c>
      <c r="F48" s="718">
        <v>283.86</v>
      </c>
    </row>
    <row r="49" spans="1:6" ht="14.4" customHeight="1" x14ac:dyDescent="0.3">
      <c r="A49" s="743" t="s">
        <v>1839</v>
      </c>
      <c r="B49" s="717"/>
      <c r="C49" s="738">
        <v>0</v>
      </c>
      <c r="D49" s="717">
        <v>2917.9</v>
      </c>
      <c r="E49" s="738">
        <v>1</v>
      </c>
      <c r="F49" s="718">
        <v>2917.9</v>
      </c>
    </row>
    <row r="50" spans="1:6" ht="14.4" customHeight="1" x14ac:dyDescent="0.3">
      <c r="A50" s="743" t="s">
        <v>1836</v>
      </c>
      <c r="B50" s="717"/>
      <c r="C50" s="738">
        <v>0</v>
      </c>
      <c r="D50" s="717">
        <v>10467.01</v>
      </c>
      <c r="E50" s="738">
        <v>1</v>
      </c>
      <c r="F50" s="718">
        <v>10467.01</v>
      </c>
    </row>
    <row r="51" spans="1:6" ht="14.4" customHeight="1" x14ac:dyDescent="0.3">
      <c r="A51" s="743" t="s">
        <v>2765</v>
      </c>
      <c r="B51" s="717"/>
      <c r="C51" s="738">
        <v>0</v>
      </c>
      <c r="D51" s="717">
        <v>610.70000000000005</v>
      </c>
      <c r="E51" s="738">
        <v>1</v>
      </c>
      <c r="F51" s="718">
        <v>610.70000000000005</v>
      </c>
    </row>
    <row r="52" spans="1:6" ht="14.4" customHeight="1" x14ac:dyDescent="0.3">
      <c r="A52" s="743" t="s">
        <v>2766</v>
      </c>
      <c r="B52" s="717"/>
      <c r="C52" s="738">
        <v>0</v>
      </c>
      <c r="D52" s="717">
        <v>230.56</v>
      </c>
      <c r="E52" s="738">
        <v>1</v>
      </c>
      <c r="F52" s="718">
        <v>230.56</v>
      </c>
    </row>
    <row r="53" spans="1:6" ht="14.4" customHeight="1" x14ac:dyDescent="0.3">
      <c r="A53" s="743" t="s">
        <v>1850</v>
      </c>
      <c r="B53" s="717"/>
      <c r="C53" s="738">
        <v>0</v>
      </c>
      <c r="D53" s="717">
        <v>69.16</v>
      </c>
      <c r="E53" s="738">
        <v>1</v>
      </c>
      <c r="F53" s="718">
        <v>69.16</v>
      </c>
    </row>
    <row r="54" spans="1:6" ht="14.4" customHeight="1" x14ac:dyDescent="0.3">
      <c r="A54" s="743" t="s">
        <v>1855</v>
      </c>
      <c r="B54" s="717"/>
      <c r="C54" s="738">
        <v>0</v>
      </c>
      <c r="D54" s="717">
        <v>206.32</v>
      </c>
      <c r="E54" s="738">
        <v>1</v>
      </c>
      <c r="F54" s="718">
        <v>206.32</v>
      </c>
    </row>
    <row r="55" spans="1:6" ht="14.4" customHeight="1" x14ac:dyDescent="0.3">
      <c r="A55" s="743" t="s">
        <v>1878</v>
      </c>
      <c r="B55" s="717"/>
      <c r="C55" s="738">
        <v>0</v>
      </c>
      <c r="D55" s="717">
        <v>241.07999999999998</v>
      </c>
      <c r="E55" s="738">
        <v>1</v>
      </c>
      <c r="F55" s="718">
        <v>241.07999999999998</v>
      </c>
    </row>
    <row r="56" spans="1:6" ht="14.4" customHeight="1" x14ac:dyDescent="0.3">
      <c r="A56" s="743" t="s">
        <v>1857</v>
      </c>
      <c r="B56" s="717"/>
      <c r="C56" s="738">
        <v>0</v>
      </c>
      <c r="D56" s="717">
        <v>1107.43</v>
      </c>
      <c r="E56" s="738">
        <v>1</v>
      </c>
      <c r="F56" s="718">
        <v>1107.43</v>
      </c>
    </row>
    <row r="57" spans="1:6" ht="14.4" customHeight="1" x14ac:dyDescent="0.3">
      <c r="A57" s="743" t="s">
        <v>1852</v>
      </c>
      <c r="B57" s="717"/>
      <c r="C57" s="738">
        <v>0</v>
      </c>
      <c r="D57" s="717">
        <v>724.45999999999992</v>
      </c>
      <c r="E57" s="738">
        <v>1</v>
      </c>
      <c r="F57" s="718">
        <v>724.45999999999992</v>
      </c>
    </row>
    <row r="58" spans="1:6" ht="14.4" customHeight="1" thickBot="1" x14ac:dyDescent="0.35">
      <c r="A58" s="744" t="s">
        <v>2767</v>
      </c>
      <c r="B58" s="739"/>
      <c r="C58" s="740">
        <v>0</v>
      </c>
      <c r="D58" s="739">
        <v>352.38</v>
      </c>
      <c r="E58" s="740">
        <v>1</v>
      </c>
      <c r="F58" s="741">
        <v>352.38</v>
      </c>
    </row>
    <row r="59" spans="1:6" ht="14.4" customHeight="1" thickBot="1" x14ac:dyDescent="0.35">
      <c r="A59" s="732" t="s">
        <v>3</v>
      </c>
      <c r="B59" s="733">
        <v>14331.550000000001</v>
      </c>
      <c r="C59" s="734">
        <v>0.26769495489743794</v>
      </c>
      <c r="D59" s="733">
        <v>39205.320000000014</v>
      </c>
      <c r="E59" s="734">
        <v>0.73230504510256211</v>
      </c>
      <c r="F59" s="735">
        <v>53536.87000000001</v>
      </c>
    </row>
  </sheetData>
  <mergeCells count="3">
    <mergeCell ref="A1:F1"/>
    <mergeCell ref="B3:C3"/>
    <mergeCell ref="D3:E3"/>
  </mergeCells>
  <conditionalFormatting sqref="C5:C1048576">
    <cfRule type="cellIs" dxfId="46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{AF37B4AA-3159-4235-B5C4-9D23C9A81FDB}</x14:id>
        </ext>
      </extLst>
    </cfRule>
  </conditionalFormatting>
  <conditionalFormatting sqref="F15:F5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{FA9F7099-90D5-459D-A7BA-7D461BC07EC1}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37B4AA-3159-4235-B5C4-9D23C9A81F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FA9F7099-90D5-459D-A7BA-7D461BC07E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F15:F58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2781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90</v>
      </c>
      <c r="G3" s="47">
        <f>SUBTOTAL(9,G6:G1048576)</f>
        <v>14331.550000000001</v>
      </c>
      <c r="H3" s="48">
        <f>IF(M3=0,0,G3/M3)</f>
        <v>0.26769495489743805</v>
      </c>
      <c r="I3" s="47">
        <f>SUBTOTAL(9,I6:I1048576)</f>
        <v>462</v>
      </c>
      <c r="J3" s="47">
        <f>SUBTOTAL(9,J6:J1048576)</f>
        <v>39205.319999999992</v>
      </c>
      <c r="K3" s="48">
        <f>IF(M3=0,0,J3/M3)</f>
        <v>0.732305045102562</v>
      </c>
      <c r="L3" s="47">
        <f>SUBTOTAL(9,L6:L1048576)</f>
        <v>552</v>
      </c>
      <c r="M3" s="49">
        <f>SUBTOTAL(9,M6:M1048576)</f>
        <v>53536.869999999988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803" t="s">
        <v>167</v>
      </c>
      <c r="B5" s="806" t="s">
        <v>163</v>
      </c>
      <c r="C5" s="806" t="s">
        <v>90</v>
      </c>
      <c r="D5" s="806" t="s">
        <v>164</v>
      </c>
      <c r="E5" s="806" t="s">
        <v>165</v>
      </c>
      <c r="F5" s="746" t="s">
        <v>28</v>
      </c>
      <c r="G5" s="746" t="s">
        <v>14</v>
      </c>
      <c r="H5" s="727" t="s">
        <v>166</v>
      </c>
      <c r="I5" s="726" t="s">
        <v>28</v>
      </c>
      <c r="J5" s="746" t="s">
        <v>14</v>
      </c>
      <c r="K5" s="727" t="s">
        <v>166</v>
      </c>
      <c r="L5" s="726" t="s">
        <v>28</v>
      </c>
      <c r="M5" s="747" t="s">
        <v>14</v>
      </c>
    </row>
    <row r="6" spans="1:13" ht="14.4" customHeight="1" x14ac:dyDescent="0.3">
      <c r="A6" s="790" t="s">
        <v>2071</v>
      </c>
      <c r="B6" s="791" t="s">
        <v>1881</v>
      </c>
      <c r="C6" s="791" t="s">
        <v>2267</v>
      </c>
      <c r="D6" s="791" t="s">
        <v>1882</v>
      </c>
      <c r="E6" s="791" t="s">
        <v>1883</v>
      </c>
      <c r="F6" s="225"/>
      <c r="G6" s="225"/>
      <c r="H6" s="796">
        <v>0</v>
      </c>
      <c r="I6" s="225">
        <v>3</v>
      </c>
      <c r="J6" s="225">
        <v>86.429999999999993</v>
      </c>
      <c r="K6" s="796">
        <v>1</v>
      </c>
      <c r="L6" s="225">
        <v>3</v>
      </c>
      <c r="M6" s="804">
        <v>86.429999999999993</v>
      </c>
    </row>
    <row r="7" spans="1:13" ht="14.4" customHeight="1" x14ac:dyDescent="0.3">
      <c r="A7" s="713" t="s">
        <v>2071</v>
      </c>
      <c r="B7" s="714" t="s">
        <v>1881</v>
      </c>
      <c r="C7" s="714" t="s">
        <v>2576</v>
      </c>
      <c r="D7" s="714" t="s">
        <v>1882</v>
      </c>
      <c r="E7" s="714" t="s">
        <v>2577</v>
      </c>
      <c r="F7" s="717"/>
      <c r="G7" s="717"/>
      <c r="H7" s="738"/>
      <c r="I7" s="717">
        <v>3</v>
      </c>
      <c r="J7" s="717">
        <v>0</v>
      </c>
      <c r="K7" s="738"/>
      <c r="L7" s="717">
        <v>3</v>
      </c>
      <c r="M7" s="718">
        <v>0</v>
      </c>
    </row>
    <row r="8" spans="1:13" ht="14.4" customHeight="1" x14ac:dyDescent="0.3">
      <c r="A8" s="713" t="s">
        <v>2071</v>
      </c>
      <c r="B8" s="714" t="s">
        <v>1897</v>
      </c>
      <c r="C8" s="714" t="s">
        <v>1565</v>
      </c>
      <c r="D8" s="714" t="s">
        <v>1566</v>
      </c>
      <c r="E8" s="714" t="s">
        <v>1898</v>
      </c>
      <c r="F8" s="717"/>
      <c r="G8" s="717"/>
      <c r="H8" s="738">
        <v>0</v>
      </c>
      <c r="I8" s="717">
        <v>4</v>
      </c>
      <c r="J8" s="717">
        <v>345.64</v>
      </c>
      <c r="K8" s="738">
        <v>1</v>
      </c>
      <c r="L8" s="717">
        <v>4</v>
      </c>
      <c r="M8" s="718">
        <v>345.64</v>
      </c>
    </row>
    <row r="9" spans="1:13" ht="14.4" customHeight="1" x14ac:dyDescent="0.3">
      <c r="A9" s="713" t="s">
        <v>2071</v>
      </c>
      <c r="B9" s="714" t="s">
        <v>1897</v>
      </c>
      <c r="C9" s="714" t="s">
        <v>2562</v>
      </c>
      <c r="D9" s="714" t="s">
        <v>1566</v>
      </c>
      <c r="E9" s="714" t="s">
        <v>2563</v>
      </c>
      <c r="F9" s="717"/>
      <c r="G9" s="717"/>
      <c r="H9" s="738"/>
      <c r="I9" s="717">
        <v>2</v>
      </c>
      <c r="J9" s="717">
        <v>0</v>
      </c>
      <c r="K9" s="738"/>
      <c r="L9" s="717">
        <v>2</v>
      </c>
      <c r="M9" s="718">
        <v>0</v>
      </c>
    </row>
    <row r="10" spans="1:13" ht="14.4" customHeight="1" x14ac:dyDescent="0.3">
      <c r="A10" s="713" t="s">
        <v>2071</v>
      </c>
      <c r="B10" s="714" t="s">
        <v>2768</v>
      </c>
      <c r="C10" s="714" t="s">
        <v>2416</v>
      </c>
      <c r="D10" s="714" t="s">
        <v>2390</v>
      </c>
      <c r="E10" s="714" t="s">
        <v>2417</v>
      </c>
      <c r="F10" s="717"/>
      <c r="G10" s="717"/>
      <c r="H10" s="738">
        <v>0</v>
      </c>
      <c r="I10" s="717">
        <v>1</v>
      </c>
      <c r="J10" s="717">
        <v>184.74</v>
      </c>
      <c r="K10" s="738">
        <v>1</v>
      </c>
      <c r="L10" s="717">
        <v>1</v>
      </c>
      <c r="M10" s="718">
        <v>184.74</v>
      </c>
    </row>
    <row r="11" spans="1:13" ht="14.4" customHeight="1" x14ac:dyDescent="0.3">
      <c r="A11" s="713" t="s">
        <v>2071</v>
      </c>
      <c r="B11" s="714" t="s">
        <v>1916</v>
      </c>
      <c r="C11" s="714" t="s">
        <v>2505</v>
      </c>
      <c r="D11" s="714" t="s">
        <v>1410</v>
      </c>
      <c r="E11" s="714" t="s">
        <v>1917</v>
      </c>
      <c r="F11" s="717"/>
      <c r="G11" s="717"/>
      <c r="H11" s="738"/>
      <c r="I11" s="717">
        <v>1</v>
      </c>
      <c r="J11" s="717">
        <v>0</v>
      </c>
      <c r="K11" s="738"/>
      <c r="L11" s="717">
        <v>1</v>
      </c>
      <c r="M11" s="718">
        <v>0</v>
      </c>
    </row>
    <row r="12" spans="1:13" ht="14.4" customHeight="1" x14ac:dyDescent="0.3">
      <c r="A12" s="713" t="s">
        <v>2071</v>
      </c>
      <c r="B12" s="714" t="s">
        <v>2769</v>
      </c>
      <c r="C12" s="714" t="s">
        <v>2596</v>
      </c>
      <c r="D12" s="714" t="s">
        <v>2377</v>
      </c>
      <c r="E12" s="714" t="s">
        <v>2597</v>
      </c>
      <c r="F12" s="717">
        <v>2</v>
      </c>
      <c r="G12" s="717">
        <v>0</v>
      </c>
      <c r="H12" s="738"/>
      <c r="I12" s="717"/>
      <c r="J12" s="717"/>
      <c r="K12" s="738"/>
      <c r="L12" s="717">
        <v>2</v>
      </c>
      <c r="M12" s="718">
        <v>0</v>
      </c>
    </row>
    <row r="13" spans="1:13" ht="14.4" customHeight="1" x14ac:dyDescent="0.3">
      <c r="A13" s="713" t="s">
        <v>2071</v>
      </c>
      <c r="B13" s="714" t="s">
        <v>1921</v>
      </c>
      <c r="C13" s="714" t="s">
        <v>1431</v>
      </c>
      <c r="D13" s="714" t="s">
        <v>1922</v>
      </c>
      <c r="E13" s="714" t="s">
        <v>1923</v>
      </c>
      <c r="F13" s="717"/>
      <c r="G13" s="717"/>
      <c r="H13" s="738">
        <v>0</v>
      </c>
      <c r="I13" s="717">
        <v>6</v>
      </c>
      <c r="J13" s="717">
        <v>393.24</v>
      </c>
      <c r="K13" s="738">
        <v>1</v>
      </c>
      <c r="L13" s="717">
        <v>6</v>
      </c>
      <c r="M13" s="718">
        <v>393.24</v>
      </c>
    </row>
    <row r="14" spans="1:13" ht="14.4" customHeight="1" x14ac:dyDescent="0.3">
      <c r="A14" s="713" t="s">
        <v>2071</v>
      </c>
      <c r="B14" s="714" t="s">
        <v>2770</v>
      </c>
      <c r="C14" s="714" t="s">
        <v>2574</v>
      </c>
      <c r="D14" s="714" t="s">
        <v>2575</v>
      </c>
      <c r="E14" s="714" t="s">
        <v>2241</v>
      </c>
      <c r="F14" s="717"/>
      <c r="G14" s="717"/>
      <c r="H14" s="738">
        <v>0</v>
      </c>
      <c r="I14" s="717">
        <v>240</v>
      </c>
      <c r="J14" s="717">
        <v>7461.6</v>
      </c>
      <c r="K14" s="738">
        <v>1</v>
      </c>
      <c r="L14" s="717">
        <v>240</v>
      </c>
      <c r="M14" s="718">
        <v>7461.6</v>
      </c>
    </row>
    <row r="15" spans="1:13" ht="14.4" customHeight="1" x14ac:dyDescent="0.3">
      <c r="A15" s="713" t="s">
        <v>2071</v>
      </c>
      <c r="B15" s="714" t="s">
        <v>1931</v>
      </c>
      <c r="C15" s="714" t="s">
        <v>2578</v>
      </c>
      <c r="D15" s="714" t="s">
        <v>2579</v>
      </c>
      <c r="E15" s="714" t="s">
        <v>2580</v>
      </c>
      <c r="F15" s="717">
        <v>1</v>
      </c>
      <c r="G15" s="717">
        <v>144.81</v>
      </c>
      <c r="H15" s="738">
        <v>1</v>
      </c>
      <c r="I15" s="717"/>
      <c r="J15" s="717"/>
      <c r="K15" s="738">
        <v>0</v>
      </c>
      <c r="L15" s="717">
        <v>1</v>
      </c>
      <c r="M15" s="718">
        <v>144.81</v>
      </c>
    </row>
    <row r="16" spans="1:13" ht="14.4" customHeight="1" x14ac:dyDescent="0.3">
      <c r="A16" s="713" t="s">
        <v>2071</v>
      </c>
      <c r="B16" s="714" t="s">
        <v>1933</v>
      </c>
      <c r="C16" s="714" t="s">
        <v>1391</v>
      </c>
      <c r="D16" s="714" t="s">
        <v>1934</v>
      </c>
      <c r="E16" s="714" t="s">
        <v>1935</v>
      </c>
      <c r="F16" s="717"/>
      <c r="G16" s="717"/>
      <c r="H16" s="738">
        <v>0</v>
      </c>
      <c r="I16" s="717">
        <v>3</v>
      </c>
      <c r="J16" s="717">
        <v>31.23</v>
      </c>
      <c r="K16" s="738">
        <v>1</v>
      </c>
      <c r="L16" s="717">
        <v>3</v>
      </c>
      <c r="M16" s="718">
        <v>31.23</v>
      </c>
    </row>
    <row r="17" spans="1:13" ht="14.4" customHeight="1" x14ac:dyDescent="0.3">
      <c r="A17" s="713" t="s">
        <v>2071</v>
      </c>
      <c r="B17" s="714" t="s">
        <v>1933</v>
      </c>
      <c r="C17" s="714" t="s">
        <v>2360</v>
      </c>
      <c r="D17" s="714" t="s">
        <v>1934</v>
      </c>
      <c r="E17" s="714" t="s">
        <v>2361</v>
      </c>
      <c r="F17" s="717"/>
      <c r="G17" s="717"/>
      <c r="H17" s="738"/>
      <c r="I17" s="717">
        <v>3</v>
      </c>
      <c r="J17" s="717">
        <v>0</v>
      </c>
      <c r="K17" s="738"/>
      <c r="L17" s="717">
        <v>3</v>
      </c>
      <c r="M17" s="718">
        <v>0</v>
      </c>
    </row>
    <row r="18" spans="1:13" ht="14.4" customHeight="1" x14ac:dyDescent="0.3">
      <c r="A18" s="713" t="s">
        <v>2071</v>
      </c>
      <c r="B18" s="714" t="s">
        <v>1933</v>
      </c>
      <c r="C18" s="714" t="s">
        <v>2581</v>
      </c>
      <c r="D18" s="714" t="s">
        <v>1934</v>
      </c>
      <c r="E18" s="714" t="s">
        <v>2582</v>
      </c>
      <c r="F18" s="717"/>
      <c r="G18" s="717"/>
      <c r="H18" s="738"/>
      <c r="I18" s="717">
        <v>3</v>
      </c>
      <c r="J18" s="717">
        <v>0</v>
      </c>
      <c r="K18" s="738"/>
      <c r="L18" s="717">
        <v>3</v>
      </c>
      <c r="M18" s="718">
        <v>0</v>
      </c>
    </row>
    <row r="19" spans="1:13" ht="14.4" customHeight="1" x14ac:dyDescent="0.3">
      <c r="A19" s="713" t="s">
        <v>2071</v>
      </c>
      <c r="B19" s="714" t="s">
        <v>1938</v>
      </c>
      <c r="C19" s="714" t="s">
        <v>1454</v>
      </c>
      <c r="D19" s="714" t="s">
        <v>1939</v>
      </c>
      <c r="E19" s="714" t="s">
        <v>1940</v>
      </c>
      <c r="F19" s="717"/>
      <c r="G19" s="717"/>
      <c r="H19" s="738">
        <v>0</v>
      </c>
      <c r="I19" s="717">
        <v>1</v>
      </c>
      <c r="J19" s="717">
        <v>72.88</v>
      </c>
      <c r="K19" s="738">
        <v>1</v>
      </c>
      <c r="L19" s="717">
        <v>1</v>
      </c>
      <c r="M19" s="718">
        <v>72.88</v>
      </c>
    </row>
    <row r="20" spans="1:13" ht="14.4" customHeight="1" x14ac:dyDescent="0.3">
      <c r="A20" s="713" t="s">
        <v>2071</v>
      </c>
      <c r="B20" s="714" t="s">
        <v>1953</v>
      </c>
      <c r="C20" s="714" t="s">
        <v>2506</v>
      </c>
      <c r="D20" s="714" t="s">
        <v>2507</v>
      </c>
      <c r="E20" s="714" t="s">
        <v>2508</v>
      </c>
      <c r="F20" s="717"/>
      <c r="G20" s="717"/>
      <c r="H20" s="738">
        <v>0</v>
      </c>
      <c r="I20" s="717">
        <v>1</v>
      </c>
      <c r="J20" s="717">
        <v>353.18</v>
      </c>
      <c r="K20" s="738">
        <v>1</v>
      </c>
      <c r="L20" s="717">
        <v>1</v>
      </c>
      <c r="M20" s="718">
        <v>353.18</v>
      </c>
    </row>
    <row r="21" spans="1:13" ht="14.4" customHeight="1" x14ac:dyDescent="0.3">
      <c r="A21" s="713" t="s">
        <v>2071</v>
      </c>
      <c r="B21" s="714" t="s">
        <v>1953</v>
      </c>
      <c r="C21" s="714" t="s">
        <v>2509</v>
      </c>
      <c r="D21" s="714" t="s">
        <v>2510</v>
      </c>
      <c r="E21" s="714" t="s">
        <v>2511</v>
      </c>
      <c r="F21" s="717">
        <v>1</v>
      </c>
      <c r="G21" s="717">
        <v>353.18</v>
      </c>
      <c r="H21" s="738">
        <v>1</v>
      </c>
      <c r="I21" s="717"/>
      <c r="J21" s="717"/>
      <c r="K21" s="738">
        <v>0</v>
      </c>
      <c r="L21" s="717">
        <v>1</v>
      </c>
      <c r="M21" s="718">
        <v>353.18</v>
      </c>
    </row>
    <row r="22" spans="1:13" ht="14.4" customHeight="1" x14ac:dyDescent="0.3">
      <c r="A22" s="713" t="s">
        <v>2071</v>
      </c>
      <c r="B22" s="714" t="s">
        <v>1953</v>
      </c>
      <c r="C22" s="714" t="s">
        <v>2512</v>
      </c>
      <c r="D22" s="714" t="s">
        <v>1954</v>
      </c>
      <c r="E22" s="714" t="s">
        <v>2045</v>
      </c>
      <c r="F22" s="717">
        <v>1</v>
      </c>
      <c r="G22" s="717">
        <v>0</v>
      </c>
      <c r="H22" s="738"/>
      <c r="I22" s="717"/>
      <c r="J22" s="717"/>
      <c r="K22" s="738"/>
      <c r="L22" s="717">
        <v>1</v>
      </c>
      <c r="M22" s="718">
        <v>0</v>
      </c>
    </row>
    <row r="23" spans="1:13" ht="14.4" customHeight="1" x14ac:dyDescent="0.3">
      <c r="A23" s="713" t="s">
        <v>2071</v>
      </c>
      <c r="B23" s="714" t="s">
        <v>1956</v>
      </c>
      <c r="C23" s="714" t="s">
        <v>2583</v>
      </c>
      <c r="D23" s="714" t="s">
        <v>1957</v>
      </c>
      <c r="E23" s="714" t="s">
        <v>2045</v>
      </c>
      <c r="F23" s="717"/>
      <c r="G23" s="717"/>
      <c r="H23" s="738">
        <v>0</v>
      </c>
      <c r="I23" s="717">
        <v>1</v>
      </c>
      <c r="J23" s="717">
        <v>353.18</v>
      </c>
      <c r="K23" s="738">
        <v>1</v>
      </c>
      <c r="L23" s="717">
        <v>1</v>
      </c>
      <c r="M23" s="718">
        <v>353.18</v>
      </c>
    </row>
    <row r="24" spans="1:13" ht="14.4" customHeight="1" x14ac:dyDescent="0.3">
      <c r="A24" s="713" t="s">
        <v>2071</v>
      </c>
      <c r="B24" s="714" t="s">
        <v>1956</v>
      </c>
      <c r="C24" s="714" t="s">
        <v>2584</v>
      </c>
      <c r="D24" s="714" t="s">
        <v>1957</v>
      </c>
      <c r="E24" s="714" t="s">
        <v>2511</v>
      </c>
      <c r="F24" s="717"/>
      <c r="G24" s="717"/>
      <c r="H24" s="738">
        <v>0</v>
      </c>
      <c r="I24" s="717">
        <v>2</v>
      </c>
      <c r="J24" s="717">
        <v>1086.72</v>
      </c>
      <c r="K24" s="738">
        <v>1</v>
      </c>
      <c r="L24" s="717">
        <v>2</v>
      </c>
      <c r="M24" s="718">
        <v>1086.72</v>
      </c>
    </row>
    <row r="25" spans="1:13" ht="14.4" customHeight="1" x14ac:dyDescent="0.3">
      <c r="A25" s="713" t="s">
        <v>2071</v>
      </c>
      <c r="B25" s="714" t="s">
        <v>1965</v>
      </c>
      <c r="C25" s="714" t="s">
        <v>2551</v>
      </c>
      <c r="D25" s="714" t="s">
        <v>1966</v>
      </c>
      <c r="E25" s="714" t="s">
        <v>2552</v>
      </c>
      <c r="F25" s="717"/>
      <c r="G25" s="717"/>
      <c r="H25" s="738"/>
      <c r="I25" s="717">
        <v>1</v>
      </c>
      <c r="J25" s="717">
        <v>0</v>
      </c>
      <c r="K25" s="738"/>
      <c r="L25" s="717">
        <v>1</v>
      </c>
      <c r="M25" s="718">
        <v>0</v>
      </c>
    </row>
    <row r="26" spans="1:13" ht="14.4" customHeight="1" x14ac:dyDescent="0.3">
      <c r="A26" s="713" t="s">
        <v>2071</v>
      </c>
      <c r="B26" s="714" t="s">
        <v>1965</v>
      </c>
      <c r="C26" s="714" t="s">
        <v>1597</v>
      </c>
      <c r="D26" s="714" t="s">
        <v>1598</v>
      </c>
      <c r="E26" s="714" t="s">
        <v>1969</v>
      </c>
      <c r="F26" s="717"/>
      <c r="G26" s="717"/>
      <c r="H26" s="738">
        <v>0</v>
      </c>
      <c r="I26" s="717">
        <v>1</v>
      </c>
      <c r="J26" s="717">
        <v>79.03</v>
      </c>
      <c r="K26" s="738">
        <v>1</v>
      </c>
      <c r="L26" s="717">
        <v>1</v>
      </c>
      <c r="M26" s="718">
        <v>79.03</v>
      </c>
    </row>
    <row r="27" spans="1:13" ht="14.4" customHeight="1" x14ac:dyDescent="0.3">
      <c r="A27" s="713" t="s">
        <v>2071</v>
      </c>
      <c r="B27" s="714" t="s">
        <v>1965</v>
      </c>
      <c r="C27" s="714" t="s">
        <v>2553</v>
      </c>
      <c r="D27" s="714" t="s">
        <v>1966</v>
      </c>
      <c r="E27" s="714" t="s">
        <v>2554</v>
      </c>
      <c r="F27" s="717">
        <v>1</v>
      </c>
      <c r="G27" s="717">
        <v>79.03</v>
      </c>
      <c r="H27" s="738">
        <v>1</v>
      </c>
      <c r="I27" s="717"/>
      <c r="J27" s="717"/>
      <c r="K27" s="738">
        <v>0</v>
      </c>
      <c r="L27" s="717">
        <v>1</v>
      </c>
      <c r="M27" s="718">
        <v>79.03</v>
      </c>
    </row>
    <row r="28" spans="1:13" ht="14.4" customHeight="1" x14ac:dyDescent="0.3">
      <c r="A28" s="713" t="s">
        <v>2071</v>
      </c>
      <c r="B28" s="714" t="s">
        <v>1965</v>
      </c>
      <c r="C28" s="714" t="s">
        <v>2144</v>
      </c>
      <c r="D28" s="714" t="s">
        <v>2145</v>
      </c>
      <c r="E28" s="714" t="s">
        <v>2146</v>
      </c>
      <c r="F28" s="717"/>
      <c r="G28" s="717"/>
      <c r="H28" s="738">
        <v>0</v>
      </c>
      <c r="I28" s="717">
        <v>1</v>
      </c>
      <c r="J28" s="717">
        <v>46.07</v>
      </c>
      <c r="K28" s="738">
        <v>1</v>
      </c>
      <c r="L28" s="717">
        <v>1</v>
      </c>
      <c r="M28" s="718">
        <v>46.07</v>
      </c>
    </row>
    <row r="29" spans="1:13" ht="14.4" customHeight="1" x14ac:dyDescent="0.3">
      <c r="A29" s="713" t="s">
        <v>2071</v>
      </c>
      <c r="B29" s="714" t="s">
        <v>1972</v>
      </c>
      <c r="C29" s="714" t="s">
        <v>1575</v>
      </c>
      <c r="D29" s="714" t="s">
        <v>1576</v>
      </c>
      <c r="E29" s="714" t="s">
        <v>1973</v>
      </c>
      <c r="F29" s="717"/>
      <c r="G29" s="717"/>
      <c r="H29" s="738">
        <v>0</v>
      </c>
      <c r="I29" s="717">
        <v>1</v>
      </c>
      <c r="J29" s="717">
        <v>225.06</v>
      </c>
      <c r="K29" s="738">
        <v>1</v>
      </c>
      <c r="L29" s="717">
        <v>1</v>
      </c>
      <c r="M29" s="718">
        <v>225.06</v>
      </c>
    </row>
    <row r="30" spans="1:13" ht="14.4" customHeight="1" x14ac:dyDescent="0.3">
      <c r="A30" s="713" t="s">
        <v>2071</v>
      </c>
      <c r="B30" s="714" t="s">
        <v>1996</v>
      </c>
      <c r="C30" s="714" t="s">
        <v>2572</v>
      </c>
      <c r="D30" s="714" t="s">
        <v>1244</v>
      </c>
      <c r="E30" s="714" t="s">
        <v>2132</v>
      </c>
      <c r="F30" s="717"/>
      <c r="G30" s="717"/>
      <c r="H30" s="738">
        <v>0</v>
      </c>
      <c r="I30" s="717">
        <v>3</v>
      </c>
      <c r="J30" s="717">
        <v>145.26</v>
      </c>
      <c r="K30" s="738">
        <v>1</v>
      </c>
      <c r="L30" s="717">
        <v>3</v>
      </c>
      <c r="M30" s="718">
        <v>145.26</v>
      </c>
    </row>
    <row r="31" spans="1:13" ht="14.4" customHeight="1" x14ac:dyDescent="0.3">
      <c r="A31" s="713" t="s">
        <v>2071</v>
      </c>
      <c r="B31" s="714" t="s">
        <v>2002</v>
      </c>
      <c r="C31" s="714" t="s">
        <v>1435</v>
      </c>
      <c r="D31" s="714" t="s">
        <v>2003</v>
      </c>
      <c r="E31" s="714" t="s">
        <v>2004</v>
      </c>
      <c r="F31" s="717"/>
      <c r="G31" s="717"/>
      <c r="H31" s="738"/>
      <c r="I31" s="717">
        <v>2</v>
      </c>
      <c r="J31" s="717">
        <v>0</v>
      </c>
      <c r="K31" s="738"/>
      <c r="L31" s="717">
        <v>2</v>
      </c>
      <c r="M31" s="718">
        <v>0</v>
      </c>
    </row>
    <row r="32" spans="1:13" ht="14.4" customHeight="1" x14ac:dyDescent="0.3">
      <c r="A32" s="713" t="s">
        <v>2071</v>
      </c>
      <c r="B32" s="714" t="s">
        <v>2771</v>
      </c>
      <c r="C32" s="714" t="s">
        <v>2531</v>
      </c>
      <c r="D32" s="714" t="s">
        <v>2532</v>
      </c>
      <c r="E32" s="714" t="s">
        <v>2533</v>
      </c>
      <c r="F32" s="717"/>
      <c r="G32" s="717"/>
      <c r="H32" s="738">
        <v>0</v>
      </c>
      <c r="I32" s="717">
        <v>2</v>
      </c>
      <c r="J32" s="717">
        <v>1696.98</v>
      </c>
      <c r="K32" s="738">
        <v>1</v>
      </c>
      <c r="L32" s="717">
        <v>2</v>
      </c>
      <c r="M32" s="718">
        <v>1696.98</v>
      </c>
    </row>
    <row r="33" spans="1:13" ht="14.4" customHeight="1" x14ac:dyDescent="0.3">
      <c r="A33" s="713" t="s">
        <v>2071</v>
      </c>
      <c r="B33" s="714" t="s">
        <v>2019</v>
      </c>
      <c r="C33" s="714" t="s">
        <v>2501</v>
      </c>
      <c r="D33" s="714" t="s">
        <v>574</v>
      </c>
      <c r="E33" s="714" t="s">
        <v>2502</v>
      </c>
      <c r="F33" s="717">
        <v>1</v>
      </c>
      <c r="G33" s="717">
        <v>9.4</v>
      </c>
      <c r="H33" s="738">
        <v>1</v>
      </c>
      <c r="I33" s="717"/>
      <c r="J33" s="717"/>
      <c r="K33" s="738">
        <v>0</v>
      </c>
      <c r="L33" s="717">
        <v>1</v>
      </c>
      <c r="M33" s="718">
        <v>9.4</v>
      </c>
    </row>
    <row r="34" spans="1:13" ht="14.4" customHeight="1" x14ac:dyDescent="0.3">
      <c r="A34" s="713" t="s">
        <v>2072</v>
      </c>
      <c r="B34" s="714" t="s">
        <v>1881</v>
      </c>
      <c r="C34" s="714" t="s">
        <v>1588</v>
      </c>
      <c r="D34" s="714" t="s">
        <v>1882</v>
      </c>
      <c r="E34" s="714" t="s">
        <v>1883</v>
      </c>
      <c r="F34" s="717"/>
      <c r="G34" s="717"/>
      <c r="H34" s="738">
        <v>0</v>
      </c>
      <c r="I34" s="717">
        <v>3</v>
      </c>
      <c r="J34" s="717">
        <v>86.429999999999993</v>
      </c>
      <c r="K34" s="738">
        <v>1</v>
      </c>
      <c r="L34" s="717">
        <v>3</v>
      </c>
      <c r="M34" s="718">
        <v>86.429999999999993</v>
      </c>
    </row>
    <row r="35" spans="1:13" ht="14.4" customHeight="1" x14ac:dyDescent="0.3">
      <c r="A35" s="713" t="s">
        <v>2072</v>
      </c>
      <c r="B35" s="714" t="s">
        <v>1897</v>
      </c>
      <c r="C35" s="714" t="s">
        <v>2481</v>
      </c>
      <c r="D35" s="714" t="s">
        <v>2482</v>
      </c>
      <c r="E35" s="714" t="s">
        <v>2483</v>
      </c>
      <c r="F35" s="717">
        <v>1</v>
      </c>
      <c r="G35" s="717">
        <v>36.14</v>
      </c>
      <c r="H35" s="738">
        <v>1</v>
      </c>
      <c r="I35" s="717"/>
      <c r="J35" s="717"/>
      <c r="K35" s="738">
        <v>0</v>
      </c>
      <c r="L35" s="717">
        <v>1</v>
      </c>
      <c r="M35" s="718">
        <v>36.14</v>
      </c>
    </row>
    <row r="36" spans="1:13" ht="14.4" customHeight="1" x14ac:dyDescent="0.3">
      <c r="A36" s="713" t="s">
        <v>2072</v>
      </c>
      <c r="B36" s="714" t="s">
        <v>1897</v>
      </c>
      <c r="C36" s="714" t="s">
        <v>1438</v>
      </c>
      <c r="D36" s="714" t="s">
        <v>1439</v>
      </c>
      <c r="E36" s="714" t="s">
        <v>1899</v>
      </c>
      <c r="F36" s="717"/>
      <c r="G36" s="717"/>
      <c r="H36" s="738">
        <v>0</v>
      </c>
      <c r="I36" s="717">
        <v>1</v>
      </c>
      <c r="J36" s="717">
        <v>43.21</v>
      </c>
      <c r="K36" s="738">
        <v>1</v>
      </c>
      <c r="L36" s="717">
        <v>1</v>
      </c>
      <c r="M36" s="718">
        <v>43.21</v>
      </c>
    </row>
    <row r="37" spans="1:13" ht="14.4" customHeight="1" x14ac:dyDescent="0.3">
      <c r="A37" s="713" t="s">
        <v>2072</v>
      </c>
      <c r="B37" s="714" t="s">
        <v>2768</v>
      </c>
      <c r="C37" s="714" t="s">
        <v>2389</v>
      </c>
      <c r="D37" s="714" t="s">
        <v>2390</v>
      </c>
      <c r="E37" s="714" t="s">
        <v>2391</v>
      </c>
      <c r="F37" s="717"/>
      <c r="G37" s="717"/>
      <c r="H37" s="738">
        <v>0</v>
      </c>
      <c r="I37" s="717">
        <v>1</v>
      </c>
      <c r="J37" s="717">
        <v>120.61</v>
      </c>
      <c r="K37" s="738">
        <v>1</v>
      </c>
      <c r="L37" s="717">
        <v>1</v>
      </c>
      <c r="M37" s="718">
        <v>120.61</v>
      </c>
    </row>
    <row r="38" spans="1:13" ht="14.4" customHeight="1" x14ac:dyDescent="0.3">
      <c r="A38" s="713" t="s">
        <v>2072</v>
      </c>
      <c r="B38" s="714" t="s">
        <v>1900</v>
      </c>
      <c r="C38" s="714" t="s">
        <v>2170</v>
      </c>
      <c r="D38" s="714" t="s">
        <v>1418</v>
      </c>
      <c r="E38" s="714" t="s">
        <v>1901</v>
      </c>
      <c r="F38" s="717"/>
      <c r="G38" s="717"/>
      <c r="H38" s="738">
        <v>0</v>
      </c>
      <c r="I38" s="717">
        <v>1</v>
      </c>
      <c r="J38" s="717">
        <v>368.16</v>
      </c>
      <c r="K38" s="738">
        <v>1</v>
      </c>
      <c r="L38" s="717">
        <v>1</v>
      </c>
      <c r="M38" s="718">
        <v>368.16</v>
      </c>
    </row>
    <row r="39" spans="1:13" ht="14.4" customHeight="1" x14ac:dyDescent="0.3">
      <c r="A39" s="713" t="s">
        <v>2072</v>
      </c>
      <c r="B39" s="714" t="s">
        <v>1900</v>
      </c>
      <c r="C39" s="714" t="s">
        <v>2341</v>
      </c>
      <c r="D39" s="714" t="s">
        <v>1418</v>
      </c>
      <c r="E39" s="714" t="s">
        <v>1903</v>
      </c>
      <c r="F39" s="717"/>
      <c r="G39" s="717"/>
      <c r="H39" s="738">
        <v>0</v>
      </c>
      <c r="I39" s="717">
        <v>1</v>
      </c>
      <c r="J39" s="717">
        <v>490.89</v>
      </c>
      <c r="K39" s="738">
        <v>1</v>
      </c>
      <c r="L39" s="717">
        <v>1</v>
      </c>
      <c r="M39" s="718">
        <v>490.89</v>
      </c>
    </row>
    <row r="40" spans="1:13" ht="14.4" customHeight="1" x14ac:dyDescent="0.3">
      <c r="A40" s="713" t="s">
        <v>2072</v>
      </c>
      <c r="B40" s="714" t="s">
        <v>1900</v>
      </c>
      <c r="C40" s="714" t="s">
        <v>2342</v>
      </c>
      <c r="D40" s="714" t="s">
        <v>1418</v>
      </c>
      <c r="E40" s="714" t="s">
        <v>1902</v>
      </c>
      <c r="F40" s="717"/>
      <c r="G40" s="717"/>
      <c r="H40" s="738">
        <v>0</v>
      </c>
      <c r="I40" s="717">
        <v>1</v>
      </c>
      <c r="J40" s="717">
        <v>736.33</v>
      </c>
      <c r="K40" s="738">
        <v>1</v>
      </c>
      <c r="L40" s="717">
        <v>1</v>
      </c>
      <c r="M40" s="718">
        <v>736.33</v>
      </c>
    </row>
    <row r="41" spans="1:13" ht="14.4" customHeight="1" x14ac:dyDescent="0.3">
      <c r="A41" s="713" t="s">
        <v>2072</v>
      </c>
      <c r="B41" s="714" t="s">
        <v>1921</v>
      </c>
      <c r="C41" s="714" t="s">
        <v>1431</v>
      </c>
      <c r="D41" s="714" t="s">
        <v>1922</v>
      </c>
      <c r="E41" s="714" t="s">
        <v>1923</v>
      </c>
      <c r="F41" s="717"/>
      <c r="G41" s="717"/>
      <c r="H41" s="738">
        <v>0</v>
      </c>
      <c r="I41" s="717">
        <v>1</v>
      </c>
      <c r="J41" s="717">
        <v>65.540000000000006</v>
      </c>
      <c r="K41" s="738">
        <v>1</v>
      </c>
      <c r="L41" s="717">
        <v>1</v>
      </c>
      <c r="M41" s="718">
        <v>65.540000000000006</v>
      </c>
    </row>
    <row r="42" spans="1:13" ht="14.4" customHeight="1" x14ac:dyDescent="0.3">
      <c r="A42" s="713" t="s">
        <v>2072</v>
      </c>
      <c r="B42" s="714" t="s">
        <v>1924</v>
      </c>
      <c r="C42" s="714" t="s">
        <v>1425</v>
      </c>
      <c r="D42" s="714" t="s">
        <v>1426</v>
      </c>
      <c r="E42" s="714" t="s">
        <v>1925</v>
      </c>
      <c r="F42" s="717"/>
      <c r="G42" s="717"/>
      <c r="H42" s="738">
        <v>0</v>
      </c>
      <c r="I42" s="717">
        <v>1</v>
      </c>
      <c r="J42" s="717">
        <v>35.11</v>
      </c>
      <c r="K42" s="738">
        <v>1</v>
      </c>
      <c r="L42" s="717">
        <v>1</v>
      </c>
      <c r="M42" s="718">
        <v>35.11</v>
      </c>
    </row>
    <row r="43" spans="1:13" ht="14.4" customHeight="1" x14ac:dyDescent="0.3">
      <c r="A43" s="713" t="s">
        <v>2072</v>
      </c>
      <c r="B43" s="714" t="s">
        <v>1927</v>
      </c>
      <c r="C43" s="714" t="s">
        <v>1466</v>
      </c>
      <c r="D43" s="714" t="s">
        <v>1467</v>
      </c>
      <c r="E43" s="714" t="s">
        <v>1928</v>
      </c>
      <c r="F43" s="717"/>
      <c r="G43" s="717"/>
      <c r="H43" s="738">
        <v>0</v>
      </c>
      <c r="I43" s="717">
        <v>2</v>
      </c>
      <c r="J43" s="717">
        <v>17.579999999999998</v>
      </c>
      <c r="K43" s="738">
        <v>1</v>
      </c>
      <c r="L43" s="717">
        <v>2</v>
      </c>
      <c r="M43" s="718">
        <v>17.579999999999998</v>
      </c>
    </row>
    <row r="44" spans="1:13" ht="14.4" customHeight="1" x14ac:dyDescent="0.3">
      <c r="A44" s="713" t="s">
        <v>2072</v>
      </c>
      <c r="B44" s="714" t="s">
        <v>1931</v>
      </c>
      <c r="C44" s="714" t="s">
        <v>1449</v>
      </c>
      <c r="D44" s="714" t="s">
        <v>1450</v>
      </c>
      <c r="E44" s="714" t="s">
        <v>1925</v>
      </c>
      <c r="F44" s="717"/>
      <c r="G44" s="717"/>
      <c r="H44" s="738">
        <v>0</v>
      </c>
      <c r="I44" s="717">
        <v>2</v>
      </c>
      <c r="J44" s="717">
        <v>96.54</v>
      </c>
      <c r="K44" s="738">
        <v>1</v>
      </c>
      <c r="L44" s="717">
        <v>2</v>
      </c>
      <c r="M44" s="718">
        <v>96.54</v>
      </c>
    </row>
    <row r="45" spans="1:13" ht="14.4" customHeight="1" x14ac:dyDescent="0.3">
      <c r="A45" s="713" t="s">
        <v>2072</v>
      </c>
      <c r="B45" s="714" t="s">
        <v>1933</v>
      </c>
      <c r="C45" s="714" t="s">
        <v>1394</v>
      </c>
      <c r="D45" s="714" t="s">
        <v>1934</v>
      </c>
      <c r="E45" s="714" t="s">
        <v>1936</v>
      </c>
      <c r="F45" s="717"/>
      <c r="G45" s="717"/>
      <c r="H45" s="738">
        <v>0</v>
      </c>
      <c r="I45" s="717">
        <v>1</v>
      </c>
      <c r="J45" s="717">
        <v>16.09</v>
      </c>
      <c r="K45" s="738">
        <v>1</v>
      </c>
      <c r="L45" s="717">
        <v>1</v>
      </c>
      <c r="M45" s="718">
        <v>16.09</v>
      </c>
    </row>
    <row r="46" spans="1:13" ht="14.4" customHeight="1" x14ac:dyDescent="0.3">
      <c r="A46" s="713" t="s">
        <v>2072</v>
      </c>
      <c r="B46" s="714" t="s">
        <v>1953</v>
      </c>
      <c r="C46" s="714" t="s">
        <v>2447</v>
      </c>
      <c r="D46" s="714" t="s">
        <v>1954</v>
      </c>
      <c r="E46" s="714" t="s">
        <v>1958</v>
      </c>
      <c r="F46" s="717"/>
      <c r="G46" s="717"/>
      <c r="H46" s="738">
        <v>0</v>
      </c>
      <c r="I46" s="717">
        <v>1</v>
      </c>
      <c r="J46" s="717">
        <v>117.73</v>
      </c>
      <c r="K46" s="738">
        <v>1</v>
      </c>
      <c r="L46" s="717">
        <v>1</v>
      </c>
      <c r="M46" s="718">
        <v>117.73</v>
      </c>
    </row>
    <row r="47" spans="1:13" ht="14.4" customHeight="1" x14ac:dyDescent="0.3">
      <c r="A47" s="713" t="s">
        <v>2072</v>
      </c>
      <c r="B47" s="714" t="s">
        <v>2772</v>
      </c>
      <c r="C47" s="714" t="s">
        <v>2452</v>
      </c>
      <c r="D47" s="714" t="s">
        <v>2453</v>
      </c>
      <c r="E47" s="714" t="s">
        <v>2454</v>
      </c>
      <c r="F47" s="717"/>
      <c r="G47" s="717"/>
      <c r="H47" s="738">
        <v>0</v>
      </c>
      <c r="I47" s="717">
        <v>1</v>
      </c>
      <c r="J47" s="717">
        <v>185.34</v>
      </c>
      <c r="K47" s="738">
        <v>1</v>
      </c>
      <c r="L47" s="717">
        <v>1</v>
      </c>
      <c r="M47" s="718">
        <v>185.34</v>
      </c>
    </row>
    <row r="48" spans="1:13" ht="14.4" customHeight="1" x14ac:dyDescent="0.3">
      <c r="A48" s="713" t="s">
        <v>2072</v>
      </c>
      <c r="B48" s="714" t="s">
        <v>1965</v>
      </c>
      <c r="C48" s="714" t="s">
        <v>2468</v>
      </c>
      <c r="D48" s="714" t="s">
        <v>1966</v>
      </c>
      <c r="E48" s="714" t="s">
        <v>2469</v>
      </c>
      <c r="F48" s="717"/>
      <c r="G48" s="717"/>
      <c r="H48" s="738"/>
      <c r="I48" s="717">
        <v>1</v>
      </c>
      <c r="J48" s="717">
        <v>0</v>
      </c>
      <c r="K48" s="738"/>
      <c r="L48" s="717">
        <v>1</v>
      </c>
      <c r="M48" s="718">
        <v>0</v>
      </c>
    </row>
    <row r="49" spans="1:13" ht="14.4" customHeight="1" x14ac:dyDescent="0.3">
      <c r="A49" s="713" t="s">
        <v>2072</v>
      </c>
      <c r="B49" s="714" t="s">
        <v>1965</v>
      </c>
      <c r="C49" s="714" t="s">
        <v>2473</v>
      </c>
      <c r="D49" s="714" t="s">
        <v>1966</v>
      </c>
      <c r="E49" s="714" t="s">
        <v>2474</v>
      </c>
      <c r="F49" s="717"/>
      <c r="G49" s="717"/>
      <c r="H49" s="738"/>
      <c r="I49" s="717">
        <v>1</v>
      </c>
      <c r="J49" s="717">
        <v>0</v>
      </c>
      <c r="K49" s="738"/>
      <c r="L49" s="717">
        <v>1</v>
      </c>
      <c r="M49" s="718">
        <v>0</v>
      </c>
    </row>
    <row r="50" spans="1:13" ht="14.4" customHeight="1" x14ac:dyDescent="0.3">
      <c r="A50" s="713" t="s">
        <v>2072</v>
      </c>
      <c r="B50" s="714" t="s">
        <v>1965</v>
      </c>
      <c r="C50" s="714" t="s">
        <v>2470</v>
      </c>
      <c r="D50" s="714" t="s">
        <v>2471</v>
      </c>
      <c r="E50" s="714" t="s">
        <v>2472</v>
      </c>
      <c r="F50" s="717"/>
      <c r="G50" s="717"/>
      <c r="H50" s="738">
        <v>0</v>
      </c>
      <c r="I50" s="717">
        <v>1</v>
      </c>
      <c r="J50" s="717">
        <v>118.54</v>
      </c>
      <c r="K50" s="738">
        <v>1</v>
      </c>
      <c r="L50" s="717">
        <v>1</v>
      </c>
      <c r="M50" s="718">
        <v>118.54</v>
      </c>
    </row>
    <row r="51" spans="1:13" ht="14.4" customHeight="1" x14ac:dyDescent="0.3">
      <c r="A51" s="713" t="s">
        <v>2072</v>
      </c>
      <c r="B51" s="714" t="s">
        <v>2049</v>
      </c>
      <c r="C51" s="714" t="s">
        <v>1667</v>
      </c>
      <c r="D51" s="714" t="s">
        <v>2056</v>
      </c>
      <c r="E51" s="714" t="s">
        <v>1669</v>
      </c>
      <c r="F51" s="717"/>
      <c r="G51" s="717"/>
      <c r="H51" s="738">
        <v>0</v>
      </c>
      <c r="I51" s="717">
        <v>1</v>
      </c>
      <c r="J51" s="717">
        <v>194.26</v>
      </c>
      <c r="K51" s="738">
        <v>1</v>
      </c>
      <c r="L51" s="717">
        <v>1</v>
      </c>
      <c r="M51" s="718">
        <v>194.26</v>
      </c>
    </row>
    <row r="52" spans="1:13" ht="14.4" customHeight="1" x14ac:dyDescent="0.3">
      <c r="A52" s="713" t="s">
        <v>2073</v>
      </c>
      <c r="B52" s="714" t="s">
        <v>1881</v>
      </c>
      <c r="C52" s="714" t="s">
        <v>1588</v>
      </c>
      <c r="D52" s="714" t="s">
        <v>1882</v>
      </c>
      <c r="E52" s="714" t="s">
        <v>1883</v>
      </c>
      <c r="F52" s="717"/>
      <c r="G52" s="717"/>
      <c r="H52" s="738">
        <v>0</v>
      </c>
      <c r="I52" s="717">
        <v>2</v>
      </c>
      <c r="J52" s="717">
        <v>57.62</v>
      </c>
      <c r="K52" s="738">
        <v>1</v>
      </c>
      <c r="L52" s="717">
        <v>2</v>
      </c>
      <c r="M52" s="718">
        <v>57.62</v>
      </c>
    </row>
    <row r="53" spans="1:13" ht="14.4" customHeight="1" x14ac:dyDescent="0.3">
      <c r="A53" s="713" t="s">
        <v>2073</v>
      </c>
      <c r="B53" s="714" t="s">
        <v>1897</v>
      </c>
      <c r="C53" s="714" t="s">
        <v>1438</v>
      </c>
      <c r="D53" s="714" t="s">
        <v>1439</v>
      </c>
      <c r="E53" s="714" t="s">
        <v>1899</v>
      </c>
      <c r="F53" s="717"/>
      <c r="G53" s="717"/>
      <c r="H53" s="738">
        <v>0</v>
      </c>
      <c r="I53" s="717">
        <v>1</v>
      </c>
      <c r="J53" s="717">
        <v>43.21</v>
      </c>
      <c r="K53" s="738">
        <v>1</v>
      </c>
      <c r="L53" s="717">
        <v>1</v>
      </c>
      <c r="M53" s="718">
        <v>43.21</v>
      </c>
    </row>
    <row r="54" spans="1:13" ht="14.4" customHeight="1" x14ac:dyDescent="0.3">
      <c r="A54" s="713" t="s">
        <v>2073</v>
      </c>
      <c r="B54" s="714" t="s">
        <v>2773</v>
      </c>
      <c r="C54" s="714" t="s">
        <v>2104</v>
      </c>
      <c r="D54" s="714" t="s">
        <v>2105</v>
      </c>
      <c r="E54" s="714" t="s">
        <v>2106</v>
      </c>
      <c r="F54" s="717"/>
      <c r="G54" s="717"/>
      <c r="H54" s="738">
        <v>0</v>
      </c>
      <c r="I54" s="717">
        <v>2</v>
      </c>
      <c r="J54" s="717">
        <v>61.66</v>
      </c>
      <c r="K54" s="738">
        <v>1</v>
      </c>
      <c r="L54" s="717">
        <v>2</v>
      </c>
      <c r="M54" s="718">
        <v>61.66</v>
      </c>
    </row>
    <row r="55" spans="1:13" ht="14.4" customHeight="1" x14ac:dyDescent="0.3">
      <c r="A55" s="713" t="s">
        <v>2073</v>
      </c>
      <c r="B55" s="714" t="s">
        <v>1900</v>
      </c>
      <c r="C55" s="714" t="s">
        <v>2170</v>
      </c>
      <c r="D55" s="714" t="s">
        <v>1418</v>
      </c>
      <c r="E55" s="714" t="s">
        <v>1901</v>
      </c>
      <c r="F55" s="717"/>
      <c r="G55" s="717"/>
      <c r="H55" s="738">
        <v>0</v>
      </c>
      <c r="I55" s="717">
        <v>4</v>
      </c>
      <c r="J55" s="717">
        <v>1472.64</v>
      </c>
      <c r="K55" s="738">
        <v>1</v>
      </c>
      <c r="L55" s="717">
        <v>4</v>
      </c>
      <c r="M55" s="718">
        <v>1472.64</v>
      </c>
    </row>
    <row r="56" spans="1:13" ht="14.4" customHeight="1" x14ac:dyDescent="0.3">
      <c r="A56" s="713" t="s">
        <v>2073</v>
      </c>
      <c r="B56" s="714" t="s">
        <v>1900</v>
      </c>
      <c r="C56" s="714" t="s">
        <v>1593</v>
      </c>
      <c r="D56" s="714" t="s">
        <v>1418</v>
      </c>
      <c r="E56" s="714" t="s">
        <v>1901</v>
      </c>
      <c r="F56" s="717"/>
      <c r="G56" s="717"/>
      <c r="H56" s="738">
        <v>0</v>
      </c>
      <c r="I56" s="717">
        <v>1</v>
      </c>
      <c r="J56" s="717">
        <v>368.16</v>
      </c>
      <c r="K56" s="738">
        <v>1</v>
      </c>
      <c r="L56" s="717">
        <v>1</v>
      </c>
      <c r="M56" s="718">
        <v>368.16</v>
      </c>
    </row>
    <row r="57" spans="1:13" ht="14.4" customHeight="1" x14ac:dyDescent="0.3">
      <c r="A57" s="713" t="s">
        <v>2073</v>
      </c>
      <c r="B57" s="714" t="s">
        <v>1905</v>
      </c>
      <c r="C57" s="714" t="s">
        <v>1581</v>
      </c>
      <c r="D57" s="714" t="s">
        <v>1906</v>
      </c>
      <c r="E57" s="714" t="s">
        <v>1907</v>
      </c>
      <c r="F57" s="717"/>
      <c r="G57" s="717"/>
      <c r="H57" s="738">
        <v>0</v>
      </c>
      <c r="I57" s="717">
        <v>1</v>
      </c>
      <c r="J57" s="717">
        <v>186.87</v>
      </c>
      <c r="K57" s="738">
        <v>1</v>
      </c>
      <c r="L57" s="717">
        <v>1</v>
      </c>
      <c r="M57" s="718">
        <v>186.87</v>
      </c>
    </row>
    <row r="58" spans="1:13" ht="14.4" customHeight="1" x14ac:dyDescent="0.3">
      <c r="A58" s="713" t="s">
        <v>2073</v>
      </c>
      <c r="B58" s="714" t="s">
        <v>1924</v>
      </c>
      <c r="C58" s="714" t="s">
        <v>1425</v>
      </c>
      <c r="D58" s="714" t="s">
        <v>1426</v>
      </c>
      <c r="E58" s="714" t="s">
        <v>1925</v>
      </c>
      <c r="F58" s="717"/>
      <c r="G58" s="717"/>
      <c r="H58" s="738">
        <v>0</v>
      </c>
      <c r="I58" s="717">
        <v>2</v>
      </c>
      <c r="J58" s="717">
        <v>70.22</v>
      </c>
      <c r="K58" s="738">
        <v>1</v>
      </c>
      <c r="L58" s="717">
        <v>2</v>
      </c>
      <c r="M58" s="718">
        <v>70.22</v>
      </c>
    </row>
    <row r="59" spans="1:13" ht="14.4" customHeight="1" x14ac:dyDescent="0.3">
      <c r="A59" s="713" t="s">
        <v>2073</v>
      </c>
      <c r="B59" s="714" t="s">
        <v>1924</v>
      </c>
      <c r="C59" s="714" t="s">
        <v>1428</v>
      </c>
      <c r="D59" s="714" t="s">
        <v>1429</v>
      </c>
      <c r="E59" s="714" t="s">
        <v>1926</v>
      </c>
      <c r="F59" s="717"/>
      <c r="G59" s="717"/>
      <c r="H59" s="738">
        <v>0</v>
      </c>
      <c r="I59" s="717">
        <v>1</v>
      </c>
      <c r="J59" s="717">
        <v>70.23</v>
      </c>
      <c r="K59" s="738">
        <v>1</v>
      </c>
      <c r="L59" s="717">
        <v>1</v>
      </c>
      <c r="M59" s="718">
        <v>70.23</v>
      </c>
    </row>
    <row r="60" spans="1:13" ht="14.4" customHeight="1" x14ac:dyDescent="0.3">
      <c r="A60" s="713" t="s">
        <v>2073</v>
      </c>
      <c r="B60" s="714" t="s">
        <v>2774</v>
      </c>
      <c r="C60" s="714" t="s">
        <v>2217</v>
      </c>
      <c r="D60" s="714" t="s">
        <v>2218</v>
      </c>
      <c r="E60" s="714" t="s">
        <v>2219</v>
      </c>
      <c r="F60" s="717"/>
      <c r="G60" s="717"/>
      <c r="H60" s="738">
        <v>0</v>
      </c>
      <c r="I60" s="717">
        <v>1</v>
      </c>
      <c r="J60" s="717">
        <v>251.52</v>
      </c>
      <c r="K60" s="738">
        <v>1</v>
      </c>
      <c r="L60" s="717">
        <v>1</v>
      </c>
      <c r="M60" s="718">
        <v>251.52</v>
      </c>
    </row>
    <row r="61" spans="1:13" ht="14.4" customHeight="1" x14ac:dyDescent="0.3">
      <c r="A61" s="713" t="s">
        <v>2073</v>
      </c>
      <c r="B61" s="714" t="s">
        <v>1931</v>
      </c>
      <c r="C61" s="714" t="s">
        <v>1449</v>
      </c>
      <c r="D61" s="714" t="s">
        <v>1450</v>
      </c>
      <c r="E61" s="714" t="s">
        <v>1925</v>
      </c>
      <c r="F61" s="717"/>
      <c r="G61" s="717"/>
      <c r="H61" s="738">
        <v>0</v>
      </c>
      <c r="I61" s="717">
        <v>1</v>
      </c>
      <c r="J61" s="717">
        <v>48.27</v>
      </c>
      <c r="K61" s="738">
        <v>1</v>
      </c>
      <c r="L61" s="717">
        <v>1</v>
      </c>
      <c r="M61" s="718">
        <v>48.27</v>
      </c>
    </row>
    <row r="62" spans="1:13" ht="14.4" customHeight="1" x14ac:dyDescent="0.3">
      <c r="A62" s="713" t="s">
        <v>2073</v>
      </c>
      <c r="B62" s="714" t="s">
        <v>1931</v>
      </c>
      <c r="C62" s="714" t="s">
        <v>2184</v>
      </c>
      <c r="D62" s="714" t="s">
        <v>2185</v>
      </c>
      <c r="E62" s="714" t="s">
        <v>1926</v>
      </c>
      <c r="F62" s="717"/>
      <c r="G62" s="717"/>
      <c r="H62" s="738">
        <v>0</v>
      </c>
      <c r="I62" s="717">
        <v>1</v>
      </c>
      <c r="J62" s="717">
        <v>96.53</v>
      </c>
      <c r="K62" s="738">
        <v>1</v>
      </c>
      <c r="L62" s="717">
        <v>1</v>
      </c>
      <c r="M62" s="718">
        <v>96.53</v>
      </c>
    </row>
    <row r="63" spans="1:13" ht="14.4" customHeight="1" x14ac:dyDescent="0.3">
      <c r="A63" s="713" t="s">
        <v>2073</v>
      </c>
      <c r="B63" s="714" t="s">
        <v>1938</v>
      </c>
      <c r="C63" s="714" t="s">
        <v>1454</v>
      </c>
      <c r="D63" s="714" t="s">
        <v>1939</v>
      </c>
      <c r="E63" s="714" t="s">
        <v>1940</v>
      </c>
      <c r="F63" s="717"/>
      <c r="G63" s="717"/>
      <c r="H63" s="738">
        <v>0</v>
      </c>
      <c r="I63" s="717">
        <v>1</v>
      </c>
      <c r="J63" s="717">
        <v>87.41</v>
      </c>
      <c r="K63" s="738">
        <v>1</v>
      </c>
      <c r="L63" s="717">
        <v>1</v>
      </c>
      <c r="M63" s="718">
        <v>87.41</v>
      </c>
    </row>
    <row r="64" spans="1:13" ht="14.4" customHeight="1" x14ac:dyDescent="0.3">
      <c r="A64" s="713" t="s">
        <v>2073</v>
      </c>
      <c r="B64" s="714" t="s">
        <v>1938</v>
      </c>
      <c r="C64" s="714" t="s">
        <v>1463</v>
      </c>
      <c r="D64" s="714" t="s">
        <v>1939</v>
      </c>
      <c r="E64" s="714" t="s">
        <v>1943</v>
      </c>
      <c r="F64" s="717"/>
      <c r="G64" s="717"/>
      <c r="H64" s="738">
        <v>0</v>
      </c>
      <c r="I64" s="717">
        <v>2</v>
      </c>
      <c r="J64" s="717">
        <v>320.53999999999996</v>
      </c>
      <c r="K64" s="738">
        <v>1</v>
      </c>
      <c r="L64" s="717">
        <v>2</v>
      </c>
      <c r="M64" s="718">
        <v>320.53999999999996</v>
      </c>
    </row>
    <row r="65" spans="1:13" ht="14.4" customHeight="1" x14ac:dyDescent="0.3">
      <c r="A65" s="713" t="s">
        <v>2073</v>
      </c>
      <c r="B65" s="714" t="s">
        <v>1951</v>
      </c>
      <c r="C65" s="714" t="s">
        <v>2151</v>
      </c>
      <c r="D65" s="714" t="s">
        <v>1541</v>
      </c>
      <c r="E65" s="714" t="s">
        <v>2152</v>
      </c>
      <c r="F65" s="717"/>
      <c r="G65" s="717"/>
      <c r="H65" s="738">
        <v>0</v>
      </c>
      <c r="I65" s="717">
        <v>1</v>
      </c>
      <c r="J65" s="717">
        <v>25.94</v>
      </c>
      <c r="K65" s="738">
        <v>1</v>
      </c>
      <c r="L65" s="717">
        <v>1</v>
      </c>
      <c r="M65" s="718">
        <v>25.94</v>
      </c>
    </row>
    <row r="66" spans="1:13" ht="14.4" customHeight="1" x14ac:dyDescent="0.3">
      <c r="A66" s="713" t="s">
        <v>2073</v>
      </c>
      <c r="B66" s="714" t="s">
        <v>1961</v>
      </c>
      <c r="C66" s="714" t="s">
        <v>1421</v>
      </c>
      <c r="D66" s="714" t="s">
        <v>1962</v>
      </c>
      <c r="E66" s="714" t="s">
        <v>1963</v>
      </c>
      <c r="F66" s="717"/>
      <c r="G66" s="717"/>
      <c r="H66" s="738">
        <v>0</v>
      </c>
      <c r="I66" s="717">
        <v>1</v>
      </c>
      <c r="J66" s="717">
        <v>37.159999999999997</v>
      </c>
      <c r="K66" s="738">
        <v>1</v>
      </c>
      <c r="L66" s="717">
        <v>1</v>
      </c>
      <c r="M66" s="718">
        <v>37.159999999999997</v>
      </c>
    </row>
    <row r="67" spans="1:13" ht="14.4" customHeight="1" x14ac:dyDescent="0.3">
      <c r="A67" s="713" t="s">
        <v>2073</v>
      </c>
      <c r="B67" s="714" t="s">
        <v>1965</v>
      </c>
      <c r="C67" s="714" t="s">
        <v>1530</v>
      </c>
      <c r="D67" s="714" t="s">
        <v>1966</v>
      </c>
      <c r="E67" s="714" t="s">
        <v>1968</v>
      </c>
      <c r="F67" s="717"/>
      <c r="G67" s="717"/>
      <c r="H67" s="738">
        <v>0</v>
      </c>
      <c r="I67" s="717">
        <v>1</v>
      </c>
      <c r="J67" s="717">
        <v>88.51</v>
      </c>
      <c r="K67" s="738">
        <v>1</v>
      </c>
      <c r="L67" s="717">
        <v>1</v>
      </c>
      <c r="M67" s="718">
        <v>88.51</v>
      </c>
    </row>
    <row r="68" spans="1:13" ht="14.4" customHeight="1" x14ac:dyDescent="0.3">
      <c r="A68" s="713" t="s">
        <v>2073</v>
      </c>
      <c r="B68" s="714" t="s">
        <v>1965</v>
      </c>
      <c r="C68" s="714" t="s">
        <v>1597</v>
      </c>
      <c r="D68" s="714" t="s">
        <v>1598</v>
      </c>
      <c r="E68" s="714" t="s">
        <v>1969</v>
      </c>
      <c r="F68" s="717"/>
      <c r="G68" s="717"/>
      <c r="H68" s="738">
        <v>0</v>
      </c>
      <c r="I68" s="717">
        <v>1</v>
      </c>
      <c r="J68" s="717">
        <v>79.03</v>
      </c>
      <c r="K68" s="738">
        <v>1</v>
      </c>
      <c r="L68" s="717">
        <v>1</v>
      </c>
      <c r="M68" s="718">
        <v>79.03</v>
      </c>
    </row>
    <row r="69" spans="1:13" ht="14.4" customHeight="1" x14ac:dyDescent="0.3">
      <c r="A69" s="713" t="s">
        <v>2073</v>
      </c>
      <c r="B69" s="714" t="s">
        <v>1965</v>
      </c>
      <c r="C69" s="714" t="s">
        <v>2144</v>
      </c>
      <c r="D69" s="714" t="s">
        <v>2145</v>
      </c>
      <c r="E69" s="714" t="s">
        <v>2146</v>
      </c>
      <c r="F69" s="717"/>
      <c r="G69" s="717"/>
      <c r="H69" s="738">
        <v>0</v>
      </c>
      <c r="I69" s="717">
        <v>2</v>
      </c>
      <c r="J69" s="717">
        <v>92.14</v>
      </c>
      <c r="K69" s="738">
        <v>1</v>
      </c>
      <c r="L69" s="717">
        <v>2</v>
      </c>
      <c r="M69" s="718">
        <v>92.14</v>
      </c>
    </row>
    <row r="70" spans="1:13" ht="14.4" customHeight="1" x14ac:dyDescent="0.3">
      <c r="A70" s="713" t="s">
        <v>2073</v>
      </c>
      <c r="B70" s="714" t="s">
        <v>2019</v>
      </c>
      <c r="C70" s="714" t="s">
        <v>573</v>
      </c>
      <c r="D70" s="714" t="s">
        <v>574</v>
      </c>
      <c r="E70" s="714" t="s">
        <v>2020</v>
      </c>
      <c r="F70" s="717"/>
      <c r="G70" s="717"/>
      <c r="H70" s="738">
        <v>0</v>
      </c>
      <c r="I70" s="717">
        <v>1</v>
      </c>
      <c r="J70" s="717">
        <v>4.7</v>
      </c>
      <c r="K70" s="738">
        <v>1</v>
      </c>
      <c r="L70" s="717">
        <v>1</v>
      </c>
      <c r="M70" s="718">
        <v>4.7</v>
      </c>
    </row>
    <row r="71" spans="1:13" ht="14.4" customHeight="1" x14ac:dyDescent="0.3">
      <c r="A71" s="713" t="s">
        <v>2073</v>
      </c>
      <c r="B71" s="714" t="s">
        <v>2025</v>
      </c>
      <c r="C71" s="714" t="s">
        <v>2089</v>
      </c>
      <c r="D71" s="714" t="s">
        <v>1524</v>
      </c>
      <c r="E71" s="714" t="s">
        <v>1958</v>
      </c>
      <c r="F71" s="717"/>
      <c r="G71" s="717"/>
      <c r="H71" s="738">
        <v>0</v>
      </c>
      <c r="I71" s="717">
        <v>1</v>
      </c>
      <c r="J71" s="717">
        <v>85.16</v>
      </c>
      <c r="K71" s="738">
        <v>1</v>
      </c>
      <c r="L71" s="717">
        <v>1</v>
      </c>
      <c r="M71" s="718">
        <v>85.16</v>
      </c>
    </row>
    <row r="72" spans="1:13" ht="14.4" customHeight="1" x14ac:dyDescent="0.3">
      <c r="A72" s="713" t="s">
        <v>2073</v>
      </c>
      <c r="B72" s="714" t="s">
        <v>2035</v>
      </c>
      <c r="C72" s="714" t="s">
        <v>1406</v>
      </c>
      <c r="D72" s="714" t="s">
        <v>608</v>
      </c>
      <c r="E72" s="714" t="s">
        <v>2036</v>
      </c>
      <c r="F72" s="717"/>
      <c r="G72" s="717"/>
      <c r="H72" s="738"/>
      <c r="I72" s="717">
        <v>1</v>
      </c>
      <c r="J72" s="717">
        <v>0</v>
      </c>
      <c r="K72" s="738"/>
      <c r="L72" s="717">
        <v>1</v>
      </c>
      <c r="M72" s="718">
        <v>0</v>
      </c>
    </row>
    <row r="73" spans="1:13" ht="14.4" customHeight="1" x14ac:dyDescent="0.3">
      <c r="A73" s="713" t="s">
        <v>2073</v>
      </c>
      <c r="B73" s="714" t="s">
        <v>1908</v>
      </c>
      <c r="C73" s="714" t="s">
        <v>1591</v>
      </c>
      <c r="D73" s="714" t="s">
        <v>1909</v>
      </c>
      <c r="E73" s="714" t="s">
        <v>1910</v>
      </c>
      <c r="F73" s="717"/>
      <c r="G73" s="717"/>
      <c r="H73" s="738">
        <v>0</v>
      </c>
      <c r="I73" s="717">
        <v>2</v>
      </c>
      <c r="J73" s="717">
        <v>1030</v>
      </c>
      <c r="K73" s="738">
        <v>1</v>
      </c>
      <c r="L73" s="717">
        <v>2</v>
      </c>
      <c r="M73" s="718">
        <v>1030</v>
      </c>
    </row>
    <row r="74" spans="1:13" ht="14.4" customHeight="1" x14ac:dyDescent="0.3">
      <c r="A74" s="713" t="s">
        <v>2073</v>
      </c>
      <c r="B74" s="714" t="s">
        <v>1885</v>
      </c>
      <c r="C74" s="714" t="s">
        <v>1533</v>
      </c>
      <c r="D74" s="714" t="s">
        <v>1886</v>
      </c>
      <c r="E74" s="714" t="s">
        <v>1887</v>
      </c>
      <c r="F74" s="717"/>
      <c r="G74" s="717"/>
      <c r="H74" s="738">
        <v>0</v>
      </c>
      <c r="I74" s="717">
        <v>1</v>
      </c>
      <c r="J74" s="717">
        <v>133.94</v>
      </c>
      <c r="K74" s="738">
        <v>1</v>
      </c>
      <c r="L74" s="717">
        <v>1</v>
      </c>
      <c r="M74" s="718">
        <v>133.94</v>
      </c>
    </row>
    <row r="75" spans="1:13" ht="14.4" customHeight="1" x14ac:dyDescent="0.3">
      <c r="A75" s="713" t="s">
        <v>2074</v>
      </c>
      <c r="B75" s="714" t="s">
        <v>1881</v>
      </c>
      <c r="C75" s="714" t="s">
        <v>2267</v>
      </c>
      <c r="D75" s="714" t="s">
        <v>1882</v>
      </c>
      <c r="E75" s="714" t="s">
        <v>1883</v>
      </c>
      <c r="F75" s="717"/>
      <c r="G75" s="717"/>
      <c r="H75" s="738">
        <v>0</v>
      </c>
      <c r="I75" s="717">
        <v>1</v>
      </c>
      <c r="J75" s="717">
        <v>28.81</v>
      </c>
      <c r="K75" s="738">
        <v>1</v>
      </c>
      <c r="L75" s="717">
        <v>1</v>
      </c>
      <c r="M75" s="718">
        <v>28.81</v>
      </c>
    </row>
    <row r="76" spans="1:13" ht="14.4" customHeight="1" x14ac:dyDescent="0.3">
      <c r="A76" s="713" t="s">
        <v>2074</v>
      </c>
      <c r="B76" s="714" t="s">
        <v>1881</v>
      </c>
      <c r="C76" s="714" t="s">
        <v>1588</v>
      </c>
      <c r="D76" s="714" t="s">
        <v>1882</v>
      </c>
      <c r="E76" s="714" t="s">
        <v>1883</v>
      </c>
      <c r="F76" s="717"/>
      <c r="G76" s="717"/>
      <c r="H76" s="738">
        <v>0</v>
      </c>
      <c r="I76" s="717">
        <v>2</v>
      </c>
      <c r="J76" s="717">
        <v>57.62</v>
      </c>
      <c r="K76" s="738">
        <v>1</v>
      </c>
      <c r="L76" s="717">
        <v>2</v>
      </c>
      <c r="M76" s="718">
        <v>57.62</v>
      </c>
    </row>
    <row r="77" spans="1:13" ht="14.4" customHeight="1" x14ac:dyDescent="0.3">
      <c r="A77" s="713" t="s">
        <v>2074</v>
      </c>
      <c r="B77" s="714" t="s">
        <v>1888</v>
      </c>
      <c r="C77" s="714" t="s">
        <v>2247</v>
      </c>
      <c r="D77" s="714" t="s">
        <v>2248</v>
      </c>
      <c r="E77" s="714" t="s">
        <v>2249</v>
      </c>
      <c r="F77" s="717">
        <v>1</v>
      </c>
      <c r="G77" s="717">
        <v>0</v>
      </c>
      <c r="H77" s="738"/>
      <c r="I77" s="717"/>
      <c r="J77" s="717"/>
      <c r="K77" s="738"/>
      <c r="L77" s="717">
        <v>1</v>
      </c>
      <c r="M77" s="718">
        <v>0</v>
      </c>
    </row>
    <row r="78" spans="1:13" ht="14.4" customHeight="1" x14ac:dyDescent="0.3">
      <c r="A78" s="713" t="s">
        <v>2074</v>
      </c>
      <c r="B78" s="714" t="s">
        <v>1913</v>
      </c>
      <c r="C78" s="714" t="s">
        <v>2272</v>
      </c>
      <c r="D78" s="714" t="s">
        <v>2273</v>
      </c>
      <c r="E78" s="714" t="s">
        <v>2274</v>
      </c>
      <c r="F78" s="717">
        <v>1</v>
      </c>
      <c r="G78" s="717">
        <v>160.1</v>
      </c>
      <c r="H78" s="738">
        <v>1</v>
      </c>
      <c r="I78" s="717"/>
      <c r="J78" s="717"/>
      <c r="K78" s="738">
        <v>0</v>
      </c>
      <c r="L78" s="717">
        <v>1</v>
      </c>
      <c r="M78" s="718">
        <v>160.1</v>
      </c>
    </row>
    <row r="79" spans="1:13" ht="14.4" customHeight="1" x14ac:dyDescent="0.3">
      <c r="A79" s="713" t="s">
        <v>2074</v>
      </c>
      <c r="B79" s="714" t="s">
        <v>1924</v>
      </c>
      <c r="C79" s="714" t="s">
        <v>1425</v>
      </c>
      <c r="D79" s="714" t="s">
        <v>1426</v>
      </c>
      <c r="E79" s="714" t="s">
        <v>1925</v>
      </c>
      <c r="F79" s="717"/>
      <c r="G79" s="717"/>
      <c r="H79" s="738">
        <v>0</v>
      </c>
      <c r="I79" s="717">
        <v>1</v>
      </c>
      <c r="J79" s="717">
        <v>35.11</v>
      </c>
      <c r="K79" s="738">
        <v>1</v>
      </c>
      <c r="L79" s="717">
        <v>1</v>
      </c>
      <c r="M79" s="718">
        <v>35.11</v>
      </c>
    </row>
    <row r="80" spans="1:13" ht="14.4" customHeight="1" x14ac:dyDescent="0.3">
      <c r="A80" s="713" t="s">
        <v>2074</v>
      </c>
      <c r="B80" s="714" t="s">
        <v>1961</v>
      </c>
      <c r="C80" s="714" t="s">
        <v>2258</v>
      </c>
      <c r="D80" s="714" t="s">
        <v>1962</v>
      </c>
      <c r="E80" s="714" t="s">
        <v>2259</v>
      </c>
      <c r="F80" s="717"/>
      <c r="G80" s="717"/>
      <c r="H80" s="738">
        <v>0</v>
      </c>
      <c r="I80" s="717">
        <v>1</v>
      </c>
      <c r="J80" s="717">
        <v>247.78</v>
      </c>
      <c r="K80" s="738">
        <v>1</v>
      </c>
      <c r="L80" s="717">
        <v>1</v>
      </c>
      <c r="M80" s="718">
        <v>247.78</v>
      </c>
    </row>
    <row r="81" spans="1:13" ht="14.4" customHeight="1" x14ac:dyDescent="0.3">
      <c r="A81" s="713" t="s">
        <v>2074</v>
      </c>
      <c r="B81" s="714" t="s">
        <v>1965</v>
      </c>
      <c r="C81" s="714" t="s">
        <v>1491</v>
      </c>
      <c r="D81" s="714" t="s">
        <v>1966</v>
      </c>
      <c r="E81" s="714" t="s">
        <v>1970</v>
      </c>
      <c r="F81" s="717"/>
      <c r="G81" s="717"/>
      <c r="H81" s="738">
        <v>0</v>
      </c>
      <c r="I81" s="717">
        <v>1</v>
      </c>
      <c r="J81" s="717">
        <v>46.07</v>
      </c>
      <c r="K81" s="738">
        <v>1</v>
      </c>
      <c r="L81" s="717">
        <v>1</v>
      </c>
      <c r="M81" s="718">
        <v>46.07</v>
      </c>
    </row>
    <row r="82" spans="1:13" ht="14.4" customHeight="1" x14ac:dyDescent="0.3">
      <c r="A82" s="713" t="s">
        <v>2074</v>
      </c>
      <c r="B82" s="714" t="s">
        <v>2022</v>
      </c>
      <c r="C82" s="714" t="s">
        <v>2286</v>
      </c>
      <c r="D82" s="714" t="s">
        <v>1607</v>
      </c>
      <c r="E82" s="714" t="s">
        <v>2287</v>
      </c>
      <c r="F82" s="717"/>
      <c r="G82" s="717"/>
      <c r="H82" s="738"/>
      <c r="I82" s="717">
        <v>1</v>
      </c>
      <c r="J82" s="717">
        <v>0</v>
      </c>
      <c r="K82" s="738"/>
      <c r="L82" s="717">
        <v>1</v>
      </c>
      <c r="M82" s="718">
        <v>0</v>
      </c>
    </row>
    <row r="83" spans="1:13" ht="14.4" customHeight="1" x14ac:dyDescent="0.3">
      <c r="A83" s="713" t="s">
        <v>2074</v>
      </c>
      <c r="B83" s="714" t="s">
        <v>2025</v>
      </c>
      <c r="C83" s="714" t="s">
        <v>2089</v>
      </c>
      <c r="D83" s="714" t="s">
        <v>1524</v>
      </c>
      <c r="E83" s="714" t="s">
        <v>1958</v>
      </c>
      <c r="F83" s="717"/>
      <c r="G83" s="717"/>
      <c r="H83" s="738">
        <v>0</v>
      </c>
      <c r="I83" s="717">
        <v>1</v>
      </c>
      <c r="J83" s="717">
        <v>85.16</v>
      </c>
      <c r="K83" s="738">
        <v>1</v>
      </c>
      <c r="L83" s="717">
        <v>1</v>
      </c>
      <c r="M83" s="718">
        <v>85.16</v>
      </c>
    </row>
    <row r="84" spans="1:13" ht="14.4" customHeight="1" x14ac:dyDescent="0.3">
      <c r="A84" s="713" t="s">
        <v>2074</v>
      </c>
      <c r="B84" s="714" t="s">
        <v>1885</v>
      </c>
      <c r="C84" s="714" t="s">
        <v>2288</v>
      </c>
      <c r="D84" s="714" t="s">
        <v>1886</v>
      </c>
      <c r="E84" s="714" t="s">
        <v>2289</v>
      </c>
      <c r="F84" s="717"/>
      <c r="G84" s="717"/>
      <c r="H84" s="738">
        <v>0</v>
      </c>
      <c r="I84" s="717">
        <v>1</v>
      </c>
      <c r="J84" s="717">
        <v>53.57</v>
      </c>
      <c r="K84" s="738">
        <v>1</v>
      </c>
      <c r="L84" s="717">
        <v>1</v>
      </c>
      <c r="M84" s="718">
        <v>53.57</v>
      </c>
    </row>
    <row r="85" spans="1:13" ht="14.4" customHeight="1" x14ac:dyDescent="0.3">
      <c r="A85" s="713" t="s">
        <v>2074</v>
      </c>
      <c r="B85" s="714" t="s">
        <v>2775</v>
      </c>
      <c r="C85" s="714" t="s">
        <v>2291</v>
      </c>
      <c r="D85" s="714" t="s">
        <v>2292</v>
      </c>
      <c r="E85" s="714" t="s">
        <v>2293</v>
      </c>
      <c r="F85" s="717">
        <v>1</v>
      </c>
      <c r="G85" s="717">
        <v>50.32</v>
      </c>
      <c r="H85" s="738">
        <v>1</v>
      </c>
      <c r="I85" s="717"/>
      <c r="J85" s="717"/>
      <c r="K85" s="738">
        <v>0</v>
      </c>
      <c r="L85" s="717">
        <v>1</v>
      </c>
      <c r="M85" s="718">
        <v>50.32</v>
      </c>
    </row>
    <row r="86" spans="1:13" ht="14.4" customHeight="1" x14ac:dyDescent="0.3">
      <c r="A86" s="713" t="s">
        <v>2075</v>
      </c>
      <c r="B86" s="714" t="s">
        <v>1881</v>
      </c>
      <c r="C86" s="714" t="s">
        <v>2349</v>
      </c>
      <c r="D86" s="714" t="s">
        <v>1882</v>
      </c>
      <c r="E86" s="714" t="s">
        <v>2350</v>
      </c>
      <c r="F86" s="717"/>
      <c r="G86" s="717"/>
      <c r="H86" s="738">
        <v>0</v>
      </c>
      <c r="I86" s="717">
        <v>2</v>
      </c>
      <c r="J86" s="717">
        <v>115.28</v>
      </c>
      <c r="K86" s="738">
        <v>1</v>
      </c>
      <c r="L86" s="717">
        <v>2</v>
      </c>
      <c r="M86" s="718">
        <v>115.28</v>
      </c>
    </row>
    <row r="87" spans="1:13" ht="14.4" customHeight="1" x14ac:dyDescent="0.3">
      <c r="A87" s="713" t="s">
        <v>2075</v>
      </c>
      <c r="B87" s="714" t="s">
        <v>1881</v>
      </c>
      <c r="C87" s="714" t="s">
        <v>2351</v>
      </c>
      <c r="D87" s="714" t="s">
        <v>1882</v>
      </c>
      <c r="E87" s="714" t="s">
        <v>2352</v>
      </c>
      <c r="F87" s="717"/>
      <c r="G87" s="717"/>
      <c r="H87" s="738">
        <v>0</v>
      </c>
      <c r="I87" s="717">
        <v>1</v>
      </c>
      <c r="J87" s="717">
        <v>205.84</v>
      </c>
      <c r="K87" s="738">
        <v>1</v>
      </c>
      <c r="L87" s="717">
        <v>1</v>
      </c>
      <c r="M87" s="718">
        <v>205.84</v>
      </c>
    </row>
    <row r="88" spans="1:13" ht="14.4" customHeight="1" x14ac:dyDescent="0.3">
      <c r="A88" s="713" t="s">
        <v>2075</v>
      </c>
      <c r="B88" s="714" t="s">
        <v>1881</v>
      </c>
      <c r="C88" s="714" t="s">
        <v>1588</v>
      </c>
      <c r="D88" s="714" t="s">
        <v>1882</v>
      </c>
      <c r="E88" s="714" t="s">
        <v>1883</v>
      </c>
      <c r="F88" s="717"/>
      <c r="G88" s="717"/>
      <c r="H88" s="738">
        <v>0</v>
      </c>
      <c r="I88" s="717">
        <v>1</v>
      </c>
      <c r="J88" s="717">
        <v>28.81</v>
      </c>
      <c r="K88" s="738">
        <v>1</v>
      </c>
      <c r="L88" s="717">
        <v>1</v>
      </c>
      <c r="M88" s="718">
        <v>28.81</v>
      </c>
    </row>
    <row r="89" spans="1:13" ht="14.4" customHeight="1" x14ac:dyDescent="0.3">
      <c r="A89" s="713" t="s">
        <v>2075</v>
      </c>
      <c r="B89" s="714" t="s">
        <v>1881</v>
      </c>
      <c r="C89" s="714" t="s">
        <v>2353</v>
      </c>
      <c r="D89" s="714" t="s">
        <v>1882</v>
      </c>
      <c r="E89" s="714" t="s">
        <v>2354</v>
      </c>
      <c r="F89" s="717"/>
      <c r="G89" s="717"/>
      <c r="H89" s="738"/>
      <c r="I89" s="717">
        <v>1</v>
      </c>
      <c r="J89" s="717">
        <v>0</v>
      </c>
      <c r="K89" s="738"/>
      <c r="L89" s="717">
        <v>1</v>
      </c>
      <c r="M89" s="718">
        <v>0</v>
      </c>
    </row>
    <row r="90" spans="1:13" ht="14.4" customHeight="1" x14ac:dyDescent="0.3">
      <c r="A90" s="713" t="s">
        <v>2075</v>
      </c>
      <c r="B90" s="714" t="s">
        <v>2776</v>
      </c>
      <c r="C90" s="714" t="s">
        <v>2321</v>
      </c>
      <c r="D90" s="714" t="s">
        <v>2322</v>
      </c>
      <c r="E90" s="714" t="s">
        <v>2323</v>
      </c>
      <c r="F90" s="717"/>
      <c r="G90" s="717"/>
      <c r="H90" s="738">
        <v>0</v>
      </c>
      <c r="I90" s="717">
        <v>1</v>
      </c>
      <c r="J90" s="717">
        <v>57.64</v>
      </c>
      <c r="K90" s="738">
        <v>1</v>
      </c>
      <c r="L90" s="717">
        <v>1</v>
      </c>
      <c r="M90" s="718">
        <v>57.64</v>
      </c>
    </row>
    <row r="91" spans="1:13" ht="14.4" customHeight="1" x14ac:dyDescent="0.3">
      <c r="A91" s="713" t="s">
        <v>2075</v>
      </c>
      <c r="B91" s="714" t="s">
        <v>1897</v>
      </c>
      <c r="C91" s="714" t="s">
        <v>1565</v>
      </c>
      <c r="D91" s="714" t="s">
        <v>1566</v>
      </c>
      <c r="E91" s="714" t="s">
        <v>1898</v>
      </c>
      <c r="F91" s="717"/>
      <c r="G91" s="717"/>
      <c r="H91" s="738">
        <v>0</v>
      </c>
      <c r="I91" s="717">
        <v>2</v>
      </c>
      <c r="J91" s="717">
        <v>172.82</v>
      </c>
      <c r="K91" s="738">
        <v>1</v>
      </c>
      <c r="L91" s="717">
        <v>2</v>
      </c>
      <c r="M91" s="718">
        <v>172.82</v>
      </c>
    </row>
    <row r="92" spans="1:13" ht="14.4" customHeight="1" x14ac:dyDescent="0.3">
      <c r="A92" s="713" t="s">
        <v>2075</v>
      </c>
      <c r="B92" s="714" t="s">
        <v>2773</v>
      </c>
      <c r="C92" s="714" t="s">
        <v>2313</v>
      </c>
      <c r="D92" s="714" t="s">
        <v>2105</v>
      </c>
      <c r="E92" s="714" t="s">
        <v>2314</v>
      </c>
      <c r="F92" s="717"/>
      <c r="G92" s="717"/>
      <c r="H92" s="738">
        <v>0</v>
      </c>
      <c r="I92" s="717">
        <v>1</v>
      </c>
      <c r="J92" s="717">
        <v>46.25</v>
      </c>
      <c r="K92" s="738">
        <v>1</v>
      </c>
      <c r="L92" s="717">
        <v>1</v>
      </c>
      <c r="M92" s="718">
        <v>46.25</v>
      </c>
    </row>
    <row r="93" spans="1:13" ht="14.4" customHeight="1" x14ac:dyDescent="0.3">
      <c r="A93" s="713" t="s">
        <v>2075</v>
      </c>
      <c r="B93" s="714" t="s">
        <v>2768</v>
      </c>
      <c r="C93" s="714" t="s">
        <v>2389</v>
      </c>
      <c r="D93" s="714" t="s">
        <v>2390</v>
      </c>
      <c r="E93" s="714" t="s">
        <v>2391</v>
      </c>
      <c r="F93" s="717"/>
      <c r="G93" s="717"/>
      <c r="H93" s="738">
        <v>0</v>
      </c>
      <c r="I93" s="717">
        <v>1</v>
      </c>
      <c r="J93" s="717">
        <v>120.61</v>
      </c>
      <c r="K93" s="738">
        <v>1</v>
      </c>
      <c r="L93" s="717">
        <v>1</v>
      </c>
      <c r="M93" s="718">
        <v>120.61</v>
      </c>
    </row>
    <row r="94" spans="1:13" ht="14.4" customHeight="1" x14ac:dyDescent="0.3">
      <c r="A94" s="713" t="s">
        <v>2075</v>
      </c>
      <c r="B94" s="714" t="s">
        <v>1900</v>
      </c>
      <c r="C94" s="714" t="s">
        <v>2341</v>
      </c>
      <c r="D94" s="714" t="s">
        <v>1418</v>
      </c>
      <c r="E94" s="714" t="s">
        <v>1903</v>
      </c>
      <c r="F94" s="717"/>
      <c r="G94" s="717"/>
      <c r="H94" s="738">
        <v>0</v>
      </c>
      <c r="I94" s="717">
        <v>3</v>
      </c>
      <c r="J94" s="717">
        <v>1472.67</v>
      </c>
      <c r="K94" s="738">
        <v>1</v>
      </c>
      <c r="L94" s="717">
        <v>3</v>
      </c>
      <c r="M94" s="718">
        <v>1472.67</v>
      </c>
    </row>
    <row r="95" spans="1:13" ht="14.4" customHeight="1" x14ac:dyDescent="0.3">
      <c r="A95" s="713" t="s">
        <v>2075</v>
      </c>
      <c r="B95" s="714" t="s">
        <v>1900</v>
      </c>
      <c r="C95" s="714" t="s">
        <v>2342</v>
      </c>
      <c r="D95" s="714" t="s">
        <v>1418</v>
      </c>
      <c r="E95" s="714" t="s">
        <v>1902</v>
      </c>
      <c r="F95" s="717"/>
      <c r="G95" s="717"/>
      <c r="H95" s="738">
        <v>0</v>
      </c>
      <c r="I95" s="717">
        <v>3</v>
      </c>
      <c r="J95" s="717">
        <v>2208.9900000000002</v>
      </c>
      <c r="K95" s="738">
        <v>1</v>
      </c>
      <c r="L95" s="717">
        <v>3</v>
      </c>
      <c r="M95" s="718">
        <v>2208.9900000000002</v>
      </c>
    </row>
    <row r="96" spans="1:13" ht="14.4" customHeight="1" x14ac:dyDescent="0.3">
      <c r="A96" s="713" t="s">
        <v>2075</v>
      </c>
      <c r="B96" s="714" t="s">
        <v>1900</v>
      </c>
      <c r="C96" s="714" t="s">
        <v>2343</v>
      </c>
      <c r="D96" s="714" t="s">
        <v>2344</v>
      </c>
      <c r="E96" s="714" t="s">
        <v>2777</v>
      </c>
      <c r="F96" s="717"/>
      <c r="G96" s="717"/>
      <c r="H96" s="738">
        <v>0</v>
      </c>
      <c r="I96" s="717">
        <v>1</v>
      </c>
      <c r="J96" s="717">
        <v>1385.62</v>
      </c>
      <c r="K96" s="738">
        <v>1</v>
      </c>
      <c r="L96" s="717">
        <v>1</v>
      </c>
      <c r="M96" s="718">
        <v>1385.62</v>
      </c>
    </row>
    <row r="97" spans="1:13" ht="14.4" customHeight="1" x14ac:dyDescent="0.3">
      <c r="A97" s="713" t="s">
        <v>2075</v>
      </c>
      <c r="B97" s="714" t="s">
        <v>1900</v>
      </c>
      <c r="C97" s="714" t="s">
        <v>1586</v>
      </c>
      <c r="D97" s="714" t="s">
        <v>1418</v>
      </c>
      <c r="E97" s="714" t="s">
        <v>1903</v>
      </c>
      <c r="F97" s="717"/>
      <c r="G97" s="717"/>
      <c r="H97" s="738">
        <v>0</v>
      </c>
      <c r="I97" s="717">
        <v>1</v>
      </c>
      <c r="J97" s="717">
        <v>490.89</v>
      </c>
      <c r="K97" s="738">
        <v>1</v>
      </c>
      <c r="L97" s="717">
        <v>1</v>
      </c>
      <c r="M97" s="718">
        <v>490.89</v>
      </c>
    </row>
    <row r="98" spans="1:13" ht="14.4" customHeight="1" x14ac:dyDescent="0.3">
      <c r="A98" s="713" t="s">
        <v>2075</v>
      </c>
      <c r="B98" s="714" t="s">
        <v>1916</v>
      </c>
      <c r="C98" s="714" t="s">
        <v>2298</v>
      </c>
      <c r="D98" s="714" t="s">
        <v>1410</v>
      </c>
      <c r="E98" s="714" t="s">
        <v>2299</v>
      </c>
      <c r="F98" s="717"/>
      <c r="G98" s="717"/>
      <c r="H98" s="738">
        <v>0</v>
      </c>
      <c r="I98" s="717">
        <v>1</v>
      </c>
      <c r="J98" s="717">
        <v>72</v>
      </c>
      <c r="K98" s="738">
        <v>1</v>
      </c>
      <c r="L98" s="717">
        <v>1</v>
      </c>
      <c r="M98" s="718">
        <v>72</v>
      </c>
    </row>
    <row r="99" spans="1:13" ht="14.4" customHeight="1" x14ac:dyDescent="0.3">
      <c r="A99" s="713" t="s">
        <v>2075</v>
      </c>
      <c r="B99" s="714" t="s">
        <v>2769</v>
      </c>
      <c r="C99" s="714" t="s">
        <v>2376</v>
      </c>
      <c r="D99" s="714" t="s">
        <v>2377</v>
      </c>
      <c r="E99" s="714" t="s">
        <v>2378</v>
      </c>
      <c r="F99" s="717">
        <v>1</v>
      </c>
      <c r="G99" s="717">
        <v>0</v>
      </c>
      <c r="H99" s="738"/>
      <c r="I99" s="717"/>
      <c r="J99" s="717"/>
      <c r="K99" s="738"/>
      <c r="L99" s="717">
        <v>1</v>
      </c>
      <c r="M99" s="718">
        <v>0</v>
      </c>
    </row>
    <row r="100" spans="1:13" ht="14.4" customHeight="1" x14ac:dyDescent="0.3">
      <c r="A100" s="713" t="s">
        <v>2075</v>
      </c>
      <c r="B100" s="714" t="s">
        <v>2769</v>
      </c>
      <c r="C100" s="714" t="s">
        <v>2379</v>
      </c>
      <c r="D100" s="714" t="s">
        <v>2380</v>
      </c>
      <c r="E100" s="714" t="s">
        <v>2381</v>
      </c>
      <c r="F100" s="717"/>
      <c r="G100" s="717"/>
      <c r="H100" s="738"/>
      <c r="I100" s="717">
        <v>1</v>
      </c>
      <c r="J100" s="717">
        <v>0</v>
      </c>
      <c r="K100" s="738"/>
      <c r="L100" s="717">
        <v>1</v>
      </c>
      <c r="M100" s="718">
        <v>0</v>
      </c>
    </row>
    <row r="101" spans="1:13" ht="14.4" customHeight="1" x14ac:dyDescent="0.3">
      <c r="A101" s="713" t="s">
        <v>2075</v>
      </c>
      <c r="B101" s="714" t="s">
        <v>1918</v>
      </c>
      <c r="C101" s="714" t="s">
        <v>1477</v>
      </c>
      <c r="D101" s="714" t="s">
        <v>1919</v>
      </c>
      <c r="E101" s="714" t="s">
        <v>1920</v>
      </c>
      <c r="F101" s="717"/>
      <c r="G101" s="717"/>
      <c r="H101" s="738">
        <v>0</v>
      </c>
      <c r="I101" s="717">
        <v>1</v>
      </c>
      <c r="J101" s="717">
        <v>105.46</v>
      </c>
      <c r="K101" s="738">
        <v>1</v>
      </c>
      <c r="L101" s="717">
        <v>1</v>
      </c>
      <c r="M101" s="718">
        <v>105.46</v>
      </c>
    </row>
    <row r="102" spans="1:13" ht="14.4" customHeight="1" x14ac:dyDescent="0.3">
      <c r="A102" s="713" t="s">
        <v>2075</v>
      </c>
      <c r="B102" s="714" t="s">
        <v>1924</v>
      </c>
      <c r="C102" s="714" t="s">
        <v>1425</v>
      </c>
      <c r="D102" s="714" t="s">
        <v>1426</v>
      </c>
      <c r="E102" s="714" t="s">
        <v>1925</v>
      </c>
      <c r="F102" s="717"/>
      <c r="G102" s="717"/>
      <c r="H102" s="738">
        <v>0</v>
      </c>
      <c r="I102" s="717">
        <v>2</v>
      </c>
      <c r="J102" s="717">
        <v>70.22</v>
      </c>
      <c r="K102" s="738">
        <v>1</v>
      </c>
      <c r="L102" s="717">
        <v>2</v>
      </c>
      <c r="M102" s="718">
        <v>70.22</v>
      </c>
    </row>
    <row r="103" spans="1:13" ht="14.4" customHeight="1" x14ac:dyDescent="0.3">
      <c r="A103" s="713" t="s">
        <v>2075</v>
      </c>
      <c r="B103" s="714" t="s">
        <v>1924</v>
      </c>
      <c r="C103" s="714" t="s">
        <v>1428</v>
      </c>
      <c r="D103" s="714" t="s">
        <v>1429</v>
      </c>
      <c r="E103" s="714" t="s">
        <v>1926</v>
      </c>
      <c r="F103" s="717"/>
      <c r="G103" s="717"/>
      <c r="H103" s="738">
        <v>0</v>
      </c>
      <c r="I103" s="717">
        <v>1</v>
      </c>
      <c r="J103" s="717">
        <v>70.23</v>
      </c>
      <c r="K103" s="738">
        <v>1</v>
      </c>
      <c r="L103" s="717">
        <v>1</v>
      </c>
      <c r="M103" s="718">
        <v>70.23</v>
      </c>
    </row>
    <row r="104" spans="1:13" ht="14.4" customHeight="1" x14ac:dyDescent="0.3">
      <c r="A104" s="713" t="s">
        <v>2075</v>
      </c>
      <c r="B104" s="714" t="s">
        <v>1927</v>
      </c>
      <c r="C104" s="714" t="s">
        <v>1470</v>
      </c>
      <c r="D104" s="714" t="s">
        <v>1471</v>
      </c>
      <c r="E104" s="714" t="s">
        <v>1930</v>
      </c>
      <c r="F104" s="717"/>
      <c r="G104" s="717"/>
      <c r="H104" s="738">
        <v>0</v>
      </c>
      <c r="I104" s="717">
        <v>1</v>
      </c>
      <c r="J104" s="717">
        <v>35.11</v>
      </c>
      <c r="K104" s="738">
        <v>1</v>
      </c>
      <c r="L104" s="717">
        <v>1</v>
      </c>
      <c r="M104" s="718">
        <v>35.11</v>
      </c>
    </row>
    <row r="105" spans="1:13" ht="14.4" customHeight="1" x14ac:dyDescent="0.3">
      <c r="A105" s="713" t="s">
        <v>2075</v>
      </c>
      <c r="B105" s="714" t="s">
        <v>1931</v>
      </c>
      <c r="C105" s="714" t="s">
        <v>1449</v>
      </c>
      <c r="D105" s="714" t="s">
        <v>1450</v>
      </c>
      <c r="E105" s="714" t="s">
        <v>1925</v>
      </c>
      <c r="F105" s="717"/>
      <c r="G105" s="717"/>
      <c r="H105" s="738">
        <v>0</v>
      </c>
      <c r="I105" s="717">
        <v>4</v>
      </c>
      <c r="J105" s="717">
        <v>193.08</v>
      </c>
      <c r="K105" s="738">
        <v>1</v>
      </c>
      <c r="L105" s="717">
        <v>4</v>
      </c>
      <c r="M105" s="718">
        <v>193.08</v>
      </c>
    </row>
    <row r="106" spans="1:13" ht="14.4" customHeight="1" x14ac:dyDescent="0.3">
      <c r="A106" s="713" t="s">
        <v>2075</v>
      </c>
      <c r="B106" s="714" t="s">
        <v>1933</v>
      </c>
      <c r="C106" s="714" t="s">
        <v>1391</v>
      </c>
      <c r="D106" s="714" t="s">
        <v>1934</v>
      </c>
      <c r="E106" s="714" t="s">
        <v>1935</v>
      </c>
      <c r="F106" s="717"/>
      <c r="G106" s="717"/>
      <c r="H106" s="738">
        <v>0</v>
      </c>
      <c r="I106" s="717">
        <v>1</v>
      </c>
      <c r="J106" s="717">
        <v>10.41</v>
      </c>
      <c r="K106" s="738">
        <v>1</v>
      </c>
      <c r="L106" s="717">
        <v>1</v>
      </c>
      <c r="M106" s="718">
        <v>10.41</v>
      </c>
    </row>
    <row r="107" spans="1:13" ht="14.4" customHeight="1" x14ac:dyDescent="0.3">
      <c r="A107" s="713" t="s">
        <v>2075</v>
      </c>
      <c r="B107" s="714" t="s">
        <v>1933</v>
      </c>
      <c r="C107" s="714" t="s">
        <v>2360</v>
      </c>
      <c r="D107" s="714" t="s">
        <v>1934</v>
      </c>
      <c r="E107" s="714" t="s">
        <v>2361</v>
      </c>
      <c r="F107" s="717"/>
      <c r="G107" s="717"/>
      <c r="H107" s="738"/>
      <c r="I107" s="717">
        <v>1</v>
      </c>
      <c r="J107" s="717">
        <v>0</v>
      </c>
      <c r="K107" s="738"/>
      <c r="L107" s="717">
        <v>1</v>
      </c>
      <c r="M107" s="718">
        <v>0</v>
      </c>
    </row>
    <row r="108" spans="1:13" ht="14.4" customHeight="1" x14ac:dyDescent="0.3">
      <c r="A108" s="713" t="s">
        <v>2075</v>
      </c>
      <c r="B108" s="714" t="s">
        <v>1953</v>
      </c>
      <c r="C108" s="714" t="s">
        <v>2304</v>
      </c>
      <c r="D108" s="714" t="s">
        <v>1954</v>
      </c>
      <c r="E108" s="714" t="s">
        <v>2305</v>
      </c>
      <c r="F108" s="717"/>
      <c r="G108" s="717"/>
      <c r="H108" s="738">
        <v>0</v>
      </c>
      <c r="I108" s="717">
        <v>1</v>
      </c>
      <c r="J108" s="717">
        <v>181.13</v>
      </c>
      <c r="K108" s="738">
        <v>1</v>
      </c>
      <c r="L108" s="717">
        <v>1</v>
      </c>
      <c r="M108" s="718">
        <v>181.13</v>
      </c>
    </row>
    <row r="109" spans="1:13" ht="14.4" customHeight="1" x14ac:dyDescent="0.3">
      <c r="A109" s="713" t="s">
        <v>2075</v>
      </c>
      <c r="B109" s="714" t="s">
        <v>1956</v>
      </c>
      <c r="C109" s="714" t="s">
        <v>1460</v>
      </c>
      <c r="D109" s="714" t="s">
        <v>1957</v>
      </c>
      <c r="E109" s="714" t="s">
        <v>1958</v>
      </c>
      <c r="F109" s="717"/>
      <c r="G109" s="717"/>
      <c r="H109" s="738">
        <v>0</v>
      </c>
      <c r="I109" s="717">
        <v>1</v>
      </c>
      <c r="J109" s="717">
        <v>181.13</v>
      </c>
      <c r="K109" s="738">
        <v>1</v>
      </c>
      <c r="L109" s="717">
        <v>1</v>
      </c>
      <c r="M109" s="718">
        <v>181.13</v>
      </c>
    </row>
    <row r="110" spans="1:13" ht="14.4" customHeight="1" x14ac:dyDescent="0.3">
      <c r="A110" s="713" t="s">
        <v>2075</v>
      </c>
      <c r="B110" s="714" t="s">
        <v>1965</v>
      </c>
      <c r="C110" s="714" t="s">
        <v>2329</v>
      </c>
      <c r="D110" s="714" t="s">
        <v>2330</v>
      </c>
      <c r="E110" s="714" t="s">
        <v>2331</v>
      </c>
      <c r="F110" s="717"/>
      <c r="G110" s="717"/>
      <c r="H110" s="738">
        <v>0</v>
      </c>
      <c r="I110" s="717">
        <v>1</v>
      </c>
      <c r="J110" s="717">
        <v>59.27</v>
      </c>
      <c r="K110" s="738">
        <v>1</v>
      </c>
      <c r="L110" s="717">
        <v>1</v>
      </c>
      <c r="M110" s="718">
        <v>59.27</v>
      </c>
    </row>
    <row r="111" spans="1:13" ht="14.4" customHeight="1" x14ac:dyDescent="0.3">
      <c r="A111" s="713" t="s">
        <v>2075</v>
      </c>
      <c r="B111" s="714" t="s">
        <v>1972</v>
      </c>
      <c r="C111" s="714" t="s">
        <v>2301</v>
      </c>
      <c r="D111" s="714" t="s">
        <v>1576</v>
      </c>
      <c r="E111" s="714" t="s">
        <v>2302</v>
      </c>
      <c r="F111" s="717"/>
      <c r="G111" s="717"/>
      <c r="H111" s="738">
        <v>0</v>
      </c>
      <c r="I111" s="717">
        <v>1</v>
      </c>
      <c r="J111" s="717">
        <v>154.36000000000001</v>
      </c>
      <c r="K111" s="738">
        <v>1</v>
      </c>
      <c r="L111" s="717">
        <v>1</v>
      </c>
      <c r="M111" s="718">
        <v>154.36000000000001</v>
      </c>
    </row>
    <row r="112" spans="1:13" ht="14.4" customHeight="1" x14ac:dyDescent="0.3">
      <c r="A112" s="713" t="s">
        <v>2075</v>
      </c>
      <c r="B112" s="714" t="s">
        <v>2002</v>
      </c>
      <c r="C112" s="714" t="s">
        <v>1435</v>
      </c>
      <c r="D112" s="714" t="s">
        <v>2003</v>
      </c>
      <c r="E112" s="714" t="s">
        <v>2004</v>
      </c>
      <c r="F112" s="717"/>
      <c r="G112" s="717"/>
      <c r="H112" s="738"/>
      <c r="I112" s="717">
        <v>1</v>
      </c>
      <c r="J112" s="717">
        <v>0</v>
      </c>
      <c r="K112" s="738"/>
      <c r="L112" s="717">
        <v>1</v>
      </c>
      <c r="M112" s="718">
        <v>0</v>
      </c>
    </row>
    <row r="113" spans="1:13" ht="14.4" customHeight="1" x14ac:dyDescent="0.3">
      <c r="A113" s="713" t="s">
        <v>2075</v>
      </c>
      <c r="B113" s="714" t="s">
        <v>2025</v>
      </c>
      <c r="C113" s="714" t="s">
        <v>2089</v>
      </c>
      <c r="D113" s="714" t="s">
        <v>1524</v>
      </c>
      <c r="E113" s="714" t="s">
        <v>1958</v>
      </c>
      <c r="F113" s="717"/>
      <c r="G113" s="717"/>
      <c r="H113" s="738">
        <v>0</v>
      </c>
      <c r="I113" s="717">
        <v>1</v>
      </c>
      <c r="J113" s="717">
        <v>85.16</v>
      </c>
      <c r="K113" s="738">
        <v>1</v>
      </c>
      <c r="L113" s="717">
        <v>1</v>
      </c>
      <c r="M113" s="718">
        <v>85.16</v>
      </c>
    </row>
    <row r="114" spans="1:13" ht="14.4" customHeight="1" x14ac:dyDescent="0.3">
      <c r="A114" s="713" t="s">
        <v>2075</v>
      </c>
      <c r="B114" s="714" t="s">
        <v>2032</v>
      </c>
      <c r="C114" s="714" t="s">
        <v>2337</v>
      </c>
      <c r="D114" s="714" t="s">
        <v>2338</v>
      </c>
      <c r="E114" s="714" t="s">
        <v>2339</v>
      </c>
      <c r="F114" s="717"/>
      <c r="G114" s="717"/>
      <c r="H114" s="738">
        <v>0</v>
      </c>
      <c r="I114" s="717">
        <v>2</v>
      </c>
      <c r="J114" s="717">
        <v>322.12</v>
      </c>
      <c r="K114" s="738">
        <v>1</v>
      </c>
      <c r="L114" s="717">
        <v>2</v>
      </c>
      <c r="M114" s="718">
        <v>322.12</v>
      </c>
    </row>
    <row r="115" spans="1:13" ht="14.4" customHeight="1" x14ac:dyDescent="0.3">
      <c r="A115" s="713" t="s">
        <v>2075</v>
      </c>
      <c r="B115" s="714" t="s">
        <v>2046</v>
      </c>
      <c r="C115" s="714" t="s">
        <v>1457</v>
      </c>
      <c r="D115" s="714" t="s">
        <v>2047</v>
      </c>
      <c r="E115" s="714" t="s">
        <v>2048</v>
      </c>
      <c r="F115" s="717"/>
      <c r="G115" s="717"/>
      <c r="H115" s="738">
        <v>0</v>
      </c>
      <c r="I115" s="717">
        <v>1</v>
      </c>
      <c r="J115" s="717">
        <v>69.16</v>
      </c>
      <c r="K115" s="738">
        <v>1</v>
      </c>
      <c r="L115" s="717">
        <v>1</v>
      </c>
      <c r="M115" s="718">
        <v>69.16</v>
      </c>
    </row>
    <row r="116" spans="1:13" ht="14.4" customHeight="1" x14ac:dyDescent="0.3">
      <c r="A116" s="713" t="s">
        <v>2075</v>
      </c>
      <c r="B116" s="714" t="s">
        <v>2049</v>
      </c>
      <c r="C116" s="714" t="s">
        <v>2625</v>
      </c>
      <c r="D116" s="714" t="s">
        <v>2626</v>
      </c>
      <c r="E116" s="714" t="s">
        <v>2053</v>
      </c>
      <c r="F116" s="717">
        <v>70</v>
      </c>
      <c r="G116" s="717">
        <v>12352.2</v>
      </c>
      <c r="H116" s="738">
        <v>1</v>
      </c>
      <c r="I116" s="717"/>
      <c r="J116" s="717"/>
      <c r="K116" s="738">
        <v>0</v>
      </c>
      <c r="L116" s="717">
        <v>70</v>
      </c>
      <c r="M116" s="718">
        <v>12352.2</v>
      </c>
    </row>
    <row r="117" spans="1:13" ht="14.4" customHeight="1" x14ac:dyDescent="0.3">
      <c r="A117" s="713" t="s">
        <v>2076</v>
      </c>
      <c r="B117" s="714" t="s">
        <v>2776</v>
      </c>
      <c r="C117" s="714" t="s">
        <v>2321</v>
      </c>
      <c r="D117" s="714" t="s">
        <v>2322</v>
      </c>
      <c r="E117" s="714" t="s">
        <v>2323</v>
      </c>
      <c r="F117" s="717"/>
      <c r="G117" s="717"/>
      <c r="H117" s="738">
        <v>0</v>
      </c>
      <c r="I117" s="717">
        <v>3</v>
      </c>
      <c r="J117" s="717">
        <v>172.92000000000002</v>
      </c>
      <c r="K117" s="738">
        <v>1</v>
      </c>
      <c r="L117" s="717">
        <v>3</v>
      </c>
      <c r="M117" s="718">
        <v>172.92000000000002</v>
      </c>
    </row>
    <row r="118" spans="1:13" ht="14.4" customHeight="1" x14ac:dyDescent="0.3">
      <c r="A118" s="713" t="s">
        <v>2076</v>
      </c>
      <c r="B118" s="714" t="s">
        <v>2778</v>
      </c>
      <c r="C118" s="714" t="s">
        <v>2689</v>
      </c>
      <c r="D118" s="714" t="s">
        <v>2690</v>
      </c>
      <c r="E118" s="714" t="s">
        <v>2691</v>
      </c>
      <c r="F118" s="717"/>
      <c r="G118" s="717"/>
      <c r="H118" s="738">
        <v>0</v>
      </c>
      <c r="I118" s="717">
        <v>1</v>
      </c>
      <c r="J118" s="717">
        <v>668.54</v>
      </c>
      <c r="K118" s="738">
        <v>1</v>
      </c>
      <c r="L118" s="717">
        <v>1</v>
      </c>
      <c r="M118" s="718">
        <v>668.54</v>
      </c>
    </row>
    <row r="119" spans="1:13" ht="14.4" customHeight="1" x14ac:dyDescent="0.3">
      <c r="A119" s="713" t="s">
        <v>2076</v>
      </c>
      <c r="B119" s="714" t="s">
        <v>1897</v>
      </c>
      <c r="C119" s="714" t="s">
        <v>2676</v>
      </c>
      <c r="D119" s="714" t="s">
        <v>2677</v>
      </c>
      <c r="E119" s="714" t="s">
        <v>2678</v>
      </c>
      <c r="F119" s="717"/>
      <c r="G119" s="717"/>
      <c r="H119" s="738">
        <v>0</v>
      </c>
      <c r="I119" s="717">
        <v>3</v>
      </c>
      <c r="J119" s="717">
        <v>220.35000000000002</v>
      </c>
      <c r="K119" s="738">
        <v>1</v>
      </c>
      <c r="L119" s="717">
        <v>3</v>
      </c>
      <c r="M119" s="718">
        <v>220.35000000000002</v>
      </c>
    </row>
    <row r="120" spans="1:13" ht="14.4" customHeight="1" x14ac:dyDescent="0.3">
      <c r="A120" s="713" t="s">
        <v>2076</v>
      </c>
      <c r="B120" s="714" t="s">
        <v>1905</v>
      </c>
      <c r="C120" s="714" t="s">
        <v>2662</v>
      </c>
      <c r="D120" s="714" t="s">
        <v>1906</v>
      </c>
      <c r="E120" s="714" t="s">
        <v>2663</v>
      </c>
      <c r="F120" s="717"/>
      <c r="G120" s="717"/>
      <c r="H120" s="738">
        <v>0</v>
      </c>
      <c r="I120" s="717">
        <v>3</v>
      </c>
      <c r="J120" s="717">
        <v>280.29000000000002</v>
      </c>
      <c r="K120" s="738">
        <v>1</v>
      </c>
      <c r="L120" s="717">
        <v>3</v>
      </c>
      <c r="M120" s="718">
        <v>280.29000000000002</v>
      </c>
    </row>
    <row r="121" spans="1:13" ht="14.4" customHeight="1" x14ac:dyDescent="0.3">
      <c r="A121" s="713" t="s">
        <v>2076</v>
      </c>
      <c r="B121" s="714" t="s">
        <v>1924</v>
      </c>
      <c r="C121" s="714" t="s">
        <v>2632</v>
      </c>
      <c r="D121" s="714" t="s">
        <v>2633</v>
      </c>
      <c r="E121" s="714" t="s">
        <v>2634</v>
      </c>
      <c r="F121" s="717">
        <v>3</v>
      </c>
      <c r="G121" s="717">
        <v>49.14</v>
      </c>
      <c r="H121" s="738">
        <v>1</v>
      </c>
      <c r="I121" s="717"/>
      <c r="J121" s="717"/>
      <c r="K121" s="738">
        <v>0</v>
      </c>
      <c r="L121" s="717">
        <v>3</v>
      </c>
      <c r="M121" s="718">
        <v>49.14</v>
      </c>
    </row>
    <row r="122" spans="1:13" ht="14.4" customHeight="1" x14ac:dyDescent="0.3">
      <c r="A122" s="713" t="s">
        <v>2076</v>
      </c>
      <c r="B122" s="714" t="s">
        <v>2770</v>
      </c>
      <c r="C122" s="714" t="s">
        <v>2685</v>
      </c>
      <c r="D122" s="714" t="s">
        <v>2575</v>
      </c>
      <c r="E122" s="714" t="s">
        <v>2036</v>
      </c>
      <c r="F122" s="717"/>
      <c r="G122" s="717"/>
      <c r="H122" s="738">
        <v>0</v>
      </c>
      <c r="I122" s="717">
        <v>3</v>
      </c>
      <c r="J122" s="717">
        <v>46.650000000000006</v>
      </c>
      <c r="K122" s="738">
        <v>1</v>
      </c>
      <c r="L122" s="717">
        <v>3</v>
      </c>
      <c r="M122" s="718">
        <v>46.650000000000006</v>
      </c>
    </row>
    <row r="123" spans="1:13" ht="14.4" customHeight="1" x14ac:dyDescent="0.3">
      <c r="A123" s="713" t="s">
        <v>2076</v>
      </c>
      <c r="B123" s="714" t="s">
        <v>2770</v>
      </c>
      <c r="C123" s="714" t="s">
        <v>2686</v>
      </c>
      <c r="D123" s="714" t="s">
        <v>2575</v>
      </c>
      <c r="E123" s="714" t="s">
        <v>2657</v>
      </c>
      <c r="F123" s="717"/>
      <c r="G123" s="717"/>
      <c r="H123" s="738">
        <v>0</v>
      </c>
      <c r="I123" s="717">
        <v>1</v>
      </c>
      <c r="J123" s="717">
        <v>103.64</v>
      </c>
      <c r="K123" s="738">
        <v>1</v>
      </c>
      <c r="L123" s="717">
        <v>1</v>
      </c>
      <c r="M123" s="718">
        <v>103.64</v>
      </c>
    </row>
    <row r="124" spans="1:13" ht="14.4" customHeight="1" x14ac:dyDescent="0.3">
      <c r="A124" s="713" t="s">
        <v>2076</v>
      </c>
      <c r="B124" s="714" t="s">
        <v>1933</v>
      </c>
      <c r="C124" s="714" t="s">
        <v>1391</v>
      </c>
      <c r="D124" s="714" t="s">
        <v>1934</v>
      </c>
      <c r="E124" s="714" t="s">
        <v>1935</v>
      </c>
      <c r="F124" s="717"/>
      <c r="G124" s="717"/>
      <c r="H124" s="738">
        <v>0</v>
      </c>
      <c r="I124" s="717">
        <v>5</v>
      </c>
      <c r="J124" s="717">
        <v>52.05</v>
      </c>
      <c r="K124" s="738">
        <v>1</v>
      </c>
      <c r="L124" s="717">
        <v>5</v>
      </c>
      <c r="M124" s="718">
        <v>52.05</v>
      </c>
    </row>
    <row r="125" spans="1:13" ht="14.4" customHeight="1" x14ac:dyDescent="0.3">
      <c r="A125" s="713" t="s">
        <v>2076</v>
      </c>
      <c r="B125" s="714" t="s">
        <v>1933</v>
      </c>
      <c r="C125" s="714" t="s">
        <v>1442</v>
      </c>
      <c r="D125" s="714" t="s">
        <v>1934</v>
      </c>
      <c r="E125" s="714" t="s">
        <v>1937</v>
      </c>
      <c r="F125" s="717"/>
      <c r="G125" s="717"/>
      <c r="H125" s="738">
        <v>0</v>
      </c>
      <c r="I125" s="717">
        <v>2</v>
      </c>
      <c r="J125" s="717">
        <v>96.54</v>
      </c>
      <c r="K125" s="738">
        <v>1</v>
      </c>
      <c r="L125" s="717">
        <v>2</v>
      </c>
      <c r="M125" s="718">
        <v>96.54</v>
      </c>
    </row>
    <row r="126" spans="1:13" ht="14.4" customHeight="1" x14ac:dyDescent="0.3">
      <c r="A126" s="713" t="s">
        <v>2076</v>
      </c>
      <c r="B126" s="714" t="s">
        <v>1938</v>
      </c>
      <c r="C126" s="714" t="s">
        <v>1454</v>
      </c>
      <c r="D126" s="714" t="s">
        <v>1939</v>
      </c>
      <c r="E126" s="714" t="s">
        <v>1940</v>
      </c>
      <c r="F126" s="717"/>
      <c r="G126" s="717"/>
      <c r="H126" s="738">
        <v>0</v>
      </c>
      <c r="I126" s="717">
        <v>3</v>
      </c>
      <c r="J126" s="717">
        <v>218.64</v>
      </c>
      <c r="K126" s="738">
        <v>1</v>
      </c>
      <c r="L126" s="717">
        <v>3</v>
      </c>
      <c r="M126" s="718">
        <v>218.64</v>
      </c>
    </row>
    <row r="127" spans="1:13" ht="14.4" customHeight="1" x14ac:dyDescent="0.3">
      <c r="A127" s="713" t="s">
        <v>2076</v>
      </c>
      <c r="B127" s="714" t="s">
        <v>2779</v>
      </c>
      <c r="C127" s="714" t="s">
        <v>2696</v>
      </c>
      <c r="D127" s="714" t="s">
        <v>2697</v>
      </c>
      <c r="E127" s="714" t="s">
        <v>2613</v>
      </c>
      <c r="F127" s="717"/>
      <c r="G127" s="717"/>
      <c r="H127" s="738">
        <v>0</v>
      </c>
      <c r="I127" s="717">
        <v>3</v>
      </c>
      <c r="J127" s="717">
        <v>352.38</v>
      </c>
      <c r="K127" s="738">
        <v>1</v>
      </c>
      <c r="L127" s="717">
        <v>3</v>
      </c>
      <c r="M127" s="718">
        <v>352.38</v>
      </c>
    </row>
    <row r="128" spans="1:13" ht="14.4" customHeight="1" x14ac:dyDescent="0.3">
      <c r="A128" s="713" t="s">
        <v>2076</v>
      </c>
      <c r="B128" s="714" t="s">
        <v>1953</v>
      </c>
      <c r="C128" s="714" t="s">
        <v>2629</v>
      </c>
      <c r="D128" s="714" t="s">
        <v>2630</v>
      </c>
      <c r="E128" s="714" t="s">
        <v>2631</v>
      </c>
      <c r="F128" s="717"/>
      <c r="G128" s="717"/>
      <c r="H128" s="738">
        <v>0</v>
      </c>
      <c r="I128" s="717">
        <v>3</v>
      </c>
      <c r="J128" s="717">
        <v>176.57999999999998</v>
      </c>
      <c r="K128" s="738">
        <v>1</v>
      </c>
      <c r="L128" s="717">
        <v>3</v>
      </c>
      <c r="M128" s="718">
        <v>176.57999999999998</v>
      </c>
    </row>
    <row r="129" spans="1:13" ht="14.4" customHeight="1" x14ac:dyDescent="0.3">
      <c r="A129" s="713" t="s">
        <v>2076</v>
      </c>
      <c r="B129" s="714" t="s">
        <v>1953</v>
      </c>
      <c r="C129" s="714" t="s">
        <v>2447</v>
      </c>
      <c r="D129" s="714" t="s">
        <v>1954</v>
      </c>
      <c r="E129" s="714" t="s">
        <v>1958</v>
      </c>
      <c r="F129" s="717"/>
      <c r="G129" s="717"/>
      <c r="H129" s="738">
        <v>0</v>
      </c>
      <c r="I129" s="717">
        <v>9</v>
      </c>
      <c r="J129" s="717">
        <v>1059.57</v>
      </c>
      <c r="K129" s="738">
        <v>1</v>
      </c>
      <c r="L129" s="717">
        <v>9</v>
      </c>
      <c r="M129" s="718">
        <v>1059.57</v>
      </c>
    </row>
    <row r="130" spans="1:13" ht="14.4" customHeight="1" x14ac:dyDescent="0.3">
      <c r="A130" s="713" t="s">
        <v>2076</v>
      </c>
      <c r="B130" s="714" t="s">
        <v>1956</v>
      </c>
      <c r="C130" s="714" t="s">
        <v>1460</v>
      </c>
      <c r="D130" s="714" t="s">
        <v>1957</v>
      </c>
      <c r="E130" s="714" t="s">
        <v>1958</v>
      </c>
      <c r="F130" s="717"/>
      <c r="G130" s="717"/>
      <c r="H130" s="738">
        <v>0</v>
      </c>
      <c r="I130" s="717">
        <v>3</v>
      </c>
      <c r="J130" s="717">
        <v>543.39</v>
      </c>
      <c r="K130" s="738">
        <v>1</v>
      </c>
      <c r="L130" s="717">
        <v>3</v>
      </c>
      <c r="M130" s="718">
        <v>543.39</v>
      </c>
    </row>
    <row r="131" spans="1:13" ht="14.4" customHeight="1" x14ac:dyDescent="0.3">
      <c r="A131" s="713" t="s">
        <v>2076</v>
      </c>
      <c r="B131" s="714" t="s">
        <v>2772</v>
      </c>
      <c r="C131" s="714" t="s">
        <v>2647</v>
      </c>
      <c r="D131" s="714" t="s">
        <v>2453</v>
      </c>
      <c r="E131" s="714" t="s">
        <v>2454</v>
      </c>
      <c r="F131" s="717"/>
      <c r="G131" s="717"/>
      <c r="H131" s="738">
        <v>0</v>
      </c>
      <c r="I131" s="717">
        <v>3</v>
      </c>
      <c r="J131" s="717">
        <v>556.02</v>
      </c>
      <c r="K131" s="738">
        <v>1</v>
      </c>
      <c r="L131" s="717">
        <v>3</v>
      </c>
      <c r="M131" s="718">
        <v>556.02</v>
      </c>
    </row>
    <row r="132" spans="1:13" ht="14.4" customHeight="1" x14ac:dyDescent="0.3">
      <c r="A132" s="713" t="s">
        <v>2076</v>
      </c>
      <c r="B132" s="714" t="s">
        <v>1965</v>
      </c>
      <c r="C132" s="714" t="s">
        <v>1491</v>
      </c>
      <c r="D132" s="714" t="s">
        <v>1966</v>
      </c>
      <c r="E132" s="714" t="s">
        <v>1970</v>
      </c>
      <c r="F132" s="717"/>
      <c r="G132" s="717"/>
      <c r="H132" s="738">
        <v>0</v>
      </c>
      <c r="I132" s="717">
        <v>1</v>
      </c>
      <c r="J132" s="717">
        <v>46.07</v>
      </c>
      <c r="K132" s="738">
        <v>1</v>
      </c>
      <c r="L132" s="717">
        <v>1</v>
      </c>
      <c r="M132" s="718">
        <v>46.07</v>
      </c>
    </row>
    <row r="133" spans="1:13" ht="14.4" customHeight="1" x14ac:dyDescent="0.3">
      <c r="A133" s="713" t="s">
        <v>2076</v>
      </c>
      <c r="B133" s="714" t="s">
        <v>1996</v>
      </c>
      <c r="C133" s="714" t="s">
        <v>2572</v>
      </c>
      <c r="D133" s="714" t="s">
        <v>1244</v>
      </c>
      <c r="E133" s="714" t="s">
        <v>2132</v>
      </c>
      <c r="F133" s="717"/>
      <c r="G133" s="717"/>
      <c r="H133" s="738">
        <v>0</v>
      </c>
      <c r="I133" s="717">
        <v>2</v>
      </c>
      <c r="J133" s="717">
        <v>96.84</v>
      </c>
      <c r="K133" s="738">
        <v>1</v>
      </c>
      <c r="L133" s="717">
        <v>2</v>
      </c>
      <c r="M133" s="718">
        <v>96.84</v>
      </c>
    </row>
    <row r="134" spans="1:13" ht="14.4" customHeight="1" x14ac:dyDescent="0.3">
      <c r="A134" s="713" t="s">
        <v>2076</v>
      </c>
      <c r="B134" s="714" t="s">
        <v>2771</v>
      </c>
      <c r="C134" s="714" t="s">
        <v>2648</v>
      </c>
      <c r="D134" s="714" t="s">
        <v>2649</v>
      </c>
      <c r="E134" s="714" t="s">
        <v>2650</v>
      </c>
      <c r="F134" s="717">
        <v>2</v>
      </c>
      <c r="G134" s="717">
        <v>1018.2</v>
      </c>
      <c r="H134" s="738">
        <v>1</v>
      </c>
      <c r="I134" s="717"/>
      <c r="J134" s="717"/>
      <c r="K134" s="738">
        <v>0</v>
      </c>
      <c r="L134" s="717">
        <v>2</v>
      </c>
      <c r="M134" s="718">
        <v>1018.2</v>
      </c>
    </row>
    <row r="135" spans="1:13" ht="14.4" customHeight="1" x14ac:dyDescent="0.3">
      <c r="A135" s="713" t="s">
        <v>2076</v>
      </c>
      <c r="B135" s="714" t="s">
        <v>2026</v>
      </c>
      <c r="C135" s="714" t="s">
        <v>2693</v>
      </c>
      <c r="D135" s="714" t="s">
        <v>1538</v>
      </c>
      <c r="E135" s="714" t="s">
        <v>2694</v>
      </c>
      <c r="F135" s="717"/>
      <c r="G135" s="717"/>
      <c r="H135" s="738">
        <v>0</v>
      </c>
      <c r="I135" s="717">
        <v>1</v>
      </c>
      <c r="J135" s="717">
        <v>283.86</v>
      </c>
      <c r="K135" s="738">
        <v>1</v>
      </c>
      <c r="L135" s="717">
        <v>1</v>
      </c>
      <c r="M135" s="718">
        <v>283.86</v>
      </c>
    </row>
    <row r="136" spans="1:13" ht="14.4" customHeight="1" x14ac:dyDescent="0.3">
      <c r="A136" s="713" t="s">
        <v>2077</v>
      </c>
      <c r="B136" s="714" t="s">
        <v>1881</v>
      </c>
      <c r="C136" s="714" t="s">
        <v>1588</v>
      </c>
      <c r="D136" s="714" t="s">
        <v>1882</v>
      </c>
      <c r="E136" s="714" t="s">
        <v>1883</v>
      </c>
      <c r="F136" s="717"/>
      <c r="G136" s="717"/>
      <c r="H136" s="738">
        <v>0</v>
      </c>
      <c r="I136" s="717">
        <v>1</v>
      </c>
      <c r="J136" s="717">
        <v>28.81</v>
      </c>
      <c r="K136" s="738">
        <v>1</v>
      </c>
      <c r="L136" s="717">
        <v>1</v>
      </c>
      <c r="M136" s="718">
        <v>28.81</v>
      </c>
    </row>
    <row r="137" spans="1:13" ht="14.4" customHeight="1" x14ac:dyDescent="0.3">
      <c r="A137" s="713" t="s">
        <v>2077</v>
      </c>
      <c r="B137" s="714" t="s">
        <v>1900</v>
      </c>
      <c r="C137" s="714" t="s">
        <v>2342</v>
      </c>
      <c r="D137" s="714" t="s">
        <v>1418</v>
      </c>
      <c r="E137" s="714" t="s">
        <v>1902</v>
      </c>
      <c r="F137" s="717"/>
      <c r="G137" s="717"/>
      <c r="H137" s="738">
        <v>0</v>
      </c>
      <c r="I137" s="717">
        <v>2</v>
      </c>
      <c r="J137" s="717">
        <v>1472.66</v>
      </c>
      <c r="K137" s="738">
        <v>1</v>
      </c>
      <c r="L137" s="717">
        <v>2</v>
      </c>
      <c r="M137" s="718">
        <v>1472.66</v>
      </c>
    </row>
    <row r="138" spans="1:13" ht="14.4" customHeight="1" x14ac:dyDescent="0.3">
      <c r="A138" s="713" t="s">
        <v>2077</v>
      </c>
      <c r="B138" s="714" t="s">
        <v>2769</v>
      </c>
      <c r="C138" s="714" t="s">
        <v>2438</v>
      </c>
      <c r="D138" s="714" t="s">
        <v>2439</v>
      </c>
      <c r="E138" s="714" t="s">
        <v>2440</v>
      </c>
      <c r="F138" s="717"/>
      <c r="G138" s="717"/>
      <c r="H138" s="738">
        <v>0</v>
      </c>
      <c r="I138" s="717">
        <v>1</v>
      </c>
      <c r="J138" s="717">
        <v>131.32</v>
      </c>
      <c r="K138" s="738">
        <v>1</v>
      </c>
      <c r="L138" s="717">
        <v>1</v>
      </c>
      <c r="M138" s="718">
        <v>131.32</v>
      </c>
    </row>
    <row r="139" spans="1:13" ht="14.4" customHeight="1" x14ac:dyDescent="0.3">
      <c r="A139" s="713" t="s">
        <v>2077</v>
      </c>
      <c r="B139" s="714" t="s">
        <v>1924</v>
      </c>
      <c r="C139" s="714" t="s">
        <v>1425</v>
      </c>
      <c r="D139" s="714" t="s">
        <v>1426</v>
      </c>
      <c r="E139" s="714" t="s">
        <v>1925</v>
      </c>
      <c r="F139" s="717"/>
      <c r="G139" s="717"/>
      <c r="H139" s="738">
        <v>0</v>
      </c>
      <c r="I139" s="717">
        <v>1</v>
      </c>
      <c r="J139" s="717">
        <v>35.11</v>
      </c>
      <c r="K139" s="738">
        <v>1</v>
      </c>
      <c r="L139" s="717">
        <v>1</v>
      </c>
      <c r="M139" s="718">
        <v>35.11</v>
      </c>
    </row>
    <row r="140" spans="1:13" ht="14.4" customHeight="1" x14ac:dyDescent="0.3">
      <c r="A140" s="713" t="s">
        <v>2077</v>
      </c>
      <c r="B140" s="714" t="s">
        <v>2774</v>
      </c>
      <c r="C140" s="714" t="s">
        <v>2217</v>
      </c>
      <c r="D140" s="714" t="s">
        <v>2218</v>
      </c>
      <c r="E140" s="714" t="s">
        <v>2219</v>
      </c>
      <c r="F140" s="717"/>
      <c r="G140" s="717"/>
      <c r="H140" s="738">
        <v>0</v>
      </c>
      <c r="I140" s="717">
        <v>1</v>
      </c>
      <c r="J140" s="717">
        <v>251.52</v>
      </c>
      <c r="K140" s="738">
        <v>1</v>
      </c>
      <c r="L140" s="717">
        <v>1</v>
      </c>
      <c r="M140" s="718">
        <v>251.52</v>
      </c>
    </row>
    <row r="141" spans="1:13" ht="14.4" customHeight="1" x14ac:dyDescent="0.3">
      <c r="A141" s="713" t="s">
        <v>2077</v>
      </c>
      <c r="B141" s="714" t="s">
        <v>1931</v>
      </c>
      <c r="C141" s="714" t="s">
        <v>1449</v>
      </c>
      <c r="D141" s="714" t="s">
        <v>1450</v>
      </c>
      <c r="E141" s="714" t="s">
        <v>1925</v>
      </c>
      <c r="F141" s="717"/>
      <c r="G141" s="717"/>
      <c r="H141" s="738">
        <v>0</v>
      </c>
      <c r="I141" s="717">
        <v>1</v>
      </c>
      <c r="J141" s="717">
        <v>48.27</v>
      </c>
      <c r="K141" s="738">
        <v>1</v>
      </c>
      <c r="L141" s="717">
        <v>1</v>
      </c>
      <c r="M141" s="718">
        <v>48.27</v>
      </c>
    </row>
    <row r="142" spans="1:13" ht="14.4" customHeight="1" x14ac:dyDescent="0.3">
      <c r="A142" s="713" t="s">
        <v>2077</v>
      </c>
      <c r="B142" s="714" t="s">
        <v>1931</v>
      </c>
      <c r="C142" s="714" t="s">
        <v>2432</v>
      </c>
      <c r="D142" s="714" t="s">
        <v>2433</v>
      </c>
      <c r="E142" s="714" t="s">
        <v>2434</v>
      </c>
      <c r="F142" s="717"/>
      <c r="G142" s="717"/>
      <c r="H142" s="738">
        <v>0</v>
      </c>
      <c r="I142" s="717">
        <v>1</v>
      </c>
      <c r="J142" s="717">
        <v>48.27</v>
      </c>
      <c r="K142" s="738">
        <v>1</v>
      </c>
      <c r="L142" s="717">
        <v>1</v>
      </c>
      <c r="M142" s="718">
        <v>48.27</v>
      </c>
    </row>
    <row r="143" spans="1:13" ht="14.4" customHeight="1" x14ac:dyDescent="0.3">
      <c r="A143" s="713" t="s">
        <v>2077</v>
      </c>
      <c r="B143" s="714" t="s">
        <v>1938</v>
      </c>
      <c r="C143" s="714" t="s">
        <v>1463</v>
      </c>
      <c r="D143" s="714" t="s">
        <v>1939</v>
      </c>
      <c r="E143" s="714" t="s">
        <v>1943</v>
      </c>
      <c r="F143" s="717"/>
      <c r="G143" s="717"/>
      <c r="H143" s="738">
        <v>0</v>
      </c>
      <c r="I143" s="717">
        <v>1</v>
      </c>
      <c r="J143" s="717">
        <v>145.72999999999999</v>
      </c>
      <c r="K143" s="738">
        <v>1</v>
      </c>
      <c r="L143" s="717">
        <v>1</v>
      </c>
      <c r="M143" s="718">
        <v>145.72999999999999</v>
      </c>
    </row>
    <row r="144" spans="1:13" ht="14.4" customHeight="1" x14ac:dyDescent="0.3">
      <c r="A144" s="713" t="s">
        <v>2077</v>
      </c>
      <c r="B144" s="714" t="s">
        <v>1956</v>
      </c>
      <c r="C144" s="714" t="s">
        <v>2435</v>
      </c>
      <c r="D144" s="714" t="s">
        <v>1957</v>
      </c>
      <c r="E144" s="714" t="s">
        <v>1926</v>
      </c>
      <c r="F144" s="717"/>
      <c r="G144" s="717"/>
      <c r="H144" s="738">
        <v>0</v>
      </c>
      <c r="I144" s="717">
        <v>1</v>
      </c>
      <c r="J144" s="717">
        <v>117.73</v>
      </c>
      <c r="K144" s="738">
        <v>1</v>
      </c>
      <c r="L144" s="717">
        <v>1</v>
      </c>
      <c r="M144" s="718">
        <v>117.73</v>
      </c>
    </row>
    <row r="145" spans="1:13" ht="14.4" customHeight="1" x14ac:dyDescent="0.3">
      <c r="A145" s="713" t="s">
        <v>2077</v>
      </c>
      <c r="B145" s="714" t="s">
        <v>2002</v>
      </c>
      <c r="C145" s="714" t="s">
        <v>1435</v>
      </c>
      <c r="D145" s="714" t="s">
        <v>2003</v>
      </c>
      <c r="E145" s="714" t="s">
        <v>2004</v>
      </c>
      <c r="F145" s="717"/>
      <c r="G145" s="717"/>
      <c r="H145" s="738"/>
      <c r="I145" s="717">
        <v>2</v>
      </c>
      <c r="J145" s="717">
        <v>0</v>
      </c>
      <c r="K145" s="738"/>
      <c r="L145" s="717">
        <v>2</v>
      </c>
      <c r="M145" s="718">
        <v>0</v>
      </c>
    </row>
    <row r="146" spans="1:13" ht="14.4" customHeight="1" x14ac:dyDescent="0.3">
      <c r="A146" s="713" t="s">
        <v>2077</v>
      </c>
      <c r="B146" s="714" t="s">
        <v>2022</v>
      </c>
      <c r="C146" s="714" t="s">
        <v>2286</v>
      </c>
      <c r="D146" s="714" t="s">
        <v>1607</v>
      </c>
      <c r="E146" s="714" t="s">
        <v>2287</v>
      </c>
      <c r="F146" s="717"/>
      <c r="G146" s="717"/>
      <c r="H146" s="738"/>
      <c r="I146" s="717">
        <v>1</v>
      </c>
      <c r="J146" s="717">
        <v>0</v>
      </c>
      <c r="K146" s="738"/>
      <c r="L146" s="717">
        <v>1</v>
      </c>
      <c r="M146" s="718">
        <v>0</v>
      </c>
    </row>
    <row r="147" spans="1:13" ht="14.4" customHeight="1" x14ac:dyDescent="0.3">
      <c r="A147" s="713" t="s">
        <v>2077</v>
      </c>
      <c r="B147" s="714" t="s">
        <v>2780</v>
      </c>
      <c r="C147" s="714" t="s">
        <v>2427</v>
      </c>
      <c r="D147" s="714" t="s">
        <v>2428</v>
      </c>
      <c r="E147" s="714" t="s">
        <v>2429</v>
      </c>
      <c r="F147" s="717">
        <v>1</v>
      </c>
      <c r="G147" s="717">
        <v>0</v>
      </c>
      <c r="H147" s="738"/>
      <c r="I147" s="717"/>
      <c r="J147" s="717"/>
      <c r="K147" s="738"/>
      <c r="L147" s="717">
        <v>1</v>
      </c>
      <c r="M147" s="718">
        <v>0</v>
      </c>
    </row>
    <row r="148" spans="1:13" ht="14.4" customHeight="1" x14ac:dyDescent="0.3">
      <c r="A148" s="713" t="s">
        <v>2077</v>
      </c>
      <c r="B148" s="714" t="s">
        <v>1908</v>
      </c>
      <c r="C148" s="714" t="s">
        <v>1568</v>
      </c>
      <c r="D148" s="714" t="s">
        <v>1909</v>
      </c>
      <c r="E148" s="714" t="s">
        <v>1912</v>
      </c>
      <c r="F148" s="717"/>
      <c r="G148" s="717"/>
      <c r="H148" s="738">
        <v>0</v>
      </c>
      <c r="I148" s="717">
        <v>1</v>
      </c>
      <c r="J148" s="717">
        <v>1887.9</v>
      </c>
      <c r="K148" s="738">
        <v>1</v>
      </c>
      <c r="L148" s="717">
        <v>1</v>
      </c>
      <c r="M148" s="718">
        <v>1887.9</v>
      </c>
    </row>
    <row r="149" spans="1:13" ht="14.4" customHeight="1" x14ac:dyDescent="0.3">
      <c r="A149" s="713" t="s">
        <v>2078</v>
      </c>
      <c r="B149" s="714" t="s">
        <v>1881</v>
      </c>
      <c r="C149" s="714" t="s">
        <v>1588</v>
      </c>
      <c r="D149" s="714" t="s">
        <v>1882</v>
      </c>
      <c r="E149" s="714" t="s">
        <v>1883</v>
      </c>
      <c r="F149" s="717"/>
      <c r="G149" s="717"/>
      <c r="H149" s="738">
        <v>0</v>
      </c>
      <c r="I149" s="717">
        <v>1</v>
      </c>
      <c r="J149" s="717">
        <v>28.81</v>
      </c>
      <c r="K149" s="738">
        <v>1</v>
      </c>
      <c r="L149" s="717">
        <v>1</v>
      </c>
      <c r="M149" s="718">
        <v>28.81</v>
      </c>
    </row>
    <row r="150" spans="1:13" ht="14.4" customHeight="1" x14ac:dyDescent="0.3">
      <c r="A150" s="713" t="s">
        <v>2078</v>
      </c>
      <c r="B150" s="714" t="s">
        <v>2768</v>
      </c>
      <c r="C150" s="714" t="s">
        <v>2416</v>
      </c>
      <c r="D150" s="714" t="s">
        <v>2390</v>
      </c>
      <c r="E150" s="714" t="s">
        <v>2417</v>
      </c>
      <c r="F150" s="717"/>
      <c r="G150" s="717"/>
      <c r="H150" s="738">
        <v>0</v>
      </c>
      <c r="I150" s="717">
        <v>1</v>
      </c>
      <c r="J150" s="717">
        <v>184.74</v>
      </c>
      <c r="K150" s="738">
        <v>1</v>
      </c>
      <c r="L150" s="717">
        <v>1</v>
      </c>
      <c r="M150" s="718">
        <v>184.74</v>
      </c>
    </row>
    <row r="151" spans="1:13" ht="14.4" customHeight="1" x14ac:dyDescent="0.3">
      <c r="A151" s="713" t="s">
        <v>2078</v>
      </c>
      <c r="B151" s="714" t="s">
        <v>1927</v>
      </c>
      <c r="C151" s="714" t="s">
        <v>1466</v>
      </c>
      <c r="D151" s="714" t="s">
        <v>1467</v>
      </c>
      <c r="E151" s="714" t="s">
        <v>1928</v>
      </c>
      <c r="F151" s="717"/>
      <c r="G151" s="717"/>
      <c r="H151" s="738">
        <v>0</v>
      </c>
      <c r="I151" s="717">
        <v>1</v>
      </c>
      <c r="J151" s="717">
        <v>8.7899999999999991</v>
      </c>
      <c r="K151" s="738">
        <v>1</v>
      </c>
      <c r="L151" s="717">
        <v>1</v>
      </c>
      <c r="M151" s="718">
        <v>8.7899999999999991</v>
      </c>
    </row>
    <row r="152" spans="1:13" ht="14.4" customHeight="1" x14ac:dyDescent="0.3">
      <c r="A152" s="713" t="s">
        <v>2078</v>
      </c>
      <c r="B152" s="714" t="s">
        <v>1938</v>
      </c>
      <c r="C152" s="714" t="s">
        <v>2742</v>
      </c>
      <c r="D152" s="714" t="s">
        <v>1939</v>
      </c>
      <c r="E152" s="714" t="s">
        <v>2743</v>
      </c>
      <c r="F152" s="717"/>
      <c r="G152" s="717"/>
      <c r="H152" s="738">
        <v>0</v>
      </c>
      <c r="I152" s="717">
        <v>1</v>
      </c>
      <c r="J152" s="717">
        <v>262.23</v>
      </c>
      <c r="K152" s="738">
        <v>1</v>
      </c>
      <c r="L152" s="717">
        <v>1</v>
      </c>
      <c r="M152" s="718">
        <v>262.23</v>
      </c>
    </row>
    <row r="153" spans="1:13" ht="14.4" customHeight="1" x14ac:dyDescent="0.3">
      <c r="A153" s="713" t="s">
        <v>2078</v>
      </c>
      <c r="B153" s="714" t="s">
        <v>1951</v>
      </c>
      <c r="C153" s="714" t="s">
        <v>1540</v>
      </c>
      <c r="D153" s="714" t="s">
        <v>1541</v>
      </c>
      <c r="E153" s="714" t="s">
        <v>1952</v>
      </c>
      <c r="F153" s="717"/>
      <c r="G153" s="717"/>
      <c r="H153" s="738">
        <v>0</v>
      </c>
      <c r="I153" s="717">
        <v>1</v>
      </c>
      <c r="J153" s="717">
        <v>77.790000000000006</v>
      </c>
      <c r="K153" s="738">
        <v>1</v>
      </c>
      <c r="L153" s="717">
        <v>1</v>
      </c>
      <c r="M153" s="718">
        <v>77.790000000000006</v>
      </c>
    </row>
    <row r="154" spans="1:13" ht="14.4" customHeight="1" x14ac:dyDescent="0.3">
      <c r="A154" s="713" t="s">
        <v>2078</v>
      </c>
      <c r="B154" s="714" t="s">
        <v>1953</v>
      </c>
      <c r="C154" s="714" t="s">
        <v>2304</v>
      </c>
      <c r="D154" s="714" t="s">
        <v>1954</v>
      </c>
      <c r="E154" s="714" t="s">
        <v>2305</v>
      </c>
      <c r="F154" s="717"/>
      <c r="G154" s="717"/>
      <c r="H154" s="738">
        <v>0</v>
      </c>
      <c r="I154" s="717">
        <v>3</v>
      </c>
      <c r="J154" s="717">
        <v>543.39</v>
      </c>
      <c r="K154" s="738">
        <v>1</v>
      </c>
      <c r="L154" s="717">
        <v>3</v>
      </c>
      <c r="M154" s="718">
        <v>543.39</v>
      </c>
    </row>
    <row r="155" spans="1:13" ht="14.4" customHeight="1" x14ac:dyDescent="0.3">
      <c r="A155" s="713" t="s">
        <v>2078</v>
      </c>
      <c r="B155" s="714" t="s">
        <v>1953</v>
      </c>
      <c r="C155" s="714" t="s">
        <v>2729</v>
      </c>
      <c r="D155" s="714" t="s">
        <v>1954</v>
      </c>
      <c r="E155" s="714" t="s">
        <v>2730</v>
      </c>
      <c r="F155" s="717">
        <v>1</v>
      </c>
      <c r="G155" s="717">
        <v>0</v>
      </c>
      <c r="H155" s="738"/>
      <c r="I155" s="717"/>
      <c r="J155" s="717"/>
      <c r="K155" s="738"/>
      <c r="L155" s="717">
        <v>1</v>
      </c>
      <c r="M155" s="718">
        <v>0</v>
      </c>
    </row>
    <row r="156" spans="1:13" ht="14.4" customHeight="1" x14ac:dyDescent="0.3">
      <c r="A156" s="713" t="s">
        <v>2078</v>
      </c>
      <c r="B156" s="714" t="s">
        <v>1956</v>
      </c>
      <c r="C156" s="714" t="s">
        <v>2435</v>
      </c>
      <c r="D156" s="714" t="s">
        <v>1957</v>
      </c>
      <c r="E156" s="714" t="s">
        <v>1926</v>
      </c>
      <c r="F156" s="717"/>
      <c r="G156" s="717"/>
      <c r="H156" s="738">
        <v>0</v>
      </c>
      <c r="I156" s="717">
        <v>1</v>
      </c>
      <c r="J156" s="717">
        <v>117.73</v>
      </c>
      <c r="K156" s="738">
        <v>1</v>
      </c>
      <c r="L156" s="717">
        <v>1</v>
      </c>
      <c r="M156" s="718">
        <v>117.73</v>
      </c>
    </row>
    <row r="157" spans="1:13" ht="14.4" customHeight="1" x14ac:dyDescent="0.3">
      <c r="A157" s="713" t="s">
        <v>2078</v>
      </c>
      <c r="B157" s="714" t="s">
        <v>1956</v>
      </c>
      <c r="C157" s="714" t="s">
        <v>2583</v>
      </c>
      <c r="D157" s="714" t="s">
        <v>1957</v>
      </c>
      <c r="E157" s="714" t="s">
        <v>2045</v>
      </c>
      <c r="F157" s="717"/>
      <c r="G157" s="717"/>
      <c r="H157" s="738">
        <v>0</v>
      </c>
      <c r="I157" s="717">
        <v>1</v>
      </c>
      <c r="J157" s="717">
        <v>353.18</v>
      </c>
      <c r="K157" s="738">
        <v>1</v>
      </c>
      <c r="L157" s="717">
        <v>1</v>
      </c>
      <c r="M157" s="718">
        <v>353.18</v>
      </c>
    </row>
    <row r="158" spans="1:13" ht="14.4" customHeight="1" x14ac:dyDescent="0.3">
      <c r="A158" s="713" t="s">
        <v>2078</v>
      </c>
      <c r="B158" s="714" t="s">
        <v>1965</v>
      </c>
      <c r="C158" s="714" t="s">
        <v>2553</v>
      </c>
      <c r="D158" s="714" t="s">
        <v>1966</v>
      </c>
      <c r="E158" s="714" t="s">
        <v>2554</v>
      </c>
      <c r="F158" s="717">
        <v>1</v>
      </c>
      <c r="G158" s="717">
        <v>79.03</v>
      </c>
      <c r="H158" s="738">
        <v>1</v>
      </c>
      <c r="I158" s="717"/>
      <c r="J158" s="717"/>
      <c r="K158" s="738">
        <v>0</v>
      </c>
      <c r="L158" s="717">
        <v>1</v>
      </c>
      <c r="M158" s="718">
        <v>79.03</v>
      </c>
    </row>
    <row r="159" spans="1:13" ht="14.4" customHeight="1" x14ac:dyDescent="0.3">
      <c r="A159" s="713" t="s">
        <v>2078</v>
      </c>
      <c r="B159" s="714" t="s">
        <v>2002</v>
      </c>
      <c r="C159" s="714" t="s">
        <v>1435</v>
      </c>
      <c r="D159" s="714" t="s">
        <v>2003</v>
      </c>
      <c r="E159" s="714" t="s">
        <v>2004</v>
      </c>
      <c r="F159" s="717"/>
      <c r="G159" s="717"/>
      <c r="H159" s="738"/>
      <c r="I159" s="717">
        <v>1</v>
      </c>
      <c r="J159" s="717">
        <v>0</v>
      </c>
      <c r="K159" s="738"/>
      <c r="L159" s="717">
        <v>1</v>
      </c>
      <c r="M159" s="718">
        <v>0</v>
      </c>
    </row>
    <row r="160" spans="1:13" ht="14.4" customHeight="1" thickBot="1" x14ac:dyDescent="0.35">
      <c r="A160" s="719" t="s">
        <v>2078</v>
      </c>
      <c r="B160" s="720" t="s">
        <v>1885</v>
      </c>
      <c r="C160" s="720" t="s">
        <v>2288</v>
      </c>
      <c r="D160" s="720" t="s">
        <v>1886</v>
      </c>
      <c r="E160" s="720" t="s">
        <v>2289</v>
      </c>
      <c r="F160" s="723"/>
      <c r="G160" s="723"/>
      <c r="H160" s="731">
        <v>0</v>
      </c>
      <c r="I160" s="723">
        <v>1</v>
      </c>
      <c r="J160" s="723">
        <v>53.57</v>
      </c>
      <c r="K160" s="731">
        <v>1</v>
      </c>
      <c r="L160" s="723">
        <v>1</v>
      </c>
      <c r="M160" s="724">
        <v>53.57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178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5" t="s">
        <v>551</v>
      </c>
      <c r="B5" s="696" t="s">
        <v>552</v>
      </c>
      <c r="C5" s="697" t="s">
        <v>553</v>
      </c>
      <c r="D5" s="697" t="s">
        <v>553</v>
      </c>
      <c r="E5" s="697"/>
      <c r="F5" s="697" t="s">
        <v>553</v>
      </c>
      <c r="G5" s="697" t="s">
        <v>553</v>
      </c>
      <c r="H5" s="697" t="s">
        <v>553</v>
      </c>
      <c r="I5" s="698" t="s">
        <v>553</v>
      </c>
      <c r="J5" s="699" t="s">
        <v>74</v>
      </c>
    </row>
    <row r="6" spans="1:10" ht="14.4" customHeight="1" x14ac:dyDescent="0.3">
      <c r="A6" s="695" t="s">
        <v>551</v>
      </c>
      <c r="B6" s="696" t="s">
        <v>374</v>
      </c>
      <c r="C6" s="697">
        <v>2.5461</v>
      </c>
      <c r="D6" s="697">
        <v>3.0676800000000002</v>
      </c>
      <c r="E6" s="697"/>
      <c r="F6" s="697">
        <v>1.7662</v>
      </c>
      <c r="G6" s="697">
        <v>1.6666666666666667</v>
      </c>
      <c r="H6" s="697">
        <v>9.9533333333333252E-2</v>
      </c>
      <c r="I6" s="698">
        <v>1.05972</v>
      </c>
      <c r="J6" s="699" t="s">
        <v>1</v>
      </c>
    </row>
    <row r="7" spans="1:10" ht="14.4" customHeight="1" x14ac:dyDescent="0.3">
      <c r="A7" s="695" t="s">
        <v>551</v>
      </c>
      <c r="B7" s="696" t="s">
        <v>375</v>
      </c>
      <c r="C7" s="697">
        <v>0</v>
      </c>
      <c r="D7" s="697">
        <v>0.27588000000000001</v>
      </c>
      <c r="E7" s="697"/>
      <c r="F7" s="697">
        <v>0</v>
      </c>
      <c r="G7" s="697">
        <v>0.16666666666666666</v>
      </c>
      <c r="H7" s="697">
        <v>-0.16666666666666666</v>
      </c>
      <c r="I7" s="698">
        <v>0</v>
      </c>
      <c r="J7" s="699" t="s">
        <v>1</v>
      </c>
    </row>
    <row r="8" spans="1:10" ht="14.4" customHeight="1" x14ac:dyDescent="0.3">
      <c r="A8" s="695" t="s">
        <v>551</v>
      </c>
      <c r="B8" s="696" t="s">
        <v>376</v>
      </c>
      <c r="C8" s="697">
        <v>38.878430000000002</v>
      </c>
      <c r="D8" s="697">
        <v>40.150819999999996</v>
      </c>
      <c r="E8" s="697"/>
      <c r="F8" s="697">
        <v>34.721049999999998</v>
      </c>
      <c r="G8" s="697">
        <v>45.333333333333336</v>
      </c>
      <c r="H8" s="697">
        <v>-10.612283333333338</v>
      </c>
      <c r="I8" s="698">
        <v>0.76590551470588231</v>
      </c>
      <c r="J8" s="699" t="s">
        <v>1</v>
      </c>
    </row>
    <row r="9" spans="1:10" ht="14.4" customHeight="1" x14ac:dyDescent="0.3">
      <c r="A9" s="695" t="s">
        <v>551</v>
      </c>
      <c r="B9" s="696" t="s">
        <v>377</v>
      </c>
      <c r="C9" s="697">
        <v>41.540550000000003</v>
      </c>
      <c r="D9" s="697">
        <v>53.420200000000001</v>
      </c>
      <c r="E9" s="697"/>
      <c r="F9" s="697">
        <v>59.087569999999999</v>
      </c>
      <c r="G9" s="697">
        <v>60.588459034315164</v>
      </c>
      <c r="H9" s="697">
        <v>-1.5008890343151648</v>
      </c>
      <c r="I9" s="698">
        <v>0.97522813654222307</v>
      </c>
      <c r="J9" s="699" t="s">
        <v>1</v>
      </c>
    </row>
    <row r="10" spans="1:10" ht="14.4" customHeight="1" x14ac:dyDescent="0.3">
      <c r="A10" s="695" t="s">
        <v>551</v>
      </c>
      <c r="B10" s="696" t="s">
        <v>378</v>
      </c>
      <c r="C10" s="697">
        <v>6.6059999999999999</v>
      </c>
      <c r="D10" s="697">
        <v>7.3490000000000002</v>
      </c>
      <c r="E10" s="697"/>
      <c r="F10" s="697">
        <v>7.3529999999999998</v>
      </c>
      <c r="G10" s="697">
        <v>8.3333333333331669</v>
      </c>
      <c r="H10" s="697">
        <v>-0.98033333333316719</v>
      </c>
      <c r="I10" s="698">
        <v>0.88236000000001757</v>
      </c>
      <c r="J10" s="699" t="s">
        <v>1</v>
      </c>
    </row>
    <row r="11" spans="1:10" ht="14.4" customHeight="1" x14ac:dyDescent="0.3">
      <c r="A11" s="695" t="s">
        <v>551</v>
      </c>
      <c r="B11" s="696" t="s">
        <v>379</v>
      </c>
      <c r="C11" s="697">
        <v>0</v>
      </c>
      <c r="D11" s="697">
        <v>0</v>
      </c>
      <c r="E11" s="697"/>
      <c r="F11" s="697">
        <v>0</v>
      </c>
      <c r="G11" s="697">
        <v>0.16666666666666666</v>
      </c>
      <c r="H11" s="697">
        <v>-0.16666666666666666</v>
      </c>
      <c r="I11" s="698">
        <v>0</v>
      </c>
      <c r="J11" s="699" t="s">
        <v>1</v>
      </c>
    </row>
    <row r="12" spans="1:10" ht="14.4" customHeight="1" x14ac:dyDescent="0.3">
      <c r="A12" s="695" t="s">
        <v>551</v>
      </c>
      <c r="B12" s="696" t="s">
        <v>380</v>
      </c>
      <c r="C12" s="697">
        <v>2.3260000000000001</v>
      </c>
      <c r="D12" s="697">
        <v>1.8530000000000002</v>
      </c>
      <c r="E12" s="697"/>
      <c r="F12" s="697">
        <v>1.639</v>
      </c>
      <c r="G12" s="697">
        <v>1.9999999999998332</v>
      </c>
      <c r="H12" s="697">
        <v>-0.36099999999983323</v>
      </c>
      <c r="I12" s="698">
        <v>0.81950000000006828</v>
      </c>
      <c r="J12" s="699" t="s">
        <v>1</v>
      </c>
    </row>
    <row r="13" spans="1:10" ht="14.4" customHeight="1" x14ac:dyDescent="0.3">
      <c r="A13" s="695" t="s">
        <v>551</v>
      </c>
      <c r="B13" s="696" t="s">
        <v>381</v>
      </c>
      <c r="C13" s="697">
        <v>18.46</v>
      </c>
      <c r="D13" s="697">
        <v>15.478</v>
      </c>
      <c r="E13" s="697"/>
      <c r="F13" s="697">
        <v>20.774999999999999</v>
      </c>
      <c r="G13" s="697">
        <v>20</v>
      </c>
      <c r="H13" s="697">
        <v>0.77499999999999858</v>
      </c>
      <c r="I13" s="698">
        <v>1.0387499999999998</v>
      </c>
      <c r="J13" s="699" t="s">
        <v>1</v>
      </c>
    </row>
    <row r="14" spans="1:10" ht="14.4" customHeight="1" x14ac:dyDescent="0.3">
      <c r="A14" s="695" t="s">
        <v>551</v>
      </c>
      <c r="B14" s="696" t="s">
        <v>382</v>
      </c>
      <c r="C14" s="697">
        <v>0</v>
      </c>
      <c r="D14" s="697">
        <v>0</v>
      </c>
      <c r="E14" s="697"/>
      <c r="F14" s="697">
        <v>0</v>
      </c>
      <c r="G14" s="697">
        <v>0.83333333333333337</v>
      </c>
      <c r="H14" s="697">
        <v>-0.83333333333333337</v>
      </c>
      <c r="I14" s="698">
        <v>0</v>
      </c>
      <c r="J14" s="699" t="s">
        <v>1</v>
      </c>
    </row>
    <row r="15" spans="1:10" ht="14.4" customHeight="1" x14ac:dyDescent="0.3">
      <c r="A15" s="695" t="s">
        <v>551</v>
      </c>
      <c r="B15" s="696" t="s">
        <v>383</v>
      </c>
      <c r="C15" s="697">
        <v>0</v>
      </c>
      <c r="D15" s="697">
        <v>0.15609999999999999</v>
      </c>
      <c r="E15" s="697"/>
      <c r="F15" s="697">
        <v>1.6750500000000001</v>
      </c>
      <c r="G15" s="697">
        <v>0</v>
      </c>
      <c r="H15" s="697">
        <v>1.6750500000000001</v>
      </c>
      <c r="I15" s="698" t="s">
        <v>553</v>
      </c>
      <c r="J15" s="699" t="s">
        <v>1</v>
      </c>
    </row>
    <row r="16" spans="1:10" ht="14.4" customHeight="1" x14ac:dyDescent="0.3">
      <c r="A16" s="695" t="s">
        <v>551</v>
      </c>
      <c r="B16" s="696" t="s">
        <v>554</v>
      </c>
      <c r="C16" s="697">
        <v>110.35708</v>
      </c>
      <c r="D16" s="697">
        <v>121.75067999999999</v>
      </c>
      <c r="E16" s="697"/>
      <c r="F16" s="697">
        <v>127.01686999999998</v>
      </c>
      <c r="G16" s="697">
        <v>139.08845903431487</v>
      </c>
      <c r="H16" s="697">
        <v>-12.071589034314883</v>
      </c>
      <c r="I16" s="698">
        <v>0.91320926899235633</v>
      </c>
      <c r="J16" s="699" t="s">
        <v>555</v>
      </c>
    </row>
    <row r="18" spans="1:10" ht="14.4" customHeight="1" x14ac:dyDescent="0.3">
      <c r="A18" s="695" t="s">
        <v>551</v>
      </c>
      <c r="B18" s="696" t="s">
        <v>552</v>
      </c>
      <c r="C18" s="697" t="s">
        <v>553</v>
      </c>
      <c r="D18" s="697" t="s">
        <v>553</v>
      </c>
      <c r="E18" s="697"/>
      <c r="F18" s="697" t="s">
        <v>553</v>
      </c>
      <c r="G18" s="697" t="s">
        <v>553</v>
      </c>
      <c r="H18" s="697" t="s">
        <v>553</v>
      </c>
      <c r="I18" s="698" t="s">
        <v>553</v>
      </c>
      <c r="J18" s="699" t="s">
        <v>74</v>
      </c>
    </row>
    <row r="19" spans="1:10" ht="14.4" customHeight="1" x14ac:dyDescent="0.3">
      <c r="A19" s="695" t="s">
        <v>561</v>
      </c>
      <c r="B19" s="696" t="s">
        <v>562</v>
      </c>
      <c r="C19" s="697" t="s">
        <v>553</v>
      </c>
      <c r="D19" s="697" t="s">
        <v>553</v>
      </c>
      <c r="E19" s="697"/>
      <c r="F19" s="697" t="s">
        <v>553</v>
      </c>
      <c r="G19" s="697" t="s">
        <v>553</v>
      </c>
      <c r="H19" s="697" t="s">
        <v>553</v>
      </c>
      <c r="I19" s="698" t="s">
        <v>553</v>
      </c>
      <c r="J19" s="699" t="s">
        <v>0</v>
      </c>
    </row>
    <row r="20" spans="1:10" ht="14.4" customHeight="1" x14ac:dyDescent="0.3">
      <c r="A20" s="695" t="s">
        <v>561</v>
      </c>
      <c r="B20" s="696" t="s">
        <v>374</v>
      </c>
      <c r="C20" s="697">
        <v>2.5461</v>
      </c>
      <c r="D20" s="697">
        <v>3.0676800000000002</v>
      </c>
      <c r="E20" s="697"/>
      <c r="F20" s="697">
        <v>1.7662</v>
      </c>
      <c r="G20" s="697">
        <v>1.6666666666666667</v>
      </c>
      <c r="H20" s="697">
        <v>9.9533333333333252E-2</v>
      </c>
      <c r="I20" s="698">
        <v>1.05972</v>
      </c>
      <c r="J20" s="699" t="s">
        <v>1</v>
      </c>
    </row>
    <row r="21" spans="1:10" ht="14.4" customHeight="1" x14ac:dyDescent="0.3">
      <c r="A21" s="695" t="s">
        <v>561</v>
      </c>
      <c r="B21" s="696" t="s">
        <v>375</v>
      </c>
      <c r="C21" s="697">
        <v>0</v>
      </c>
      <c r="D21" s="697">
        <v>0.27588000000000001</v>
      </c>
      <c r="E21" s="697"/>
      <c r="F21" s="697">
        <v>0</v>
      </c>
      <c r="G21" s="697">
        <v>0.16666666666666666</v>
      </c>
      <c r="H21" s="697">
        <v>-0.16666666666666666</v>
      </c>
      <c r="I21" s="698">
        <v>0</v>
      </c>
      <c r="J21" s="699" t="s">
        <v>1</v>
      </c>
    </row>
    <row r="22" spans="1:10" ht="14.4" customHeight="1" x14ac:dyDescent="0.3">
      <c r="A22" s="695" t="s">
        <v>561</v>
      </c>
      <c r="B22" s="696" t="s">
        <v>376</v>
      </c>
      <c r="C22" s="697">
        <v>38.878430000000002</v>
      </c>
      <c r="D22" s="697">
        <v>40.150819999999996</v>
      </c>
      <c r="E22" s="697"/>
      <c r="F22" s="697">
        <v>34.630929999999999</v>
      </c>
      <c r="G22" s="697">
        <v>45.312647460072668</v>
      </c>
      <c r="H22" s="697">
        <v>-10.681717460072669</v>
      </c>
      <c r="I22" s="698">
        <v>0.76426631285481861</v>
      </c>
      <c r="J22" s="699" t="s">
        <v>1</v>
      </c>
    </row>
    <row r="23" spans="1:10" ht="14.4" customHeight="1" x14ac:dyDescent="0.3">
      <c r="A23" s="695" t="s">
        <v>561</v>
      </c>
      <c r="B23" s="696" t="s">
        <v>377</v>
      </c>
      <c r="C23" s="697">
        <v>38.940910000000002</v>
      </c>
      <c r="D23" s="697">
        <v>52.034300000000002</v>
      </c>
      <c r="E23" s="697"/>
      <c r="F23" s="697">
        <v>56.027230000000003</v>
      </c>
      <c r="G23" s="697">
        <v>58.635808307700835</v>
      </c>
      <c r="H23" s="697">
        <v>-2.6085783077008315</v>
      </c>
      <c r="I23" s="698">
        <v>0.95551219667661269</v>
      </c>
      <c r="J23" s="699" t="s">
        <v>1</v>
      </c>
    </row>
    <row r="24" spans="1:10" ht="14.4" customHeight="1" x14ac:dyDescent="0.3">
      <c r="A24" s="695" t="s">
        <v>561</v>
      </c>
      <c r="B24" s="696" t="s">
        <v>378</v>
      </c>
      <c r="C24" s="697">
        <v>6.6059999999999999</v>
      </c>
      <c r="D24" s="697">
        <v>7.3490000000000002</v>
      </c>
      <c r="E24" s="697"/>
      <c r="F24" s="697">
        <v>6.5359999999999996</v>
      </c>
      <c r="G24" s="697">
        <v>7.6361810595758328</v>
      </c>
      <c r="H24" s="697">
        <v>-1.1001810595758332</v>
      </c>
      <c r="I24" s="698">
        <v>0.85592522610550237</v>
      </c>
      <c r="J24" s="699" t="s">
        <v>1</v>
      </c>
    </row>
    <row r="25" spans="1:10" ht="14.4" customHeight="1" x14ac:dyDescent="0.3">
      <c r="A25" s="695" t="s">
        <v>561</v>
      </c>
      <c r="B25" s="696" t="s">
        <v>379</v>
      </c>
      <c r="C25" s="697" t="s">
        <v>553</v>
      </c>
      <c r="D25" s="697">
        <v>0</v>
      </c>
      <c r="E25" s="697"/>
      <c r="F25" s="697">
        <v>0</v>
      </c>
      <c r="G25" s="697">
        <v>0.16666666666666666</v>
      </c>
      <c r="H25" s="697">
        <v>-0.16666666666666666</v>
      </c>
      <c r="I25" s="698">
        <v>0</v>
      </c>
      <c r="J25" s="699" t="s">
        <v>1</v>
      </c>
    </row>
    <row r="26" spans="1:10" ht="14.4" customHeight="1" x14ac:dyDescent="0.3">
      <c r="A26" s="695" t="s">
        <v>561</v>
      </c>
      <c r="B26" s="696" t="s">
        <v>380</v>
      </c>
      <c r="C26" s="697">
        <v>2.3260000000000001</v>
      </c>
      <c r="D26" s="697">
        <v>1.6240000000000001</v>
      </c>
      <c r="E26" s="697"/>
      <c r="F26" s="697">
        <v>1.363</v>
      </c>
      <c r="G26" s="697">
        <v>1.8237722180101665</v>
      </c>
      <c r="H26" s="697">
        <v>-0.46077221801016655</v>
      </c>
      <c r="I26" s="698">
        <v>0.74735210161667354</v>
      </c>
      <c r="J26" s="699" t="s">
        <v>1</v>
      </c>
    </row>
    <row r="27" spans="1:10" ht="14.4" customHeight="1" x14ac:dyDescent="0.3">
      <c r="A27" s="695" t="s">
        <v>561</v>
      </c>
      <c r="B27" s="696" t="s">
        <v>381</v>
      </c>
      <c r="C27" s="697">
        <v>18.46</v>
      </c>
      <c r="D27" s="697">
        <v>15.478</v>
      </c>
      <c r="E27" s="697"/>
      <c r="F27" s="697">
        <v>20.774999999999999</v>
      </c>
      <c r="G27" s="697">
        <v>20</v>
      </c>
      <c r="H27" s="697">
        <v>0.77499999999999858</v>
      </c>
      <c r="I27" s="698">
        <v>1.0387499999999998</v>
      </c>
      <c r="J27" s="699" t="s">
        <v>1</v>
      </c>
    </row>
    <row r="28" spans="1:10" ht="14.4" customHeight="1" x14ac:dyDescent="0.3">
      <c r="A28" s="695" t="s">
        <v>561</v>
      </c>
      <c r="B28" s="696" t="s">
        <v>382</v>
      </c>
      <c r="C28" s="697">
        <v>0</v>
      </c>
      <c r="D28" s="697">
        <v>0</v>
      </c>
      <c r="E28" s="697"/>
      <c r="F28" s="697">
        <v>0</v>
      </c>
      <c r="G28" s="697">
        <v>0.83333333333333337</v>
      </c>
      <c r="H28" s="697">
        <v>-0.83333333333333337</v>
      </c>
      <c r="I28" s="698">
        <v>0</v>
      </c>
      <c r="J28" s="699" t="s">
        <v>1</v>
      </c>
    </row>
    <row r="29" spans="1:10" ht="14.4" customHeight="1" x14ac:dyDescent="0.3">
      <c r="A29" s="695" t="s">
        <v>561</v>
      </c>
      <c r="B29" s="696" t="s">
        <v>383</v>
      </c>
      <c r="C29" s="697">
        <v>0</v>
      </c>
      <c r="D29" s="697">
        <v>0.15609999999999999</v>
      </c>
      <c r="E29" s="697"/>
      <c r="F29" s="697">
        <v>1.6750500000000001</v>
      </c>
      <c r="G29" s="697">
        <v>0</v>
      </c>
      <c r="H29" s="697">
        <v>1.6750500000000001</v>
      </c>
      <c r="I29" s="698" t="s">
        <v>553</v>
      </c>
      <c r="J29" s="699" t="s">
        <v>1</v>
      </c>
    </row>
    <row r="30" spans="1:10" ht="14.4" customHeight="1" x14ac:dyDescent="0.3">
      <c r="A30" s="695" t="s">
        <v>561</v>
      </c>
      <c r="B30" s="696" t="s">
        <v>563</v>
      </c>
      <c r="C30" s="697">
        <v>107.75744</v>
      </c>
      <c r="D30" s="697">
        <v>120.13577999999998</v>
      </c>
      <c r="E30" s="697"/>
      <c r="F30" s="697">
        <v>122.77341000000001</v>
      </c>
      <c r="G30" s="697">
        <v>136.24174237869286</v>
      </c>
      <c r="H30" s="697">
        <v>-13.46833237869285</v>
      </c>
      <c r="I30" s="698">
        <v>0.90114386278724523</v>
      </c>
      <c r="J30" s="699" t="s">
        <v>559</v>
      </c>
    </row>
    <row r="31" spans="1:10" ht="14.4" customHeight="1" x14ac:dyDescent="0.3">
      <c r="A31" s="695" t="s">
        <v>553</v>
      </c>
      <c r="B31" s="696" t="s">
        <v>553</v>
      </c>
      <c r="C31" s="697" t="s">
        <v>553</v>
      </c>
      <c r="D31" s="697" t="s">
        <v>553</v>
      </c>
      <c r="E31" s="697"/>
      <c r="F31" s="697" t="s">
        <v>553</v>
      </c>
      <c r="G31" s="697" t="s">
        <v>553</v>
      </c>
      <c r="H31" s="697" t="s">
        <v>553</v>
      </c>
      <c r="I31" s="698" t="s">
        <v>553</v>
      </c>
      <c r="J31" s="699" t="s">
        <v>560</v>
      </c>
    </row>
    <row r="32" spans="1:10" ht="14.4" customHeight="1" x14ac:dyDescent="0.3">
      <c r="A32" s="695" t="s">
        <v>564</v>
      </c>
      <c r="B32" s="696" t="s">
        <v>565</v>
      </c>
      <c r="C32" s="697" t="s">
        <v>553</v>
      </c>
      <c r="D32" s="697" t="s">
        <v>553</v>
      </c>
      <c r="E32" s="697"/>
      <c r="F32" s="697" t="s">
        <v>553</v>
      </c>
      <c r="G32" s="697" t="s">
        <v>553</v>
      </c>
      <c r="H32" s="697" t="s">
        <v>553</v>
      </c>
      <c r="I32" s="698" t="s">
        <v>553</v>
      </c>
      <c r="J32" s="699" t="s">
        <v>0</v>
      </c>
    </row>
    <row r="33" spans="1:10" ht="14.4" customHeight="1" x14ac:dyDescent="0.3">
      <c r="A33" s="695" t="s">
        <v>564</v>
      </c>
      <c r="B33" s="696" t="s">
        <v>376</v>
      </c>
      <c r="C33" s="697">
        <v>0</v>
      </c>
      <c r="D33" s="697">
        <v>0</v>
      </c>
      <c r="E33" s="697"/>
      <c r="F33" s="697">
        <v>9.0120000000000006E-2</v>
      </c>
      <c r="G33" s="697">
        <v>2.0685873260666666E-2</v>
      </c>
      <c r="H33" s="697">
        <v>6.9434126739333343E-2</v>
      </c>
      <c r="I33" s="698">
        <v>4.3565963527079843</v>
      </c>
      <c r="J33" s="699" t="s">
        <v>1</v>
      </c>
    </row>
    <row r="34" spans="1:10" ht="14.4" customHeight="1" x14ac:dyDescent="0.3">
      <c r="A34" s="695" t="s">
        <v>564</v>
      </c>
      <c r="B34" s="696" t="s">
        <v>377</v>
      </c>
      <c r="C34" s="697">
        <v>2.59964</v>
      </c>
      <c r="D34" s="697">
        <v>1.3858999999999999</v>
      </c>
      <c r="E34" s="697"/>
      <c r="F34" s="697">
        <v>3.0603400000000001</v>
      </c>
      <c r="G34" s="697">
        <v>1.9526507266143334</v>
      </c>
      <c r="H34" s="697">
        <v>1.1076892733856667</v>
      </c>
      <c r="I34" s="698">
        <v>1.5672746581290908</v>
      </c>
      <c r="J34" s="699" t="s">
        <v>1</v>
      </c>
    </row>
    <row r="35" spans="1:10" ht="14.4" customHeight="1" x14ac:dyDescent="0.3">
      <c r="A35" s="695" t="s">
        <v>564</v>
      </c>
      <c r="B35" s="696" t="s">
        <v>378</v>
      </c>
      <c r="C35" s="697">
        <v>0</v>
      </c>
      <c r="D35" s="697">
        <v>0</v>
      </c>
      <c r="E35" s="697"/>
      <c r="F35" s="697">
        <v>0.81699999999999995</v>
      </c>
      <c r="G35" s="697">
        <v>0.69715227375733335</v>
      </c>
      <c r="H35" s="697">
        <v>0.1198477262426666</v>
      </c>
      <c r="I35" s="698">
        <v>1.1719104000001921</v>
      </c>
      <c r="J35" s="699" t="s">
        <v>1</v>
      </c>
    </row>
    <row r="36" spans="1:10" ht="14.4" customHeight="1" x14ac:dyDescent="0.3">
      <c r="A36" s="695" t="s">
        <v>564</v>
      </c>
      <c r="B36" s="696" t="s">
        <v>379</v>
      </c>
      <c r="C36" s="697">
        <v>0</v>
      </c>
      <c r="D36" s="697" t="s">
        <v>553</v>
      </c>
      <c r="E36" s="697"/>
      <c r="F36" s="697" t="s">
        <v>553</v>
      </c>
      <c r="G36" s="697" t="s">
        <v>553</v>
      </c>
      <c r="H36" s="697" t="s">
        <v>553</v>
      </c>
      <c r="I36" s="698" t="s">
        <v>553</v>
      </c>
      <c r="J36" s="699" t="s">
        <v>1</v>
      </c>
    </row>
    <row r="37" spans="1:10" ht="14.4" customHeight="1" x14ac:dyDescent="0.3">
      <c r="A37" s="695" t="s">
        <v>564</v>
      </c>
      <c r="B37" s="696" t="s">
        <v>380</v>
      </c>
      <c r="C37" s="697">
        <v>0</v>
      </c>
      <c r="D37" s="697">
        <v>0.22900000000000001</v>
      </c>
      <c r="E37" s="697"/>
      <c r="F37" s="697">
        <v>0.27600000000000002</v>
      </c>
      <c r="G37" s="697">
        <v>0.17622778198966668</v>
      </c>
      <c r="H37" s="697">
        <v>9.9772218010333341E-2</v>
      </c>
      <c r="I37" s="698">
        <v>1.5661548757175165</v>
      </c>
      <c r="J37" s="699" t="s">
        <v>1</v>
      </c>
    </row>
    <row r="38" spans="1:10" ht="14.4" customHeight="1" x14ac:dyDescent="0.3">
      <c r="A38" s="695" t="s">
        <v>564</v>
      </c>
      <c r="B38" s="696" t="s">
        <v>566</v>
      </c>
      <c r="C38" s="697">
        <v>2.59964</v>
      </c>
      <c r="D38" s="697">
        <v>1.6149</v>
      </c>
      <c r="E38" s="697"/>
      <c r="F38" s="697">
        <v>4.2434599999999998</v>
      </c>
      <c r="G38" s="697">
        <v>2.846716655622</v>
      </c>
      <c r="H38" s="697">
        <v>1.3967433443779997</v>
      </c>
      <c r="I38" s="698">
        <v>1.4906506383835434</v>
      </c>
      <c r="J38" s="699" t="s">
        <v>559</v>
      </c>
    </row>
    <row r="39" spans="1:10" ht="14.4" customHeight="1" x14ac:dyDescent="0.3">
      <c r="A39" s="695" t="s">
        <v>553</v>
      </c>
      <c r="B39" s="696" t="s">
        <v>553</v>
      </c>
      <c r="C39" s="697" t="s">
        <v>553</v>
      </c>
      <c r="D39" s="697" t="s">
        <v>553</v>
      </c>
      <c r="E39" s="697"/>
      <c r="F39" s="697" t="s">
        <v>553</v>
      </c>
      <c r="G39" s="697" t="s">
        <v>553</v>
      </c>
      <c r="H39" s="697" t="s">
        <v>553</v>
      </c>
      <c r="I39" s="698" t="s">
        <v>553</v>
      </c>
      <c r="J39" s="699" t="s">
        <v>560</v>
      </c>
    </row>
    <row r="40" spans="1:10" ht="14.4" customHeight="1" x14ac:dyDescent="0.3">
      <c r="A40" s="695" t="s">
        <v>551</v>
      </c>
      <c r="B40" s="696" t="s">
        <v>554</v>
      </c>
      <c r="C40" s="697">
        <v>110.35708</v>
      </c>
      <c r="D40" s="697">
        <v>121.75067999999999</v>
      </c>
      <c r="E40" s="697"/>
      <c r="F40" s="697">
        <v>127.01687</v>
      </c>
      <c r="G40" s="697">
        <v>139.08845903431487</v>
      </c>
      <c r="H40" s="697">
        <v>-12.071589034314869</v>
      </c>
      <c r="I40" s="698">
        <v>0.91320926899235644</v>
      </c>
      <c r="J40" s="699" t="s">
        <v>555</v>
      </c>
    </row>
  </sheetData>
  <mergeCells count="3">
    <mergeCell ref="A1:I1"/>
    <mergeCell ref="F3:I3"/>
    <mergeCell ref="C4:D4"/>
  </mergeCells>
  <conditionalFormatting sqref="F17 F41:F65537">
    <cfRule type="cellIs" dxfId="45" priority="18" stopIfTrue="1" operator="greaterThan">
      <formula>1</formula>
    </cfRule>
  </conditionalFormatting>
  <conditionalFormatting sqref="H5:H16">
    <cfRule type="expression" dxfId="44" priority="14">
      <formula>$H5&gt;0</formula>
    </cfRule>
  </conditionalFormatting>
  <conditionalFormatting sqref="I5:I16">
    <cfRule type="expression" dxfId="43" priority="15">
      <formula>$I5&gt;1</formula>
    </cfRule>
  </conditionalFormatting>
  <conditionalFormatting sqref="B5:B16">
    <cfRule type="expression" dxfId="42" priority="11">
      <formula>OR($J5="NS",$J5="SumaNS",$J5="Účet")</formula>
    </cfRule>
  </conditionalFormatting>
  <conditionalFormatting sqref="F5:I16 B5:D16">
    <cfRule type="expression" dxfId="41" priority="17">
      <formula>AND($J5&lt;&gt;"",$J5&lt;&gt;"mezeraKL")</formula>
    </cfRule>
  </conditionalFormatting>
  <conditionalFormatting sqref="B5:D16 F5:I16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9" priority="13">
      <formula>OR($J5="SumaNS",$J5="NS")</formula>
    </cfRule>
  </conditionalFormatting>
  <conditionalFormatting sqref="A5:A16">
    <cfRule type="expression" dxfId="38" priority="9">
      <formula>AND($J5&lt;&gt;"mezeraKL",$J5&lt;&gt;"")</formula>
    </cfRule>
  </conditionalFormatting>
  <conditionalFormatting sqref="A5:A16">
    <cfRule type="expression" dxfId="37" priority="10">
      <formula>AND($J5&lt;&gt;"",$J5&lt;&gt;"mezeraKL")</formula>
    </cfRule>
  </conditionalFormatting>
  <conditionalFormatting sqref="H18:H40">
    <cfRule type="expression" dxfId="36" priority="5">
      <formula>$H18&gt;0</formula>
    </cfRule>
  </conditionalFormatting>
  <conditionalFormatting sqref="A18:A40">
    <cfRule type="expression" dxfId="35" priority="2">
      <formula>AND($J18&lt;&gt;"mezeraKL",$J18&lt;&gt;"")</formula>
    </cfRule>
  </conditionalFormatting>
  <conditionalFormatting sqref="I18:I40">
    <cfRule type="expression" dxfId="34" priority="6">
      <formula>$I18&gt;1</formula>
    </cfRule>
  </conditionalFormatting>
  <conditionalFormatting sqref="B18:B40">
    <cfRule type="expression" dxfId="33" priority="1">
      <formula>OR($J18="NS",$J18="SumaNS",$J18="Účet")</formula>
    </cfRule>
  </conditionalFormatting>
  <conditionalFormatting sqref="A18:D40 F18:I40">
    <cfRule type="expression" dxfId="32" priority="8">
      <formula>AND($J18&lt;&gt;"",$J18&lt;&gt;"mezeraKL")</formula>
    </cfRule>
  </conditionalFormatting>
  <conditionalFormatting sqref="B18:D40 F18:I40">
    <cfRule type="expression" dxfId="3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0 F18:I40">
    <cfRule type="expression" dxfId="3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55" t="s">
        <v>3000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1"/>
      <c r="D3" s="552"/>
      <c r="E3" s="552"/>
      <c r="F3" s="552"/>
      <c r="G3" s="552"/>
      <c r="H3" s="260" t="s">
        <v>159</v>
      </c>
      <c r="I3" s="203">
        <f>IF(J3&lt;&gt;0,K3/J3,0)</f>
        <v>2.6268663785080562</v>
      </c>
      <c r="J3" s="203">
        <f>SUBTOTAL(9,J5:J1048576)</f>
        <v>48353</v>
      </c>
      <c r="K3" s="204">
        <f>SUBTOTAL(9,K5:K1048576)</f>
        <v>127016.87000000004</v>
      </c>
    </row>
    <row r="4" spans="1:11" s="330" customFormat="1" ht="14.4" customHeight="1" thickBot="1" x14ac:dyDescent="0.35">
      <c r="A4" s="807" t="s">
        <v>4</v>
      </c>
      <c r="B4" s="808" t="s">
        <v>5</v>
      </c>
      <c r="C4" s="808" t="s">
        <v>0</v>
      </c>
      <c r="D4" s="808" t="s">
        <v>6</v>
      </c>
      <c r="E4" s="808" t="s">
        <v>7</v>
      </c>
      <c r="F4" s="808" t="s">
        <v>1</v>
      </c>
      <c r="G4" s="808" t="s">
        <v>90</v>
      </c>
      <c r="H4" s="702" t="s">
        <v>11</v>
      </c>
      <c r="I4" s="703" t="s">
        <v>184</v>
      </c>
      <c r="J4" s="703" t="s">
        <v>13</v>
      </c>
      <c r="K4" s="704" t="s">
        <v>201</v>
      </c>
    </row>
    <row r="5" spans="1:11" ht="14.4" customHeight="1" x14ac:dyDescent="0.3">
      <c r="A5" s="790" t="s">
        <v>551</v>
      </c>
      <c r="B5" s="791" t="s">
        <v>552</v>
      </c>
      <c r="C5" s="794" t="s">
        <v>561</v>
      </c>
      <c r="D5" s="809" t="s">
        <v>1820</v>
      </c>
      <c r="E5" s="794" t="s">
        <v>2986</v>
      </c>
      <c r="F5" s="809" t="s">
        <v>2987</v>
      </c>
      <c r="G5" s="794" t="s">
        <v>2782</v>
      </c>
      <c r="H5" s="794" t="s">
        <v>2783</v>
      </c>
      <c r="I5" s="225">
        <v>4.3</v>
      </c>
      <c r="J5" s="225">
        <v>24</v>
      </c>
      <c r="K5" s="804">
        <v>103.2</v>
      </c>
    </row>
    <row r="6" spans="1:11" ht="14.4" customHeight="1" x14ac:dyDescent="0.3">
      <c r="A6" s="713" t="s">
        <v>551</v>
      </c>
      <c r="B6" s="714" t="s">
        <v>552</v>
      </c>
      <c r="C6" s="715" t="s">
        <v>561</v>
      </c>
      <c r="D6" s="716" t="s">
        <v>1820</v>
      </c>
      <c r="E6" s="715" t="s">
        <v>2986</v>
      </c>
      <c r="F6" s="716" t="s">
        <v>2987</v>
      </c>
      <c r="G6" s="715" t="s">
        <v>2784</v>
      </c>
      <c r="H6" s="715" t="s">
        <v>2785</v>
      </c>
      <c r="I6" s="717">
        <v>85.08</v>
      </c>
      <c r="J6" s="717">
        <v>8</v>
      </c>
      <c r="K6" s="718">
        <v>680.64</v>
      </c>
    </row>
    <row r="7" spans="1:11" ht="14.4" customHeight="1" x14ac:dyDescent="0.3">
      <c r="A7" s="713" t="s">
        <v>551</v>
      </c>
      <c r="B7" s="714" t="s">
        <v>552</v>
      </c>
      <c r="C7" s="715" t="s">
        <v>561</v>
      </c>
      <c r="D7" s="716" t="s">
        <v>1820</v>
      </c>
      <c r="E7" s="715" t="s">
        <v>2986</v>
      </c>
      <c r="F7" s="716" t="s">
        <v>2987</v>
      </c>
      <c r="G7" s="715" t="s">
        <v>2786</v>
      </c>
      <c r="H7" s="715" t="s">
        <v>2787</v>
      </c>
      <c r="I7" s="717">
        <v>73.213333333333324</v>
      </c>
      <c r="J7" s="717">
        <v>30</v>
      </c>
      <c r="K7" s="718">
        <v>2196.41</v>
      </c>
    </row>
    <row r="8" spans="1:11" ht="14.4" customHeight="1" x14ac:dyDescent="0.3">
      <c r="A8" s="713" t="s">
        <v>551</v>
      </c>
      <c r="B8" s="714" t="s">
        <v>552</v>
      </c>
      <c r="C8" s="715" t="s">
        <v>561</v>
      </c>
      <c r="D8" s="716" t="s">
        <v>1820</v>
      </c>
      <c r="E8" s="715" t="s">
        <v>2986</v>
      </c>
      <c r="F8" s="716" t="s">
        <v>2987</v>
      </c>
      <c r="G8" s="715" t="s">
        <v>2788</v>
      </c>
      <c r="H8" s="715" t="s">
        <v>2789</v>
      </c>
      <c r="I8" s="717">
        <v>3.27</v>
      </c>
      <c r="J8" s="717">
        <v>80</v>
      </c>
      <c r="K8" s="718">
        <v>261.60000000000002</v>
      </c>
    </row>
    <row r="9" spans="1:11" ht="14.4" customHeight="1" x14ac:dyDescent="0.3">
      <c r="A9" s="713" t="s">
        <v>551</v>
      </c>
      <c r="B9" s="714" t="s">
        <v>552</v>
      </c>
      <c r="C9" s="715" t="s">
        <v>561</v>
      </c>
      <c r="D9" s="716" t="s">
        <v>1820</v>
      </c>
      <c r="E9" s="715" t="s">
        <v>2986</v>
      </c>
      <c r="F9" s="716" t="s">
        <v>2987</v>
      </c>
      <c r="G9" s="715" t="s">
        <v>2790</v>
      </c>
      <c r="H9" s="715" t="s">
        <v>2791</v>
      </c>
      <c r="I9" s="717">
        <v>3.97</v>
      </c>
      <c r="J9" s="717">
        <v>160</v>
      </c>
      <c r="K9" s="718">
        <v>635.20000000000005</v>
      </c>
    </row>
    <row r="10" spans="1:11" ht="14.4" customHeight="1" x14ac:dyDescent="0.3">
      <c r="A10" s="713" t="s">
        <v>551</v>
      </c>
      <c r="B10" s="714" t="s">
        <v>552</v>
      </c>
      <c r="C10" s="715" t="s">
        <v>561</v>
      </c>
      <c r="D10" s="716" t="s">
        <v>1820</v>
      </c>
      <c r="E10" s="715" t="s">
        <v>2986</v>
      </c>
      <c r="F10" s="716" t="s">
        <v>2987</v>
      </c>
      <c r="G10" s="715" t="s">
        <v>2792</v>
      </c>
      <c r="H10" s="715" t="s">
        <v>2793</v>
      </c>
      <c r="I10" s="717">
        <v>28.732500000000002</v>
      </c>
      <c r="J10" s="717">
        <v>18</v>
      </c>
      <c r="K10" s="718">
        <v>517.16999999999996</v>
      </c>
    </row>
    <row r="11" spans="1:11" ht="14.4" customHeight="1" x14ac:dyDescent="0.3">
      <c r="A11" s="713" t="s">
        <v>551</v>
      </c>
      <c r="B11" s="714" t="s">
        <v>552</v>
      </c>
      <c r="C11" s="715" t="s">
        <v>561</v>
      </c>
      <c r="D11" s="716" t="s">
        <v>1820</v>
      </c>
      <c r="E11" s="715" t="s">
        <v>2986</v>
      </c>
      <c r="F11" s="716" t="s">
        <v>2987</v>
      </c>
      <c r="G11" s="715" t="s">
        <v>2794</v>
      </c>
      <c r="H11" s="715" t="s">
        <v>2795</v>
      </c>
      <c r="I11" s="717">
        <v>129.26</v>
      </c>
      <c r="J11" s="717">
        <v>25</v>
      </c>
      <c r="K11" s="718">
        <v>3231.5</v>
      </c>
    </row>
    <row r="12" spans="1:11" ht="14.4" customHeight="1" x14ac:dyDescent="0.3">
      <c r="A12" s="713" t="s">
        <v>551</v>
      </c>
      <c r="B12" s="714" t="s">
        <v>552</v>
      </c>
      <c r="C12" s="715" t="s">
        <v>561</v>
      </c>
      <c r="D12" s="716" t="s">
        <v>1820</v>
      </c>
      <c r="E12" s="715" t="s">
        <v>2986</v>
      </c>
      <c r="F12" s="716" t="s">
        <v>2987</v>
      </c>
      <c r="G12" s="715" t="s">
        <v>2796</v>
      </c>
      <c r="H12" s="715" t="s">
        <v>2797</v>
      </c>
      <c r="I12" s="717">
        <v>233.8</v>
      </c>
      <c r="J12" s="717">
        <v>10</v>
      </c>
      <c r="K12" s="718">
        <v>2337.98</v>
      </c>
    </row>
    <row r="13" spans="1:11" ht="14.4" customHeight="1" x14ac:dyDescent="0.3">
      <c r="A13" s="713" t="s">
        <v>551</v>
      </c>
      <c r="B13" s="714" t="s">
        <v>552</v>
      </c>
      <c r="C13" s="715" t="s">
        <v>561</v>
      </c>
      <c r="D13" s="716" t="s">
        <v>1820</v>
      </c>
      <c r="E13" s="715" t="s">
        <v>2986</v>
      </c>
      <c r="F13" s="716" t="s">
        <v>2987</v>
      </c>
      <c r="G13" s="715" t="s">
        <v>2798</v>
      </c>
      <c r="H13" s="715" t="s">
        <v>2799</v>
      </c>
      <c r="I13" s="717">
        <v>0.43</v>
      </c>
      <c r="J13" s="717">
        <v>2400</v>
      </c>
      <c r="K13" s="718">
        <v>1032</v>
      </c>
    </row>
    <row r="14" spans="1:11" ht="14.4" customHeight="1" x14ac:dyDescent="0.3">
      <c r="A14" s="713" t="s">
        <v>551</v>
      </c>
      <c r="B14" s="714" t="s">
        <v>552</v>
      </c>
      <c r="C14" s="715" t="s">
        <v>561</v>
      </c>
      <c r="D14" s="716" t="s">
        <v>1820</v>
      </c>
      <c r="E14" s="715" t="s">
        <v>2986</v>
      </c>
      <c r="F14" s="716" t="s">
        <v>2987</v>
      </c>
      <c r="G14" s="715" t="s">
        <v>2800</v>
      </c>
      <c r="H14" s="715" t="s">
        <v>2801</v>
      </c>
      <c r="I14" s="717">
        <v>30.176666666666666</v>
      </c>
      <c r="J14" s="717">
        <v>75</v>
      </c>
      <c r="K14" s="718">
        <v>2263.25</v>
      </c>
    </row>
    <row r="15" spans="1:11" ht="14.4" customHeight="1" x14ac:dyDescent="0.3">
      <c r="A15" s="713" t="s">
        <v>551</v>
      </c>
      <c r="B15" s="714" t="s">
        <v>552</v>
      </c>
      <c r="C15" s="715" t="s">
        <v>561</v>
      </c>
      <c r="D15" s="716" t="s">
        <v>1820</v>
      </c>
      <c r="E15" s="715" t="s">
        <v>2986</v>
      </c>
      <c r="F15" s="716" t="s">
        <v>2987</v>
      </c>
      <c r="G15" s="715" t="s">
        <v>2802</v>
      </c>
      <c r="H15" s="715" t="s">
        <v>2803</v>
      </c>
      <c r="I15" s="717">
        <v>8.59</v>
      </c>
      <c r="J15" s="717">
        <v>10</v>
      </c>
      <c r="K15" s="718">
        <v>85.9</v>
      </c>
    </row>
    <row r="16" spans="1:11" ht="14.4" customHeight="1" x14ac:dyDescent="0.3">
      <c r="A16" s="713" t="s">
        <v>551</v>
      </c>
      <c r="B16" s="714" t="s">
        <v>552</v>
      </c>
      <c r="C16" s="715" t="s">
        <v>561</v>
      </c>
      <c r="D16" s="716" t="s">
        <v>1820</v>
      </c>
      <c r="E16" s="715" t="s">
        <v>2986</v>
      </c>
      <c r="F16" s="716" t="s">
        <v>2987</v>
      </c>
      <c r="G16" s="715" t="s">
        <v>2804</v>
      </c>
      <c r="H16" s="715" t="s">
        <v>2805</v>
      </c>
      <c r="I16" s="717">
        <v>0.67</v>
      </c>
      <c r="J16" s="717">
        <v>1000</v>
      </c>
      <c r="K16" s="718">
        <v>670</v>
      </c>
    </row>
    <row r="17" spans="1:11" ht="14.4" customHeight="1" x14ac:dyDescent="0.3">
      <c r="A17" s="713" t="s">
        <v>551</v>
      </c>
      <c r="B17" s="714" t="s">
        <v>552</v>
      </c>
      <c r="C17" s="715" t="s">
        <v>561</v>
      </c>
      <c r="D17" s="716" t="s">
        <v>1820</v>
      </c>
      <c r="E17" s="715" t="s">
        <v>2986</v>
      </c>
      <c r="F17" s="716" t="s">
        <v>2987</v>
      </c>
      <c r="G17" s="715" t="s">
        <v>2806</v>
      </c>
      <c r="H17" s="715" t="s">
        <v>2807</v>
      </c>
      <c r="I17" s="717">
        <v>109.6</v>
      </c>
      <c r="J17" s="717">
        <v>10</v>
      </c>
      <c r="K17" s="718">
        <v>1095.97</v>
      </c>
    </row>
    <row r="18" spans="1:11" ht="14.4" customHeight="1" x14ac:dyDescent="0.3">
      <c r="A18" s="713" t="s">
        <v>551</v>
      </c>
      <c r="B18" s="714" t="s">
        <v>552</v>
      </c>
      <c r="C18" s="715" t="s">
        <v>561</v>
      </c>
      <c r="D18" s="716" t="s">
        <v>1820</v>
      </c>
      <c r="E18" s="715" t="s">
        <v>2986</v>
      </c>
      <c r="F18" s="716" t="s">
        <v>2987</v>
      </c>
      <c r="G18" s="715" t="s">
        <v>2808</v>
      </c>
      <c r="H18" s="715" t="s">
        <v>2809</v>
      </c>
      <c r="I18" s="717">
        <v>13.02</v>
      </c>
      <c r="J18" s="717">
        <v>2</v>
      </c>
      <c r="K18" s="718">
        <v>26.04</v>
      </c>
    </row>
    <row r="19" spans="1:11" ht="14.4" customHeight="1" x14ac:dyDescent="0.3">
      <c r="A19" s="713" t="s">
        <v>551</v>
      </c>
      <c r="B19" s="714" t="s">
        <v>552</v>
      </c>
      <c r="C19" s="715" t="s">
        <v>561</v>
      </c>
      <c r="D19" s="716" t="s">
        <v>1820</v>
      </c>
      <c r="E19" s="715" t="s">
        <v>2986</v>
      </c>
      <c r="F19" s="716" t="s">
        <v>2987</v>
      </c>
      <c r="G19" s="715" t="s">
        <v>2810</v>
      </c>
      <c r="H19" s="715" t="s">
        <v>2811</v>
      </c>
      <c r="I19" s="717">
        <v>27.88</v>
      </c>
      <c r="J19" s="717">
        <v>7</v>
      </c>
      <c r="K19" s="718">
        <v>195.16</v>
      </c>
    </row>
    <row r="20" spans="1:11" ht="14.4" customHeight="1" x14ac:dyDescent="0.3">
      <c r="A20" s="713" t="s">
        <v>551</v>
      </c>
      <c r="B20" s="714" t="s">
        <v>552</v>
      </c>
      <c r="C20" s="715" t="s">
        <v>561</v>
      </c>
      <c r="D20" s="716" t="s">
        <v>1820</v>
      </c>
      <c r="E20" s="715" t="s">
        <v>2986</v>
      </c>
      <c r="F20" s="716" t="s">
        <v>2987</v>
      </c>
      <c r="G20" s="715" t="s">
        <v>2812</v>
      </c>
      <c r="H20" s="715" t="s">
        <v>2813</v>
      </c>
      <c r="I20" s="717">
        <v>159.55000000000001</v>
      </c>
      <c r="J20" s="717">
        <v>35</v>
      </c>
      <c r="K20" s="718">
        <v>5584.2900000000009</v>
      </c>
    </row>
    <row r="21" spans="1:11" ht="14.4" customHeight="1" x14ac:dyDescent="0.3">
      <c r="A21" s="713" t="s">
        <v>551</v>
      </c>
      <c r="B21" s="714" t="s">
        <v>552</v>
      </c>
      <c r="C21" s="715" t="s">
        <v>561</v>
      </c>
      <c r="D21" s="716" t="s">
        <v>1820</v>
      </c>
      <c r="E21" s="715" t="s">
        <v>2986</v>
      </c>
      <c r="F21" s="716" t="s">
        <v>2987</v>
      </c>
      <c r="G21" s="715" t="s">
        <v>2814</v>
      </c>
      <c r="H21" s="715" t="s">
        <v>2815</v>
      </c>
      <c r="I21" s="717">
        <v>9.02</v>
      </c>
      <c r="J21" s="717">
        <v>10</v>
      </c>
      <c r="K21" s="718">
        <v>90.2</v>
      </c>
    </row>
    <row r="22" spans="1:11" ht="14.4" customHeight="1" x14ac:dyDescent="0.3">
      <c r="A22" s="713" t="s">
        <v>551</v>
      </c>
      <c r="B22" s="714" t="s">
        <v>552</v>
      </c>
      <c r="C22" s="715" t="s">
        <v>561</v>
      </c>
      <c r="D22" s="716" t="s">
        <v>1820</v>
      </c>
      <c r="E22" s="715" t="s">
        <v>2986</v>
      </c>
      <c r="F22" s="716" t="s">
        <v>2987</v>
      </c>
      <c r="G22" s="715" t="s">
        <v>2816</v>
      </c>
      <c r="H22" s="715" t="s">
        <v>2817</v>
      </c>
      <c r="I22" s="717">
        <v>259.89999999999998</v>
      </c>
      <c r="J22" s="717">
        <v>1</v>
      </c>
      <c r="K22" s="718">
        <v>259.89999999999998</v>
      </c>
    </row>
    <row r="23" spans="1:11" ht="14.4" customHeight="1" x14ac:dyDescent="0.3">
      <c r="A23" s="713" t="s">
        <v>551</v>
      </c>
      <c r="B23" s="714" t="s">
        <v>552</v>
      </c>
      <c r="C23" s="715" t="s">
        <v>561</v>
      </c>
      <c r="D23" s="716" t="s">
        <v>1820</v>
      </c>
      <c r="E23" s="715" t="s">
        <v>2986</v>
      </c>
      <c r="F23" s="716" t="s">
        <v>2987</v>
      </c>
      <c r="G23" s="715" t="s">
        <v>2818</v>
      </c>
      <c r="H23" s="715" t="s">
        <v>2819</v>
      </c>
      <c r="I23" s="717">
        <v>12.16</v>
      </c>
      <c r="J23" s="717">
        <v>40</v>
      </c>
      <c r="K23" s="718">
        <v>486.57</v>
      </c>
    </row>
    <row r="24" spans="1:11" ht="14.4" customHeight="1" x14ac:dyDescent="0.3">
      <c r="A24" s="713" t="s">
        <v>551</v>
      </c>
      <c r="B24" s="714" t="s">
        <v>552</v>
      </c>
      <c r="C24" s="715" t="s">
        <v>561</v>
      </c>
      <c r="D24" s="716" t="s">
        <v>1820</v>
      </c>
      <c r="E24" s="715" t="s">
        <v>2986</v>
      </c>
      <c r="F24" s="716" t="s">
        <v>2987</v>
      </c>
      <c r="G24" s="715" t="s">
        <v>2820</v>
      </c>
      <c r="H24" s="715" t="s">
        <v>2821</v>
      </c>
      <c r="I24" s="717">
        <v>124.41</v>
      </c>
      <c r="J24" s="717">
        <v>10</v>
      </c>
      <c r="K24" s="718">
        <v>1244.08</v>
      </c>
    </row>
    <row r="25" spans="1:11" ht="14.4" customHeight="1" x14ac:dyDescent="0.3">
      <c r="A25" s="713" t="s">
        <v>551</v>
      </c>
      <c r="B25" s="714" t="s">
        <v>552</v>
      </c>
      <c r="C25" s="715" t="s">
        <v>561</v>
      </c>
      <c r="D25" s="716" t="s">
        <v>1820</v>
      </c>
      <c r="E25" s="715" t="s">
        <v>2986</v>
      </c>
      <c r="F25" s="716" t="s">
        <v>2987</v>
      </c>
      <c r="G25" s="715" t="s">
        <v>2822</v>
      </c>
      <c r="H25" s="715" t="s">
        <v>2823</v>
      </c>
      <c r="I25" s="717">
        <v>9.7100000000000009</v>
      </c>
      <c r="J25" s="717">
        <v>12</v>
      </c>
      <c r="K25" s="718">
        <v>116.52</v>
      </c>
    </row>
    <row r="26" spans="1:11" ht="14.4" customHeight="1" x14ac:dyDescent="0.3">
      <c r="A26" s="713" t="s">
        <v>551</v>
      </c>
      <c r="B26" s="714" t="s">
        <v>552</v>
      </c>
      <c r="C26" s="715" t="s">
        <v>561</v>
      </c>
      <c r="D26" s="716" t="s">
        <v>1820</v>
      </c>
      <c r="E26" s="715" t="s">
        <v>2986</v>
      </c>
      <c r="F26" s="716" t="s">
        <v>2987</v>
      </c>
      <c r="G26" s="715" t="s">
        <v>2824</v>
      </c>
      <c r="H26" s="715" t="s">
        <v>2825</v>
      </c>
      <c r="I26" s="717">
        <v>1.5133333333333334</v>
      </c>
      <c r="J26" s="717">
        <v>100</v>
      </c>
      <c r="K26" s="718">
        <v>151.25</v>
      </c>
    </row>
    <row r="27" spans="1:11" ht="14.4" customHeight="1" x14ac:dyDescent="0.3">
      <c r="A27" s="713" t="s">
        <v>551</v>
      </c>
      <c r="B27" s="714" t="s">
        <v>552</v>
      </c>
      <c r="C27" s="715" t="s">
        <v>561</v>
      </c>
      <c r="D27" s="716" t="s">
        <v>1820</v>
      </c>
      <c r="E27" s="715" t="s">
        <v>2986</v>
      </c>
      <c r="F27" s="716" t="s">
        <v>2987</v>
      </c>
      <c r="G27" s="715" t="s">
        <v>2826</v>
      </c>
      <c r="H27" s="715" t="s">
        <v>2827</v>
      </c>
      <c r="I27" s="717">
        <v>2.06</v>
      </c>
      <c r="J27" s="717">
        <v>75</v>
      </c>
      <c r="K27" s="718">
        <v>154.5</v>
      </c>
    </row>
    <row r="28" spans="1:11" ht="14.4" customHeight="1" x14ac:dyDescent="0.3">
      <c r="A28" s="713" t="s">
        <v>551</v>
      </c>
      <c r="B28" s="714" t="s">
        <v>552</v>
      </c>
      <c r="C28" s="715" t="s">
        <v>561</v>
      </c>
      <c r="D28" s="716" t="s">
        <v>1820</v>
      </c>
      <c r="E28" s="715" t="s">
        <v>2986</v>
      </c>
      <c r="F28" s="716" t="s">
        <v>2987</v>
      </c>
      <c r="G28" s="715" t="s">
        <v>2828</v>
      </c>
      <c r="H28" s="715" t="s">
        <v>2829</v>
      </c>
      <c r="I28" s="717">
        <v>174.20666666666668</v>
      </c>
      <c r="J28" s="717">
        <v>7</v>
      </c>
      <c r="K28" s="718">
        <v>1185.5999999999999</v>
      </c>
    </row>
    <row r="29" spans="1:11" ht="14.4" customHeight="1" x14ac:dyDescent="0.3">
      <c r="A29" s="713" t="s">
        <v>551</v>
      </c>
      <c r="B29" s="714" t="s">
        <v>552</v>
      </c>
      <c r="C29" s="715" t="s">
        <v>561</v>
      </c>
      <c r="D29" s="716" t="s">
        <v>1820</v>
      </c>
      <c r="E29" s="715" t="s">
        <v>2986</v>
      </c>
      <c r="F29" s="716" t="s">
        <v>2987</v>
      </c>
      <c r="G29" s="715" t="s">
        <v>2830</v>
      </c>
      <c r="H29" s="715" t="s">
        <v>2831</v>
      </c>
      <c r="I29" s="717">
        <v>15.73</v>
      </c>
      <c r="J29" s="717">
        <v>30</v>
      </c>
      <c r="K29" s="718">
        <v>471.9</v>
      </c>
    </row>
    <row r="30" spans="1:11" ht="14.4" customHeight="1" x14ac:dyDescent="0.3">
      <c r="A30" s="713" t="s">
        <v>551</v>
      </c>
      <c r="B30" s="714" t="s">
        <v>552</v>
      </c>
      <c r="C30" s="715" t="s">
        <v>561</v>
      </c>
      <c r="D30" s="716" t="s">
        <v>1820</v>
      </c>
      <c r="E30" s="715" t="s">
        <v>2986</v>
      </c>
      <c r="F30" s="716" t="s">
        <v>2987</v>
      </c>
      <c r="G30" s="715" t="s">
        <v>2832</v>
      </c>
      <c r="H30" s="715" t="s">
        <v>2833</v>
      </c>
      <c r="I30" s="717">
        <v>790.88</v>
      </c>
      <c r="J30" s="717">
        <v>2</v>
      </c>
      <c r="K30" s="718">
        <v>1581.76</v>
      </c>
    </row>
    <row r="31" spans="1:11" ht="14.4" customHeight="1" x14ac:dyDescent="0.3">
      <c r="A31" s="713" t="s">
        <v>551</v>
      </c>
      <c r="B31" s="714" t="s">
        <v>552</v>
      </c>
      <c r="C31" s="715" t="s">
        <v>561</v>
      </c>
      <c r="D31" s="716" t="s">
        <v>1820</v>
      </c>
      <c r="E31" s="715" t="s">
        <v>2986</v>
      </c>
      <c r="F31" s="716" t="s">
        <v>2987</v>
      </c>
      <c r="G31" s="715" t="s">
        <v>2834</v>
      </c>
      <c r="H31" s="715" t="s">
        <v>2835</v>
      </c>
      <c r="I31" s="717">
        <v>12.6</v>
      </c>
      <c r="J31" s="717">
        <v>400</v>
      </c>
      <c r="K31" s="718">
        <v>5040</v>
      </c>
    </row>
    <row r="32" spans="1:11" ht="14.4" customHeight="1" x14ac:dyDescent="0.3">
      <c r="A32" s="713" t="s">
        <v>551</v>
      </c>
      <c r="B32" s="714" t="s">
        <v>552</v>
      </c>
      <c r="C32" s="715" t="s">
        <v>561</v>
      </c>
      <c r="D32" s="716" t="s">
        <v>1820</v>
      </c>
      <c r="E32" s="715" t="s">
        <v>2986</v>
      </c>
      <c r="F32" s="716" t="s">
        <v>2987</v>
      </c>
      <c r="G32" s="715" t="s">
        <v>2836</v>
      </c>
      <c r="H32" s="715" t="s">
        <v>2837</v>
      </c>
      <c r="I32" s="717">
        <v>154.97</v>
      </c>
      <c r="J32" s="717">
        <v>2</v>
      </c>
      <c r="K32" s="718">
        <v>309.95</v>
      </c>
    </row>
    <row r="33" spans="1:11" ht="14.4" customHeight="1" x14ac:dyDescent="0.3">
      <c r="A33" s="713" t="s">
        <v>551</v>
      </c>
      <c r="B33" s="714" t="s">
        <v>552</v>
      </c>
      <c r="C33" s="715" t="s">
        <v>561</v>
      </c>
      <c r="D33" s="716" t="s">
        <v>1820</v>
      </c>
      <c r="E33" s="715" t="s">
        <v>2986</v>
      </c>
      <c r="F33" s="716" t="s">
        <v>2987</v>
      </c>
      <c r="G33" s="715" t="s">
        <v>2838</v>
      </c>
      <c r="H33" s="715" t="s">
        <v>2839</v>
      </c>
      <c r="I33" s="717">
        <v>4.79</v>
      </c>
      <c r="J33" s="717">
        <v>72</v>
      </c>
      <c r="K33" s="718">
        <v>345</v>
      </c>
    </row>
    <row r="34" spans="1:11" ht="14.4" customHeight="1" x14ac:dyDescent="0.3">
      <c r="A34" s="713" t="s">
        <v>551</v>
      </c>
      <c r="B34" s="714" t="s">
        <v>552</v>
      </c>
      <c r="C34" s="715" t="s">
        <v>561</v>
      </c>
      <c r="D34" s="716" t="s">
        <v>1820</v>
      </c>
      <c r="E34" s="715" t="s">
        <v>2986</v>
      </c>
      <c r="F34" s="716" t="s">
        <v>2987</v>
      </c>
      <c r="G34" s="715" t="s">
        <v>2840</v>
      </c>
      <c r="H34" s="715" t="s">
        <v>2841</v>
      </c>
      <c r="I34" s="717">
        <v>5.27</v>
      </c>
      <c r="J34" s="717">
        <v>80</v>
      </c>
      <c r="K34" s="718">
        <v>421.6</v>
      </c>
    </row>
    <row r="35" spans="1:11" ht="14.4" customHeight="1" x14ac:dyDescent="0.3">
      <c r="A35" s="713" t="s">
        <v>551</v>
      </c>
      <c r="B35" s="714" t="s">
        <v>552</v>
      </c>
      <c r="C35" s="715" t="s">
        <v>561</v>
      </c>
      <c r="D35" s="716" t="s">
        <v>1820</v>
      </c>
      <c r="E35" s="715" t="s">
        <v>2986</v>
      </c>
      <c r="F35" s="716" t="s">
        <v>2987</v>
      </c>
      <c r="G35" s="715" t="s">
        <v>2842</v>
      </c>
      <c r="H35" s="715" t="s">
        <v>2843</v>
      </c>
      <c r="I35" s="717">
        <v>10.52</v>
      </c>
      <c r="J35" s="717">
        <v>20</v>
      </c>
      <c r="K35" s="718">
        <v>210.4</v>
      </c>
    </row>
    <row r="36" spans="1:11" ht="14.4" customHeight="1" x14ac:dyDescent="0.3">
      <c r="A36" s="713" t="s">
        <v>551</v>
      </c>
      <c r="B36" s="714" t="s">
        <v>552</v>
      </c>
      <c r="C36" s="715" t="s">
        <v>561</v>
      </c>
      <c r="D36" s="716" t="s">
        <v>1820</v>
      </c>
      <c r="E36" s="715" t="s">
        <v>2986</v>
      </c>
      <c r="F36" s="716" t="s">
        <v>2987</v>
      </c>
      <c r="G36" s="715" t="s">
        <v>2844</v>
      </c>
      <c r="H36" s="715" t="s">
        <v>2845</v>
      </c>
      <c r="I36" s="717">
        <v>13.22</v>
      </c>
      <c r="J36" s="717">
        <v>20</v>
      </c>
      <c r="K36" s="718">
        <v>264.39999999999998</v>
      </c>
    </row>
    <row r="37" spans="1:11" ht="14.4" customHeight="1" x14ac:dyDescent="0.3">
      <c r="A37" s="713" t="s">
        <v>551</v>
      </c>
      <c r="B37" s="714" t="s">
        <v>552</v>
      </c>
      <c r="C37" s="715" t="s">
        <v>561</v>
      </c>
      <c r="D37" s="716" t="s">
        <v>1820</v>
      </c>
      <c r="E37" s="715" t="s">
        <v>2986</v>
      </c>
      <c r="F37" s="716" t="s">
        <v>2987</v>
      </c>
      <c r="G37" s="715" t="s">
        <v>2846</v>
      </c>
      <c r="H37" s="715" t="s">
        <v>2847</v>
      </c>
      <c r="I37" s="717">
        <v>690.495</v>
      </c>
      <c r="J37" s="717">
        <v>2</v>
      </c>
      <c r="K37" s="718">
        <v>1380.99</v>
      </c>
    </row>
    <row r="38" spans="1:11" ht="14.4" customHeight="1" x14ac:dyDescent="0.3">
      <c r="A38" s="713" t="s">
        <v>551</v>
      </c>
      <c r="B38" s="714" t="s">
        <v>552</v>
      </c>
      <c r="C38" s="715" t="s">
        <v>561</v>
      </c>
      <c r="D38" s="716" t="s">
        <v>1820</v>
      </c>
      <c r="E38" s="715" t="s">
        <v>2988</v>
      </c>
      <c r="F38" s="716" t="s">
        <v>2989</v>
      </c>
      <c r="G38" s="715" t="s">
        <v>2848</v>
      </c>
      <c r="H38" s="715" t="s">
        <v>2849</v>
      </c>
      <c r="I38" s="717">
        <v>2.83</v>
      </c>
      <c r="J38" s="717">
        <v>20</v>
      </c>
      <c r="K38" s="718">
        <v>56.6</v>
      </c>
    </row>
    <row r="39" spans="1:11" ht="14.4" customHeight="1" x14ac:dyDescent="0.3">
      <c r="A39" s="713" t="s">
        <v>551</v>
      </c>
      <c r="B39" s="714" t="s">
        <v>552</v>
      </c>
      <c r="C39" s="715" t="s">
        <v>561</v>
      </c>
      <c r="D39" s="716" t="s">
        <v>1820</v>
      </c>
      <c r="E39" s="715" t="s">
        <v>2988</v>
      </c>
      <c r="F39" s="716" t="s">
        <v>2989</v>
      </c>
      <c r="G39" s="715" t="s">
        <v>2850</v>
      </c>
      <c r="H39" s="715" t="s">
        <v>2851</v>
      </c>
      <c r="I39" s="717">
        <v>0.25</v>
      </c>
      <c r="J39" s="717">
        <v>300</v>
      </c>
      <c r="K39" s="718">
        <v>75</v>
      </c>
    </row>
    <row r="40" spans="1:11" ht="14.4" customHeight="1" x14ac:dyDescent="0.3">
      <c r="A40" s="713" t="s">
        <v>551</v>
      </c>
      <c r="B40" s="714" t="s">
        <v>552</v>
      </c>
      <c r="C40" s="715" t="s">
        <v>561</v>
      </c>
      <c r="D40" s="716" t="s">
        <v>1820</v>
      </c>
      <c r="E40" s="715" t="s">
        <v>2988</v>
      </c>
      <c r="F40" s="716" t="s">
        <v>2989</v>
      </c>
      <c r="G40" s="715" t="s">
        <v>2852</v>
      </c>
      <c r="H40" s="715" t="s">
        <v>2853</v>
      </c>
      <c r="I40" s="717">
        <v>11.145</v>
      </c>
      <c r="J40" s="717">
        <v>50</v>
      </c>
      <c r="K40" s="718">
        <v>557.29999999999995</v>
      </c>
    </row>
    <row r="41" spans="1:11" ht="14.4" customHeight="1" x14ac:dyDescent="0.3">
      <c r="A41" s="713" t="s">
        <v>551</v>
      </c>
      <c r="B41" s="714" t="s">
        <v>552</v>
      </c>
      <c r="C41" s="715" t="s">
        <v>561</v>
      </c>
      <c r="D41" s="716" t="s">
        <v>1820</v>
      </c>
      <c r="E41" s="715" t="s">
        <v>2988</v>
      </c>
      <c r="F41" s="716" t="s">
        <v>2989</v>
      </c>
      <c r="G41" s="715" t="s">
        <v>2854</v>
      </c>
      <c r="H41" s="715" t="s">
        <v>2855</v>
      </c>
      <c r="I41" s="717">
        <v>1.0900000000000001</v>
      </c>
      <c r="J41" s="717">
        <v>1700</v>
      </c>
      <c r="K41" s="718">
        <v>1853</v>
      </c>
    </row>
    <row r="42" spans="1:11" ht="14.4" customHeight="1" x14ac:dyDescent="0.3">
      <c r="A42" s="713" t="s">
        <v>551</v>
      </c>
      <c r="B42" s="714" t="s">
        <v>552</v>
      </c>
      <c r="C42" s="715" t="s">
        <v>561</v>
      </c>
      <c r="D42" s="716" t="s">
        <v>1820</v>
      </c>
      <c r="E42" s="715" t="s">
        <v>2988</v>
      </c>
      <c r="F42" s="716" t="s">
        <v>2989</v>
      </c>
      <c r="G42" s="715" t="s">
        <v>2856</v>
      </c>
      <c r="H42" s="715" t="s">
        <v>2857</v>
      </c>
      <c r="I42" s="717">
        <v>1.67</v>
      </c>
      <c r="J42" s="717">
        <v>400</v>
      </c>
      <c r="K42" s="718">
        <v>668</v>
      </c>
    </row>
    <row r="43" spans="1:11" ht="14.4" customHeight="1" x14ac:dyDescent="0.3">
      <c r="A43" s="713" t="s">
        <v>551</v>
      </c>
      <c r="B43" s="714" t="s">
        <v>552</v>
      </c>
      <c r="C43" s="715" t="s">
        <v>561</v>
      </c>
      <c r="D43" s="716" t="s">
        <v>1820</v>
      </c>
      <c r="E43" s="715" t="s">
        <v>2988</v>
      </c>
      <c r="F43" s="716" t="s">
        <v>2989</v>
      </c>
      <c r="G43" s="715" t="s">
        <v>2858</v>
      </c>
      <c r="H43" s="715" t="s">
        <v>2859</v>
      </c>
      <c r="I43" s="717">
        <v>0.48</v>
      </c>
      <c r="J43" s="717">
        <v>100</v>
      </c>
      <c r="K43" s="718">
        <v>48</v>
      </c>
    </row>
    <row r="44" spans="1:11" ht="14.4" customHeight="1" x14ac:dyDescent="0.3">
      <c r="A44" s="713" t="s">
        <v>551</v>
      </c>
      <c r="B44" s="714" t="s">
        <v>552</v>
      </c>
      <c r="C44" s="715" t="s">
        <v>561</v>
      </c>
      <c r="D44" s="716" t="s">
        <v>1820</v>
      </c>
      <c r="E44" s="715" t="s">
        <v>2988</v>
      </c>
      <c r="F44" s="716" t="s">
        <v>2989</v>
      </c>
      <c r="G44" s="715" t="s">
        <v>2860</v>
      </c>
      <c r="H44" s="715" t="s">
        <v>2861</v>
      </c>
      <c r="I44" s="717">
        <v>0.67</v>
      </c>
      <c r="J44" s="717">
        <v>1100</v>
      </c>
      <c r="K44" s="718">
        <v>737</v>
      </c>
    </row>
    <row r="45" spans="1:11" ht="14.4" customHeight="1" x14ac:dyDescent="0.3">
      <c r="A45" s="713" t="s">
        <v>551</v>
      </c>
      <c r="B45" s="714" t="s">
        <v>552</v>
      </c>
      <c r="C45" s="715" t="s">
        <v>561</v>
      </c>
      <c r="D45" s="716" t="s">
        <v>1820</v>
      </c>
      <c r="E45" s="715" t="s">
        <v>2988</v>
      </c>
      <c r="F45" s="716" t="s">
        <v>2989</v>
      </c>
      <c r="G45" s="715" t="s">
        <v>2862</v>
      </c>
      <c r="H45" s="715" t="s">
        <v>2863</v>
      </c>
      <c r="I45" s="717">
        <v>3.1320000000000001</v>
      </c>
      <c r="J45" s="717">
        <v>150</v>
      </c>
      <c r="K45" s="718">
        <v>470</v>
      </c>
    </row>
    <row r="46" spans="1:11" ht="14.4" customHeight="1" x14ac:dyDescent="0.3">
      <c r="A46" s="713" t="s">
        <v>551</v>
      </c>
      <c r="B46" s="714" t="s">
        <v>552</v>
      </c>
      <c r="C46" s="715" t="s">
        <v>561</v>
      </c>
      <c r="D46" s="716" t="s">
        <v>1820</v>
      </c>
      <c r="E46" s="715" t="s">
        <v>2988</v>
      </c>
      <c r="F46" s="716" t="s">
        <v>2989</v>
      </c>
      <c r="G46" s="715" t="s">
        <v>2864</v>
      </c>
      <c r="H46" s="715" t="s">
        <v>2865</v>
      </c>
      <c r="I46" s="717">
        <v>6.23</v>
      </c>
      <c r="J46" s="717">
        <v>60</v>
      </c>
      <c r="K46" s="718">
        <v>373.8</v>
      </c>
    </row>
    <row r="47" spans="1:11" ht="14.4" customHeight="1" x14ac:dyDescent="0.3">
      <c r="A47" s="713" t="s">
        <v>551</v>
      </c>
      <c r="B47" s="714" t="s">
        <v>552</v>
      </c>
      <c r="C47" s="715" t="s">
        <v>561</v>
      </c>
      <c r="D47" s="716" t="s">
        <v>1820</v>
      </c>
      <c r="E47" s="715" t="s">
        <v>2988</v>
      </c>
      <c r="F47" s="716" t="s">
        <v>2989</v>
      </c>
      <c r="G47" s="715" t="s">
        <v>2866</v>
      </c>
      <c r="H47" s="715" t="s">
        <v>2867</v>
      </c>
      <c r="I47" s="717">
        <v>204.4</v>
      </c>
      <c r="J47" s="717">
        <v>30</v>
      </c>
      <c r="K47" s="718">
        <v>6132</v>
      </c>
    </row>
    <row r="48" spans="1:11" ht="14.4" customHeight="1" x14ac:dyDescent="0.3">
      <c r="A48" s="713" t="s">
        <v>551</v>
      </c>
      <c r="B48" s="714" t="s">
        <v>552</v>
      </c>
      <c r="C48" s="715" t="s">
        <v>561</v>
      </c>
      <c r="D48" s="716" t="s">
        <v>1820</v>
      </c>
      <c r="E48" s="715" t="s">
        <v>2988</v>
      </c>
      <c r="F48" s="716" t="s">
        <v>2989</v>
      </c>
      <c r="G48" s="715" t="s">
        <v>2868</v>
      </c>
      <c r="H48" s="715" t="s">
        <v>2869</v>
      </c>
      <c r="I48" s="717">
        <v>42.35</v>
      </c>
      <c r="J48" s="717">
        <v>3</v>
      </c>
      <c r="K48" s="718">
        <v>127.05</v>
      </c>
    </row>
    <row r="49" spans="1:11" ht="14.4" customHeight="1" x14ac:dyDescent="0.3">
      <c r="A49" s="713" t="s">
        <v>551</v>
      </c>
      <c r="B49" s="714" t="s">
        <v>552</v>
      </c>
      <c r="C49" s="715" t="s">
        <v>561</v>
      </c>
      <c r="D49" s="716" t="s">
        <v>1820</v>
      </c>
      <c r="E49" s="715" t="s">
        <v>2988</v>
      </c>
      <c r="F49" s="716" t="s">
        <v>2989</v>
      </c>
      <c r="G49" s="715" t="s">
        <v>2870</v>
      </c>
      <c r="H49" s="715" t="s">
        <v>2871</v>
      </c>
      <c r="I49" s="717">
        <v>15.04</v>
      </c>
      <c r="J49" s="717">
        <v>50</v>
      </c>
      <c r="K49" s="718">
        <v>752</v>
      </c>
    </row>
    <row r="50" spans="1:11" ht="14.4" customHeight="1" x14ac:dyDescent="0.3">
      <c r="A50" s="713" t="s">
        <v>551</v>
      </c>
      <c r="B50" s="714" t="s">
        <v>552</v>
      </c>
      <c r="C50" s="715" t="s">
        <v>561</v>
      </c>
      <c r="D50" s="716" t="s">
        <v>1820</v>
      </c>
      <c r="E50" s="715" t="s">
        <v>2988</v>
      </c>
      <c r="F50" s="716" t="s">
        <v>2989</v>
      </c>
      <c r="G50" s="715" t="s">
        <v>2872</v>
      </c>
      <c r="H50" s="715" t="s">
        <v>2873</v>
      </c>
      <c r="I50" s="717">
        <v>2.46</v>
      </c>
      <c r="J50" s="717">
        <v>400</v>
      </c>
      <c r="K50" s="718">
        <v>984.4</v>
      </c>
    </row>
    <row r="51" spans="1:11" ht="14.4" customHeight="1" x14ac:dyDescent="0.3">
      <c r="A51" s="713" t="s">
        <v>551</v>
      </c>
      <c r="B51" s="714" t="s">
        <v>552</v>
      </c>
      <c r="C51" s="715" t="s">
        <v>561</v>
      </c>
      <c r="D51" s="716" t="s">
        <v>1820</v>
      </c>
      <c r="E51" s="715" t="s">
        <v>2988</v>
      </c>
      <c r="F51" s="716" t="s">
        <v>2989</v>
      </c>
      <c r="G51" s="715" t="s">
        <v>2874</v>
      </c>
      <c r="H51" s="715" t="s">
        <v>2875</v>
      </c>
      <c r="I51" s="717">
        <v>6.17</v>
      </c>
      <c r="J51" s="717">
        <v>200</v>
      </c>
      <c r="K51" s="718">
        <v>1234</v>
      </c>
    </row>
    <row r="52" spans="1:11" ht="14.4" customHeight="1" x14ac:dyDescent="0.3">
      <c r="A52" s="713" t="s">
        <v>551</v>
      </c>
      <c r="B52" s="714" t="s">
        <v>552</v>
      </c>
      <c r="C52" s="715" t="s">
        <v>561</v>
      </c>
      <c r="D52" s="716" t="s">
        <v>1820</v>
      </c>
      <c r="E52" s="715" t="s">
        <v>2988</v>
      </c>
      <c r="F52" s="716" t="s">
        <v>2989</v>
      </c>
      <c r="G52" s="715" t="s">
        <v>2876</v>
      </c>
      <c r="H52" s="715" t="s">
        <v>2877</v>
      </c>
      <c r="I52" s="717">
        <v>206.05</v>
      </c>
      <c r="J52" s="717">
        <v>6</v>
      </c>
      <c r="K52" s="718">
        <v>1236.3</v>
      </c>
    </row>
    <row r="53" spans="1:11" ht="14.4" customHeight="1" x14ac:dyDescent="0.3">
      <c r="A53" s="713" t="s">
        <v>551</v>
      </c>
      <c r="B53" s="714" t="s">
        <v>552</v>
      </c>
      <c r="C53" s="715" t="s">
        <v>561</v>
      </c>
      <c r="D53" s="716" t="s">
        <v>1820</v>
      </c>
      <c r="E53" s="715" t="s">
        <v>2988</v>
      </c>
      <c r="F53" s="716" t="s">
        <v>2989</v>
      </c>
      <c r="G53" s="715" t="s">
        <v>2878</v>
      </c>
      <c r="H53" s="715" t="s">
        <v>2879</v>
      </c>
      <c r="I53" s="717">
        <v>1.9</v>
      </c>
      <c r="J53" s="717">
        <v>10</v>
      </c>
      <c r="K53" s="718">
        <v>19</v>
      </c>
    </row>
    <row r="54" spans="1:11" ht="14.4" customHeight="1" x14ac:dyDescent="0.3">
      <c r="A54" s="713" t="s">
        <v>551</v>
      </c>
      <c r="B54" s="714" t="s">
        <v>552</v>
      </c>
      <c r="C54" s="715" t="s">
        <v>561</v>
      </c>
      <c r="D54" s="716" t="s">
        <v>1820</v>
      </c>
      <c r="E54" s="715" t="s">
        <v>2988</v>
      </c>
      <c r="F54" s="716" t="s">
        <v>2989</v>
      </c>
      <c r="G54" s="715" t="s">
        <v>2880</v>
      </c>
      <c r="H54" s="715" t="s">
        <v>2881</v>
      </c>
      <c r="I54" s="717">
        <v>2.37</v>
      </c>
      <c r="J54" s="717">
        <v>350</v>
      </c>
      <c r="K54" s="718">
        <v>829.5</v>
      </c>
    </row>
    <row r="55" spans="1:11" ht="14.4" customHeight="1" x14ac:dyDescent="0.3">
      <c r="A55" s="713" t="s">
        <v>551</v>
      </c>
      <c r="B55" s="714" t="s">
        <v>552</v>
      </c>
      <c r="C55" s="715" t="s">
        <v>561</v>
      </c>
      <c r="D55" s="716" t="s">
        <v>1820</v>
      </c>
      <c r="E55" s="715" t="s">
        <v>2988</v>
      </c>
      <c r="F55" s="716" t="s">
        <v>2989</v>
      </c>
      <c r="G55" s="715" t="s">
        <v>2882</v>
      </c>
      <c r="H55" s="715" t="s">
        <v>2883</v>
      </c>
      <c r="I55" s="717">
        <v>1.99</v>
      </c>
      <c r="J55" s="717">
        <v>10</v>
      </c>
      <c r="K55" s="718">
        <v>19.899999999999999</v>
      </c>
    </row>
    <row r="56" spans="1:11" ht="14.4" customHeight="1" x14ac:dyDescent="0.3">
      <c r="A56" s="713" t="s">
        <v>551</v>
      </c>
      <c r="B56" s="714" t="s">
        <v>552</v>
      </c>
      <c r="C56" s="715" t="s">
        <v>561</v>
      </c>
      <c r="D56" s="716" t="s">
        <v>1820</v>
      </c>
      <c r="E56" s="715" t="s">
        <v>2988</v>
      </c>
      <c r="F56" s="716" t="s">
        <v>2989</v>
      </c>
      <c r="G56" s="715" t="s">
        <v>2884</v>
      </c>
      <c r="H56" s="715" t="s">
        <v>2885</v>
      </c>
      <c r="I56" s="717">
        <v>2.04</v>
      </c>
      <c r="J56" s="717">
        <v>10</v>
      </c>
      <c r="K56" s="718">
        <v>20.399999999999999</v>
      </c>
    </row>
    <row r="57" spans="1:11" ht="14.4" customHeight="1" x14ac:dyDescent="0.3">
      <c r="A57" s="713" t="s">
        <v>551</v>
      </c>
      <c r="B57" s="714" t="s">
        <v>552</v>
      </c>
      <c r="C57" s="715" t="s">
        <v>561</v>
      </c>
      <c r="D57" s="716" t="s">
        <v>1820</v>
      </c>
      <c r="E57" s="715" t="s">
        <v>2988</v>
      </c>
      <c r="F57" s="716" t="s">
        <v>2989</v>
      </c>
      <c r="G57" s="715" t="s">
        <v>2886</v>
      </c>
      <c r="H57" s="715" t="s">
        <v>2887</v>
      </c>
      <c r="I57" s="717">
        <v>3.1</v>
      </c>
      <c r="J57" s="717">
        <v>100</v>
      </c>
      <c r="K57" s="718">
        <v>310</v>
      </c>
    </row>
    <row r="58" spans="1:11" ht="14.4" customHeight="1" x14ac:dyDescent="0.3">
      <c r="A58" s="713" t="s">
        <v>551</v>
      </c>
      <c r="B58" s="714" t="s">
        <v>552</v>
      </c>
      <c r="C58" s="715" t="s">
        <v>561</v>
      </c>
      <c r="D58" s="716" t="s">
        <v>1820</v>
      </c>
      <c r="E58" s="715" t="s">
        <v>2988</v>
      </c>
      <c r="F58" s="716" t="s">
        <v>2989</v>
      </c>
      <c r="G58" s="715" t="s">
        <v>2888</v>
      </c>
      <c r="H58" s="715" t="s">
        <v>2889</v>
      </c>
      <c r="I58" s="717">
        <v>2.5299999999999998</v>
      </c>
      <c r="J58" s="717">
        <v>10</v>
      </c>
      <c r="K58" s="718">
        <v>25.3</v>
      </c>
    </row>
    <row r="59" spans="1:11" ht="14.4" customHeight="1" x14ac:dyDescent="0.3">
      <c r="A59" s="713" t="s">
        <v>551</v>
      </c>
      <c r="B59" s="714" t="s">
        <v>552</v>
      </c>
      <c r="C59" s="715" t="s">
        <v>561</v>
      </c>
      <c r="D59" s="716" t="s">
        <v>1820</v>
      </c>
      <c r="E59" s="715" t="s">
        <v>2988</v>
      </c>
      <c r="F59" s="716" t="s">
        <v>2989</v>
      </c>
      <c r="G59" s="715" t="s">
        <v>2890</v>
      </c>
      <c r="H59" s="715" t="s">
        <v>2891</v>
      </c>
      <c r="I59" s="717">
        <v>0.01</v>
      </c>
      <c r="J59" s="717">
        <v>600</v>
      </c>
      <c r="K59" s="718">
        <v>6</v>
      </c>
    </row>
    <row r="60" spans="1:11" ht="14.4" customHeight="1" x14ac:dyDescent="0.3">
      <c r="A60" s="713" t="s">
        <v>551</v>
      </c>
      <c r="B60" s="714" t="s">
        <v>552</v>
      </c>
      <c r="C60" s="715" t="s">
        <v>561</v>
      </c>
      <c r="D60" s="716" t="s">
        <v>1820</v>
      </c>
      <c r="E60" s="715" t="s">
        <v>2988</v>
      </c>
      <c r="F60" s="716" t="s">
        <v>2989</v>
      </c>
      <c r="G60" s="715" t="s">
        <v>2892</v>
      </c>
      <c r="H60" s="715" t="s">
        <v>2893</v>
      </c>
      <c r="I60" s="717">
        <v>2.1666666666666665</v>
      </c>
      <c r="J60" s="717">
        <v>200</v>
      </c>
      <c r="K60" s="718">
        <v>433.5</v>
      </c>
    </row>
    <row r="61" spans="1:11" ht="14.4" customHeight="1" x14ac:dyDescent="0.3">
      <c r="A61" s="713" t="s">
        <v>551</v>
      </c>
      <c r="B61" s="714" t="s">
        <v>552</v>
      </c>
      <c r="C61" s="715" t="s">
        <v>561</v>
      </c>
      <c r="D61" s="716" t="s">
        <v>1820</v>
      </c>
      <c r="E61" s="715" t="s">
        <v>2988</v>
      </c>
      <c r="F61" s="716" t="s">
        <v>2989</v>
      </c>
      <c r="G61" s="715" t="s">
        <v>2894</v>
      </c>
      <c r="H61" s="715" t="s">
        <v>2895</v>
      </c>
      <c r="I61" s="717">
        <v>2.7000000000000006</v>
      </c>
      <c r="J61" s="717">
        <v>250</v>
      </c>
      <c r="K61" s="718">
        <v>675</v>
      </c>
    </row>
    <row r="62" spans="1:11" ht="14.4" customHeight="1" x14ac:dyDescent="0.3">
      <c r="A62" s="713" t="s">
        <v>551</v>
      </c>
      <c r="B62" s="714" t="s">
        <v>552</v>
      </c>
      <c r="C62" s="715" t="s">
        <v>561</v>
      </c>
      <c r="D62" s="716" t="s">
        <v>1820</v>
      </c>
      <c r="E62" s="715" t="s">
        <v>2988</v>
      </c>
      <c r="F62" s="716" t="s">
        <v>2989</v>
      </c>
      <c r="G62" s="715" t="s">
        <v>2896</v>
      </c>
      <c r="H62" s="715" t="s">
        <v>2897</v>
      </c>
      <c r="I62" s="717">
        <v>148.69999999999999</v>
      </c>
      <c r="J62" s="717">
        <v>2</v>
      </c>
      <c r="K62" s="718">
        <v>297.39999999999998</v>
      </c>
    </row>
    <row r="63" spans="1:11" ht="14.4" customHeight="1" x14ac:dyDescent="0.3">
      <c r="A63" s="713" t="s">
        <v>551</v>
      </c>
      <c r="B63" s="714" t="s">
        <v>552</v>
      </c>
      <c r="C63" s="715" t="s">
        <v>561</v>
      </c>
      <c r="D63" s="716" t="s">
        <v>1820</v>
      </c>
      <c r="E63" s="715" t="s">
        <v>2988</v>
      </c>
      <c r="F63" s="716" t="s">
        <v>2989</v>
      </c>
      <c r="G63" s="715" t="s">
        <v>2898</v>
      </c>
      <c r="H63" s="715" t="s">
        <v>2899</v>
      </c>
      <c r="I63" s="717">
        <v>6.05</v>
      </c>
      <c r="J63" s="717">
        <v>60</v>
      </c>
      <c r="K63" s="718">
        <v>363</v>
      </c>
    </row>
    <row r="64" spans="1:11" ht="14.4" customHeight="1" x14ac:dyDescent="0.3">
      <c r="A64" s="713" t="s">
        <v>551</v>
      </c>
      <c r="B64" s="714" t="s">
        <v>552</v>
      </c>
      <c r="C64" s="715" t="s">
        <v>561</v>
      </c>
      <c r="D64" s="716" t="s">
        <v>1820</v>
      </c>
      <c r="E64" s="715" t="s">
        <v>2988</v>
      </c>
      <c r="F64" s="716" t="s">
        <v>2989</v>
      </c>
      <c r="G64" s="715" t="s">
        <v>2900</v>
      </c>
      <c r="H64" s="715" t="s">
        <v>2901</v>
      </c>
      <c r="I64" s="717">
        <v>1.93</v>
      </c>
      <c r="J64" s="717">
        <v>50</v>
      </c>
      <c r="K64" s="718">
        <v>96.5</v>
      </c>
    </row>
    <row r="65" spans="1:11" ht="14.4" customHeight="1" x14ac:dyDescent="0.3">
      <c r="A65" s="713" t="s">
        <v>551</v>
      </c>
      <c r="B65" s="714" t="s">
        <v>552</v>
      </c>
      <c r="C65" s="715" t="s">
        <v>561</v>
      </c>
      <c r="D65" s="716" t="s">
        <v>1820</v>
      </c>
      <c r="E65" s="715" t="s">
        <v>2988</v>
      </c>
      <c r="F65" s="716" t="s">
        <v>2989</v>
      </c>
      <c r="G65" s="715" t="s">
        <v>2902</v>
      </c>
      <c r="H65" s="715" t="s">
        <v>2903</v>
      </c>
      <c r="I65" s="717">
        <v>34.502499999999998</v>
      </c>
      <c r="J65" s="717">
        <v>40</v>
      </c>
      <c r="K65" s="718">
        <v>1380.06</v>
      </c>
    </row>
    <row r="66" spans="1:11" ht="14.4" customHeight="1" x14ac:dyDescent="0.3">
      <c r="A66" s="713" t="s">
        <v>551</v>
      </c>
      <c r="B66" s="714" t="s">
        <v>552</v>
      </c>
      <c r="C66" s="715" t="s">
        <v>561</v>
      </c>
      <c r="D66" s="716" t="s">
        <v>1820</v>
      </c>
      <c r="E66" s="715" t="s">
        <v>2988</v>
      </c>
      <c r="F66" s="716" t="s">
        <v>2989</v>
      </c>
      <c r="G66" s="715" t="s">
        <v>2904</v>
      </c>
      <c r="H66" s="715" t="s">
        <v>2905</v>
      </c>
      <c r="I66" s="717">
        <v>17.98</v>
      </c>
      <c r="J66" s="717">
        <v>200</v>
      </c>
      <c r="K66" s="718">
        <v>3596</v>
      </c>
    </row>
    <row r="67" spans="1:11" ht="14.4" customHeight="1" x14ac:dyDescent="0.3">
      <c r="A67" s="713" t="s">
        <v>551</v>
      </c>
      <c r="B67" s="714" t="s">
        <v>552</v>
      </c>
      <c r="C67" s="715" t="s">
        <v>561</v>
      </c>
      <c r="D67" s="716" t="s">
        <v>1820</v>
      </c>
      <c r="E67" s="715" t="s">
        <v>2988</v>
      </c>
      <c r="F67" s="716" t="s">
        <v>2989</v>
      </c>
      <c r="G67" s="715" t="s">
        <v>2906</v>
      </c>
      <c r="H67" s="715" t="s">
        <v>2907</v>
      </c>
      <c r="I67" s="717">
        <v>1.99</v>
      </c>
      <c r="J67" s="717">
        <v>20</v>
      </c>
      <c r="K67" s="718">
        <v>39.799999999999997</v>
      </c>
    </row>
    <row r="68" spans="1:11" ht="14.4" customHeight="1" x14ac:dyDescent="0.3">
      <c r="A68" s="713" t="s">
        <v>551</v>
      </c>
      <c r="B68" s="714" t="s">
        <v>552</v>
      </c>
      <c r="C68" s="715" t="s">
        <v>561</v>
      </c>
      <c r="D68" s="716" t="s">
        <v>1820</v>
      </c>
      <c r="E68" s="715" t="s">
        <v>2988</v>
      </c>
      <c r="F68" s="716" t="s">
        <v>2989</v>
      </c>
      <c r="G68" s="715" t="s">
        <v>2908</v>
      </c>
      <c r="H68" s="715" t="s">
        <v>2909</v>
      </c>
      <c r="I68" s="717">
        <v>13.31</v>
      </c>
      <c r="J68" s="717">
        <v>120</v>
      </c>
      <c r="K68" s="718">
        <v>1597.2</v>
      </c>
    </row>
    <row r="69" spans="1:11" ht="14.4" customHeight="1" x14ac:dyDescent="0.3">
      <c r="A69" s="713" t="s">
        <v>551</v>
      </c>
      <c r="B69" s="714" t="s">
        <v>552</v>
      </c>
      <c r="C69" s="715" t="s">
        <v>561</v>
      </c>
      <c r="D69" s="716" t="s">
        <v>1820</v>
      </c>
      <c r="E69" s="715" t="s">
        <v>2988</v>
      </c>
      <c r="F69" s="716" t="s">
        <v>2989</v>
      </c>
      <c r="G69" s="715" t="s">
        <v>2910</v>
      </c>
      <c r="H69" s="715" t="s">
        <v>2911</v>
      </c>
      <c r="I69" s="717">
        <v>2.52</v>
      </c>
      <c r="J69" s="717">
        <v>250</v>
      </c>
      <c r="K69" s="718">
        <v>630</v>
      </c>
    </row>
    <row r="70" spans="1:11" ht="14.4" customHeight="1" x14ac:dyDescent="0.3">
      <c r="A70" s="713" t="s">
        <v>551</v>
      </c>
      <c r="B70" s="714" t="s">
        <v>552</v>
      </c>
      <c r="C70" s="715" t="s">
        <v>561</v>
      </c>
      <c r="D70" s="716" t="s">
        <v>1820</v>
      </c>
      <c r="E70" s="715" t="s">
        <v>2988</v>
      </c>
      <c r="F70" s="716" t="s">
        <v>2989</v>
      </c>
      <c r="G70" s="715" t="s">
        <v>2912</v>
      </c>
      <c r="H70" s="715" t="s">
        <v>2913</v>
      </c>
      <c r="I70" s="717">
        <v>5.2</v>
      </c>
      <c r="J70" s="717">
        <v>10</v>
      </c>
      <c r="K70" s="718">
        <v>52</v>
      </c>
    </row>
    <row r="71" spans="1:11" ht="14.4" customHeight="1" x14ac:dyDescent="0.3">
      <c r="A71" s="713" t="s">
        <v>551</v>
      </c>
      <c r="B71" s="714" t="s">
        <v>552</v>
      </c>
      <c r="C71" s="715" t="s">
        <v>561</v>
      </c>
      <c r="D71" s="716" t="s">
        <v>1820</v>
      </c>
      <c r="E71" s="715" t="s">
        <v>2988</v>
      </c>
      <c r="F71" s="716" t="s">
        <v>2989</v>
      </c>
      <c r="G71" s="715" t="s">
        <v>2914</v>
      </c>
      <c r="H71" s="715" t="s">
        <v>2915</v>
      </c>
      <c r="I71" s="717">
        <v>1.27</v>
      </c>
      <c r="J71" s="717">
        <v>225</v>
      </c>
      <c r="K71" s="718">
        <v>285.75</v>
      </c>
    </row>
    <row r="72" spans="1:11" ht="14.4" customHeight="1" x14ac:dyDescent="0.3">
      <c r="A72" s="713" t="s">
        <v>551</v>
      </c>
      <c r="B72" s="714" t="s">
        <v>552</v>
      </c>
      <c r="C72" s="715" t="s">
        <v>561</v>
      </c>
      <c r="D72" s="716" t="s">
        <v>1820</v>
      </c>
      <c r="E72" s="715" t="s">
        <v>2988</v>
      </c>
      <c r="F72" s="716" t="s">
        <v>2989</v>
      </c>
      <c r="G72" s="715" t="s">
        <v>2916</v>
      </c>
      <c r="H72" s="715" t="s">
        <v>2917</v>
      </c>
      <c r="I72" s="717">
        <v>21.24</v>
      </c>
      <c r="J72" s="717">
        <v>10</v>
      </c>
      <c r="K72" s="718">
        <v>212.4</v>
      </c>
    </row>
    <row r="73" spans="1:11" ht="14.4" customHeight="1" x14ac:dyDescent="0.3">
      <c r="A73" s="713" t="s">
        <v>551</v>
      </c>
      <c r="B73" s="714" t="s">
        <v>552</v>
      </c>
      <c r="C73" s="715" t="s">
        <v>561</v>
      </c>
      <c r="D73" s="716" t="s">
        <v>1820</v>
      </c>
      <c r="E73" s="715" t="s">
        <v>2988</v>
      </c>
      <c r="F73" s="716" t="s">
        <v>2989</v>
      </c>
      <c r="G73" s="715" t="s">
        <v>2918</v>
      </c>
      <c r="H73" s="715" t="s">
        <v>2919</v>
      </c>
      <c r="I73" s="717">
        <v>21.235999999999997</v>
      </c>
      <c r="J73" s="717">
        <v>90</v>
      </c>
      <c r="K73" s="718">
        <v>1911.1</v>
      </c>
    </row>
    <row r="74" spans="1:11" ht="14.4" customHeight="1" x14ac:dyDescent="0.3">
      <c r="A74" s="713" t="s">
        <v>551</v>
      </c>
      <c r="B74" s="714" t="s">
        <v>552</v>
      </c>
      <c r="C74" s="715" t="s">
        <v>561</v>
      </c>
      <c r="D74" s="716" t="s">
        <v>1820</v>
      </c>
      <c r="E74" s="715" t="s">
        <v>2988</v>
      </c>
      <c r="F74" s="716" t="s">
        <v>2989</v>
      </c>
      <c r="G74" s="715" t="s">
        <v>2920</v>
      </c>
      <c r="H74" s="715" t="s">
        <v>2921</v>
      </c>
      <c r="I74" s="717">
        <v>0.47</v>
      </c>
      <c r="J74" s="717">
        <v>100</v>
      </c>
      <c r="K74" s="718">
        <v>47</v>
      </c>
    </row>
    <row r="75" spans="1:11" ht="14.4" customHeight="1" x14ac:dyDescent="0.3">
      <c r="A75" s="713" t="s">
        <v>551</v>
      </c>
      <c r="B75" s="714" t="s">
        <v>552</v>
      </c>
      <c r="C75" s="715" t="s">
        <v>561</v>
      </c>
      <c r="D75" s="716" t="s">
        <v>1820</v>
      </c>
      <c r="E75" s="715" t="s">
        <v>2988</v>
      </c>
      <c r="F75" s="716" t="s">
        <v>2989</v>
      </c>
      <c r="G75" s="715" t="s">
        <v>2922</v>
      </c>
      <c r="H75" s="715" t="s">
        <v>2923</v>
      </c>
      <c r="I75" s="717">
        <v>4.03</v>
      </c>
      <c r="J75" s="717">
        <v>50</v>
      </c>
      <c r="K75" s="718">
        <v>201.5</v>
      </c>
    </row>
    <row r="76" spans="1:11" ht="14.4" customHeight="1" x14ac:dyDescent="0.3">
      <c r="A76" s="713" t="s">
        <v>551</v>
      </c>
      <c r="B76" s="714" t="s">
        <v>552</v>
      </c>
      <c r="C76" s="715" t="s">
        <v>561</v>
      </c>
      <c r="D76" s="716" t="s">
        <v>1820</v>
      </c>
      <c r="E76" s="715" t="s">
        <v>2988</v>
      </c>
      <c r="F76" s="716" t="s">
        <v>2989</v>
      </c>
      <c r="G76" s="715" t="s">
        <v>2924</v>
      </c>
      <c r="H76" s="715" t="s">
        <v>2925</v>
      </c>
      <c r="I76" s="717">
        <v>2.91</v>
      </c>
      <c r="J76" s="717">
        <v>20</v>
      </c>
      <c r="K76" s="718">
        <v>58.2</v>
      </c>
    </row>
    <row r="77" spans="1:11" ht="14.4" customHeight="1" x14ac:dyDescent="0.3">
      <c r="A77" s="713" t="s">
        <v>551</v>
      </c>
      <c r="B77" s="714" t="s">
        <v>552</v>
      </c>
      <c r="C77" s="715" t="s">
        <v>561</v>
      </c>
      <c r="D77" s="716" t="s">
        <v>1820</v>
      </c>
      <c r="E77" s="715" t="s">
        <v>2988</v>
      </c>
      <c r="F77" s="716" t="s">
        <v>2989</v>
      </c>
      <c r="G77" s="715" t="s">
        <v>2926</v>
      </c>
      <c r="H77" s="715" t="s">
        <v>2927</v>
      </c>
      <c r="I77" s="717">
        <v>9.1999999999999993</v>
      </c>
      <c r="J77" s="717">
        <v>550</v>
      </c>
      <c r="K77" s="718">
        <v>5060</v>
      </c>
    </row>
    <row r="78" spans="1:11" ht="14.4" customHeight="1" x14ac:dyDescent="0.3">
      <c r="A78" s="713" t="s">
        <v>551</v>
      </c>
      <c r="B78" s="714" t="s">
        <v>552</v>
      </c>
      <c r="C78" s="715" t="s">
        <v>561</v>
      </c>
      <c r="D78" s="716" t="s">
        <v>1820</v>
      </c>
      <c r="E78" s="715" t="s">
        <v>2988</v>
      </c>
      <c r="F78" s="716" t="s">
        <v>2989</v>
      </c>
      <c r="G78" s="715" t="s">
        <v>2928</v>
      </c>
      <c r="H78" s="715" t="s">
        <v>2929</v>
      </c>
      <c r="I78" s="717">
        <v>172.5</v>
      </c>
      <c r="J78" s="717">
        <v>2</v>
      </c>
      <c r="K78" s="718">
        <v>345</v>
      </c>
    </row>
    <row r="79" spans="1:11" ht="14.4" customHeight="1" x14ac:dyDescent="0.3">
      <c r="A79" s="713" t="s">
        <v>551</v>
      </c>
      <c r="B79" s="714" t="s">
        <v>552</v>
      </c>
      <c r="C79" s="715" t="s">
        <v>561</v>
      </c>
      <c r="D79" s="716" t="s">
        <v>1820</v>
      </c>
      <c r="E79" s="715" t="s">
        <v>2988</v>
      </c>
      <c r="F79" s="716" t="s">
        <v>2989</v>
      </c>
      <c r="G79" s="715" t="s">
        <v>2930</v>
      </c>
      <c r="H79" s="715" t="s">
        <v>2931</v>
      </c>
      <c r="I79" s="717">
        <v>14.52</v>
      </c>
      <c r="J79" s="717">
        <v>10</v>
      </c>
      <c r="K79" s="718">
        <v>145.19999999999999</v>
      </c>
    </row>
    <row r="80" spans="1:11" ht="14.4" customHeight="1" x14ac:dyDescent="0.3">
      <c r="A80" s="713" t="s">
        <v>551</v>
      </c>
      <c r="B80" s="714" t="s">
        <v>552</v>
      </c>
      <c r="C80" s="715" t="s">
        <v>561</v>
      </c>
      <c r="D80" s="716" t="s">
        <v>1820</v>
      </c>
      <c r="E80" s="715" t="s">
        <v>2988</v>
      </c>
      <c r="F80" s="716" t="s">
        <v>2989</v>
      </c>
      <c r="G80" s="715" t="s">
        <v>2932</v>
      </c>
      <c r="H80" s="715" t="s">
        <v>2933</v>
      </c>
      <c r="I80" s="717">
        <v>1805.32</v>
      </c>
      <c r="J80" s="717">
        <v>1</v>
      </c>
      <c r="K80" s="718">
        <v>1805.32</v>
      </c>
    </row>
    <row r="81" spans="1:11" ht="14.4" customHeight="1" x14ac:dyDescent="0.3">
      <c r="A81" s="713" t="s">
        <v>551</v>
      </c>
      <c r="B81" s="714" t="s">
        <v>552</v>
      </c>
      <c r="C81" s="715" t="s">
        <v>561</v>
      </c>
      <c r="D81" s="716" t="s">
        <v>1820</v>
      </c>
      <c r="E81" s="715" t="s">
        <v>2988</v>
      </c>
      <c r="F81" s="716" t="s">
        <v>2989</v>
      </c>
      <c r="G81" s="715" t="s">
        <v>2934</v>
      </c>
      <c r="H81" s="715" t="s">
        <v>2935</v>
      </c>
      <c r="I81" s="717">
        <v>5</v>
      </c>
      <c r="J81" s="717">
        <v>100</v>
      </c>
      <c r="K81" s="718">
        <v>500</v>
      </c>
    </row>
    <row r="82" spans="1:11" ht="14.4" customHeight="1" x14ac:dyDescent="0.3">
      <c r="A82" s="713" t="s">
        <v>551</v>
      </c>
      <c r="B82" s="714" t="s">
        <v>552</v>
      </c>
      <c r="C82" s="715" t="s">
        <v>561</v>
      </c>
      <c r="D82" s="716" t="s">
        <v>1820</v>
      </c>
      <c r="E82" s="715" t="s">
        <v>2988</v>
      </c>
      <c r="F82" s="716" t="s">
        <v>2989</v>
      </c>
      <c r="G82" s="715" t="s">
        <v>2936</v>
      </c>
      <c r="H82" s="715" t="s">
        <v>2937</v>
      </c>
      <c r="I82" s="717">
        <v>24.3</v>
      </c>
      <c r="J82" s="717">
        <v>1</v>
      </c>
      <c r="K82" s="718">
        <v>24.3</v>
      </c>
    </row>
    <row r="83" spans="1:11" ht="14.4" customHeight="1" x14ac:dyDescent="0.3">
      <c r="A83" s="713" t="s">
        <v>551</v>
      </c>
      <c r="B83" s="714" t="s">
        <v>552</v>
      </c>
      <c r="C83" s="715" t="s">
        <v>561</v>
      </c>
      <c r="D83" s="716" t="s">
        <v>1820</v>
      </c>
      <c r="E83" s="715" t="s">
        <v>2988</v>
      </c>
      <c r="F83" s="716" t="s">
        <v>2989</v>
      </c>
      <c r="G83" s="715" t="s">
        <v>2938</v>
      </c>
      <c r="H83" s="715" t="s">
        <v>2939</v>
      </c>
      <c r="I83" s="717">
        <v>3.43</v>
      </c>
      <c r="J83" s="717">
        <v>160</v>
      </c>
      <c r="K83" s="718">
        <v>548.79999999999995</v>
      </c>
    </row>
    <row r="84" spans="1:11" ht="14.4" customHeight="1" x14ac:dyDescent="0.3">
      <c r="A84" s="713" t="s">
        <v>551</v>
      </c>
      <c r="B84" s="714" t="s">
        <v>552</v>
      </c>
      <c r="C84" s="715" t="s">
        <v>561</v>
      </c>
      <c r="D84" s="716" t="s">
        <v>1820</v>
      </c>
      <c r="E84" s="715" t="s">
        <v>2988</v>
      </c>
      <c r="F84" s="716" t="s">
        <v>2989</v>
      </c>
      <c r="G84" s="715" t="s">
        <v>2940</v>
      </c>
      <c r="H84" s="715" t="s">
        <v>2941</v>
      </c>
      <c r="I84" s="717">
        <v>6.1</v>
      </c>
      <c r="J84" s="717">
        <v>40</v>
      </c>
      <c r="K84" s="718">
        <v>244</v>
      </c>
    </row>
    <row r="85" spans="1:11" ht="14.4" customHeight="1" x14ac:dyDescent="0.3">
      <c r="A85" s="713" t="s">
        <v>551</v>
      </c>
      <c r="B85" s="714" t="s">
        <v>552</v>
      </c>
      <c r="C85" s="715" t="s">
        <v>561</v>
      </c>
      <c r="D85" s="716" t="s">
        <v>1820</v>
      </c>
      <c r="E85" s="715" t="s">
        <v>2988</v>
      </c>
      <c r="F85" s="716" t="s">
        <v>2989</v>
      </c>
      <c r="G85" s="715" t="s">
        <v>2942</v>
      </c>
      <c r="H85" s="715" t="s">
        <v>2943</v>
      </c>
      <c r="I85" s="717">
        <v>22.99</v>
      </c>
      <c r="J85" s="717">
        <v>10</v>
      </c>
      <c r="K85" s="718">
        <v>229.9</v>
      </c>
    </row>
    <row r="86" spans="1:11" ht="14.4" customHeight="1" x14ac:dyDescent="0.3">
      <c r="A86" s="713" t="s">
        <v>551</v>
      </c>
      <c r="B86" s="714" t="s">
        <v>552</v>
      </c>
      <c r="C86" s="715" t="s">
        <v>561</v>
      </c>
      <c r="D86" s="716" t="s">
        <v>1820</v>
      </c>
      <c r="E86" s="715" t="s">
        <v>2988</v>
      </c>
      <c r="F86" s="716" t="s">
        <v>2989</v>
      </c>
      <c r="G86" s="715" t="s">
        <v>2944</v>
      </c>
      <c r="H86" s="715" t="s">
        <v>2945</v>
      </c>
      <c r="I86" s="717">
        <v>6.29</v>
      </c>
      <c r="J86" s="717">
        <v>20</v>
      </c>
      <c r="K86" s="718">
        <v>125.8</v>
      </c>
    </row>
    <row r="87" spans="1:11" ht="14.4" customHeight="1" x14ac:dyDescent="0.3">
      <c r="A87" s="713" t="s">
        <v>551</v>
      </c>
      <c r="B87" s="714" t="s">
        <v>552</v>
      </c>
      <c r="C87" s="715" t="s">
        <v>561</v>
      </c>
      <c r="D87" s="716" t="s">
        <v>1820</v>
      </c>
      <c r="E87" s="715" t="s">
        <v>2988</v>
      </c>
      <c r="F87" s="716" t="s">
        <v>2989</v>
      </c>
      <c r="G87" s="715" t="s">
        <v>2946</v>
      </c>
      <c r="H87" s="715" t="s">
        <v>2947</v>
      </c>
      <c r="I87" s="717">
        <v>8.83</v>
      </c>
      <c r="J87" s="717">
        <v>20</v>
      </c>
      <c r="K87" s="718">
        <v>176.6</v>
      </c>
    </row>
    <row r="88" spans="1:11" ht="14.4" customHeight="1" x14ac:dyDescent="0.3">
      <c r="A88" s="713" t="s">
        <v>551</v>
      </c>
      <c r="B88" s="714" t="s">
        <v>552</v>
      </c>
      <c r="C88" s="715" t="s">
        <v>561</v>
      </c>
      <c r="D88" s="716" t="s">
        <v>1820</v>
      </c>
      <c r="E88" s="715" t="s">
        <v>2988</v>
      </c>
      <c r="F88" s="716" t="s">
        <v>2989</v>
      </c>
      <c r="G88" s="715" t="s">
        <v>2948</v>
      </c>
      <c r="H88" s="715" t="s">
        <v>2949</v>
      </c>
      <c r="I88" s="717">
        <v>551.13</v>
      </c>
      <c r="J88" s="717">
        <v>2</v>
      </c>
      <c r="K88" s="718">
        <v>1102.26</v>
      </c>
    </row>
    <row r="89" spans="1:11" ht="14.4" customHeight="1" x14ac:dyDescent="0.3">
      <c r="A89" s="713" t="s">
        <v>551</v>
      </c>
      <c r="B89" s="714" t="s">
        <v>552</v>
      </c>
      <c r="C89" s="715" t="s">
        <v>561</v>
      </c>
      <c r="D89" s="716" t="s">
        <v>1820</v>
      </c>
      <c r="E89" s="715" t="s">
        <v>2988</v>
      </c>
      <c r="F89" s="716" t="s">
        <v>2989</v>
      </c>
      <c r="G89" s="715" t="s">
        <v>2950</v>
      </c>
      <c r="H89" s="715" t="s">
        <v>2951</v>
      </c>
      <c r="I89" s="717">
        <v>9.68</v>
      </c>
      <c r="J89" s="717">
        <v>200</v>
      </c>
      <c r="K89" s="718">
        <v>1936</v>
      </c>
    </row>
    <row r="90" spans="1:11" ht="14.4" customHeight="1" x14ac:dyDescent="0.3">
      <c r="A90" s="713" t="s">
        <v>551</v>
      </c>
      <c r="B90" s="714" t="s">
        <v>552</v>
      </c>
      <c r="C90" s="715" t="s">
        <v>561</v>
      </c>
      <c r="D90" s="716" t="s">
        <v>1820</v>
      </c>
      <c r="E90" s="715" t="s">
        <v>2988</v>
      </c>
      <c r="F90" s="716" t="s">
        <v>2989</v>
      </c>
      <c r="G90" s="715" t="s">
        <v>2952</v>
      </c>
      <c r="H90" s="715" t="s">
        <v>2953</v>
      </c>
      <c r="I90" s="717">
        <v>10.52</v>
      </c>
      <c r="J90" s="717">
        <v>900</v>
      </c>
      <c r="K90" s="718">
        <v>9468.2900000000009</v>
      </c>
    </row>
    <row r="91" spans="1:11" ht="14.4" customHeight="1" x14ac:dyDescent="0.3">
      <c r="A91" s="713" t="s">
        <v>551</v>
      </c>
      <c r="B91" s="714" t="s">
        <v>552</v>
      </c>
      <c r="C91" s="715" t="s">
        <v>561</v>
      </c>
      <c r="D91" s="716" t="s">
        <v>1820</v>
      </c>
      <c r="E91" s="715" t="s">
        <v>2988</v>
      </c>
      <c r="F91" s="716" t="s">
        <v>2989</v>
      </c>
      <c r="G91" s="715" t="s">
        <v>2954</v>
      </c>
      <c r="H91" s="715" t="s">
        <v>2955</v>
      </c>
      <c r="I91" s="717">
        <v>7.38</v>
      </c>
      <c r="J91" s="717">
        <v>800</v>
      </c>
      <c r="K91" s="718">
        <v>5904.8</v>
      </c>
    </row>
    <row r="92" spans="1:11" ht="14.4" customHeight="1" x14ac:dyDescent="0.3">
      <c r="A92" s="713" t="s">
        <v>551</v>
      </c>
      <c r="B92" s="714" t="s">
        <v>552</v>
      </c>
      <c r="C92" s="715" t="s">
        <v>561</v>
      </c>
      <c r="D92" s="716" t="s">
        <v>1820</v>
      </c>
      <c r="E92" s="715" t="s">
        <v>2990</v>
      </c>
      <c r="F92" s="716" t="s">
        <v>2991</v>
      </c>
      <c r="G92" s="715" t="s">
        <v>2956</v>
      </c>
      <c r="H92" s="715" t="s">
        <v>2957</v>
      </c>
      <c r="I92" s="717">
        <v>8.17</v>
      </c>
      <c r="J92" s="717">
        <v>800</v>
      </c>
      <c r="K92" s="718">
        <v>6536</v>
      </c>
    </row>
    <row r="93" spans="1:11" ht="14.4" customHeight="1" x14ac:dyDescent="0.3">
      <c r="A93" s="713" t="s">
        <v>551</v>
      </c>
      <c r="B93" s="714" t="s">
        <v>552</v>
      </c>
      <c r="C93" s="715" t="s">
        <v>561</v>
      </c>
      <c r="D93" s="716" t="s">
        <v>1820</v>
      </c>
      <c r="E93" s="715" t="s">
        <v>2992</v>
      </c>
      <c r="F93" s="716" t="s">
        <v>2993</v>
      </c>
      <c r="G93" s="715" t="s">
        <v>2958</v>
      </c>
      <c r="H93" s="715" t="s">
        <v>2959</v>
      </c>
      <c r="I93" s="717">
        <v>0.3</v>
      </c>
      <c r="J93" s="717">
        <v>100</v>
      </c>
      <c r="K93" s="718">
        <v>30</v>
      </c>
    </row>
    <row r="94" spans="1:11" ht="14.4" customHeight="1" x14ac:dyDescent="0.3">
      <c r="A94" s="713" t="s">
        <v>551</v>
      </c>
      <c r="B94" s="714" t="s">
        <v>552</v>
      </c>
      <c r="C94" s="715" t="s">
        <v>561</v>
      </c>
      <c r="D94" s="716" t="s">
        <v>1820</v>
      </c>
      <c r="E94" s="715" t="s">
        <v>2992</v>
      </c>
      <c r="F94" s="716" t="s">
        <v>2993</v>
      </c>
      <c r="G94" s="715" t="s">
        <v>2960</v>
      </c>
      <c r="H94" s="715" t="s">
        <v>2961</v>
      </c>
      <c r="I94" s="717">
        <v>0.48</v>
      </c>
      <c r="J94" s="717">
        <v>900</v>
      </c>
      <c r="K94" s="718">
        <v>432</v>
      </c>
    </row>
    <row r="95" spans="1:11" ht="14.4" customHeight="1" x14ac:dyDescent="0.3">
      <c r="A95" s="713" t="s">
        <v>551</v>
      </c>
      <c r="B95" s="714" t="s">
        <v>552</v>
      </c>
      <c r="C95" s="715" t="s">
        <v>561</v>
      </c>
      <c r="D95" s="716" t="s">
        <v>1820</v>
      </c>
      <c r="E95" s="715" t="s">
        <v>2992</v>
      </c>
      <c r="F95" s="716" t="s">
        <v>2993</v>
      </c>
      <c r="G95" s="715" t="s">
        <v>2962</v>
      </c>
      <c r="H95" s="715" t="s">
        <v>2963</v>
      </c>
      <c r="I95" s="717">
        <v>1.8025</v>
      </c>
      <c r="J95" s="717">
        <v>500</v>
      </c>
      <c r="K95" s="718">
        <v>901</v>
      </c>
    </row>
    <row r="96" spans="1:11" ht="14.4" customHeight="1" x14ac:dyDescent="0.3">
      <c r="A96" s="713" t="s">
        <v>551</v>
      </c>
      <c r="B96" s="714" t="s">
        <v>552</v>
      </c>
      <c r="C96" s="715" t="s">
        <v>561</v>
      </c>
      <c r="D96" s="716" t="s">
        <v>1820</v>
      </c>
      <c r="E96" s="715" t="s">
        <v>2994</v>
      </c>
      <c r="F96" s="716" t="s">
        <v>2995</v>
      </c>
      <c r="G96" s="715" t="s">
        <v>2964</v>
      </c>
      <c r="H96" s="715" t="s">
        <v>2965</v>
      </c>
      <c r="I96" s="717">
        <v>7.5</v>
      </c>
      <c r="J96" s="717">
        <v>10</v>
      </c>
      <c r="K96" s="718">
        <v>75</v>
      </c>
    </row>
    <row r="97" spans="1:11" ht="14.4" customHeight="1" x14ac:dyDescent="0.3">
      <c r="A97" s="713" t="s">
        <v>551</v>
      </c>
      <c r="B97" s="714" t="s">
        <v>552</v>
      </c>
      <c r="C97" s="715" t="s">
        <v>561</v>
      </c>
      <c r="D97" s="716" t="s">
        <v>1820</v>
      </c>
      <c r="E97" s="715" t="s">
        <v>2994</v>
      </c>
      <c r="F97" s="716" t="s">
        <v>2995</v>
      </c>
      <c r="G97" s="715" t="s">
        <v>2966</v>
      </c>
      <c r="H97" s="715" t="s">
        <v>2967</v>
      </c>
      <c r="I97" s="717">
        <v>0.69</v>
      </c>
      <c r="J97" s="717">
        <v>18000</v>
      </c>
      <c r="K97" s="718">
        <v>12420</v>
      </c>
    </row>
    <row r="98" spans="1:11" ht="14.4" customHeight="1" x14ac:dyDescent="0.3">
      <c r="A98" s="713" t="s">
        <v>551</v>
      </c>
      <c r="B98" s="714" t="s">
        <v>552</v>
      </c>
      <c r="C98" s="715" t="s">
        <v>561</v>
      </c>
      <c r="D98" s="716" t="s">
        <v>1820</v>
      </c>
      <c r="E98" s="715" t="s">
        <v>2994</v>
      </c>
      <c r="F98" s="716" t="s">
        <v>2995</v>
      </c>
      <c r="G98" s="715" t="s">
        <v>2968</v>
      </c>
      <c r="H98" s="715" t="s">
        <v>2969</v>
      </c>
      <c r="I98" s="717">
        <v>0.69</v>
      </c>
      <c r="J98" s="717">
        <v>8000</v>
      </c>
      <c r="K98" s="718">
        <v>5520</v>
      </c>
    </row>
    <row r="99" spans="1:11" ht="14.4" customHeight="1" x14ac:dyDescent="0.3">
      <c r="A99" s="713" t="s">
        <v>551</v>
      </c>
      <c r="B99" s="714" t="s">
        <v>552</v>
      </c>
      <c r="C99" s="715" t="s">
        <v>561</v>
      </c>
      <c r="D99" s="716" t="s">
        <v>1820</v>
      </c>
      <c r="E99" s="715" t="s">
        <v>2994</v>
      </c>
      <c r="F99" s="716" t="s">
        <v>2995</v>
      </c>
      <c r="G99" s="715" t="s">
        <v>2970</v>
      </c>
      <c r="H99" s="715" t="s">
        <v>2971</v>
      </c>
      <c r="I99" s="717">
        <v>0.69</v>
      </c>
      <c r="J99" s="717">
        <v>4000</v>
      </c>
      <c r="K99" s="718">
        <v>2760</v>
      </c>
    </row>
    <row r="100" spans="1:11" ht="14.4" customHeight="1" x14ac:dyDescent="0.3">
      <c r="A100" s="713" t="s">
        <v>551</v>
      </c>
      <c r="B100" s="714" t="s">
        <v>552</v>
      </c>
      <c r="C100" s="715" t="s">
        <v>561</v>
      </c>
      <c r="D100" s="716" t="s">
        <v>1820</v>
      </c>
      <c r="E100" s="715" t="s">
        <v>2996</v>
      </c>
      <c r="F100" s="716" t="s">
        <v>2997</v>
      </c>
      <c r="G100" s="715" t="s">
        <v>2972</v>
      </c>
      <c r="H100" s="715" t="s">
        <v>2973</v>
      </c>
      <c r="I100" s="717">
        <v>147.18</v>
      </c>
      <c r="J100" s="717">
        <v>6</v>
      </c>
      <c r="K100" s="718">
        <v>883.1</v>
      </c>
    </row>
    <row r="101" spans="1:11" ht="14.4" customHeight="1" x14ac:dyDescent="0.3">
      <c r="A101" s="713" t="s">
        <v>551</v>
      </c>
      <c r="B101" s="714" t="s">
        <v>552</v>
      </c>
      <c r="C101" s="715" t="s">
        <v>561</v>
      </c>
      <c r="D101" s="716" t="s">
        <v>1820</v>
      </c>
      <c r="E101" s="715" t="s">
        <v>2996</v>
      </c>
      <c r="F101" s="716" t="s">
        <v>2997</v>
      </c>
      <c r="G101" s="715" t="s">
        <v>2974</v>
      </c>
      <c r="H101" s="715" t="s">
        <v>2975</v>
      </c>
      <c r="I101" s="717">
        <v>147.18</v>
      </c>
      <c r="J101" s="717">
        <v>6</v>
      </c>
      <c r="K101" s="718">
        <v>883.1</v>
      </c>
    </row>
    <row r="102" spans="1:11" ht="14.4" customHeight="1" x14ac:dyDescent="0.3">
      <c r="A102" s="713" t="s">
        <v>551</v>
      </c>
      <c r="B102" s="714" t="s">
        <v>552</v>
      </c>
      <c r="C102" s="715" t="s">
        <v>561</v>
      </c>
      <c r="D102" s="716" t="s">
        <v>1820</v>
      </c>
      <c r="E102" s="715" t="s">
        <v>2998</v>
      </c>
      <c r="F102" s="716" t="s">
        <v>2999</v>
      </c>
      <c r="G102" s="715" t="s">
        <v>2976</v>
      </c>
      <c r="H102" s="715" t="s">
        <v>2977</v>
      </c>
      <c r="I102" s="717">
        <v>15.61</v>
      </c>
      <c r="J102" s="717">
        <v>5</v>
      </c>
      <c r="K102" s="718">
        <v>78.05</v>
      </c>
    </row>
    <row r="103" spans="1:11" ht="14.4" customHeight="1" x14ac:dyDescent="0.3">
      <c r="A103" s="713" t="s">
        <v>551</v>
      </c>
      <c r="B103" s="714" t="s">
        <v>552</v>
      </c>
      <c r="C103" s="715" t="s">
        <v>561</v>
      </c>
      <c r="D103" s="716" t="s">
        <v>1820</v>
      </c>
      <c r="E103" s="715" t="s">
        <v>2998</v>
      </c>
      <c r="F103" s="716" t="s">
        <v>2999</v>
      </c>
      <c r="G103" s="715" t="s">
        <v>2978</v>
      </c>
      <c r="H103" s="715" t="s">
        <v>2979</v>
      </c>
      <c r="I103" s="717">
        <v>19.962499999999999</v>
      </c>
      <c r="J103" s="717">
        <v>80</v>
      </c>
      <c r="K103" s="718">
        <v>1597</v>
      </c>
    </row>
    <row r="104" spans="1:11" ht="14.4" customHeight="1" x14ac:dyDescent="0.3">
      <c r="A104" s="713" t="s">
        <v>551</v>
      </c>
      <c r="B104" s="714" t="s">
        <v>552</v>
      </c>
      <c r="C104" s="715" t="s">
        <v>564</v>
      </c>
      <c r="D104" s="716" t="s">
        <v>1821</v>
      </c>
      <c r="E104" s="715" t="s">
        <v>2986</v>
      </c>
      <c r="F104" s="716" t="s">
        <v>2987</v>
      </c>
      <c r="G104" s="715" t="s">
        <v>2980</v>
      </c>
      <c r="H104" s="715" t="s">
        <v>2981</v>
      </c>
      <c r="I104" s="717">
        <v>7.51</v>
      </c>
      <c r="J104" s="717">
        <v>12</v>
      </c>
      <c r="K104" s="718">
        <v>90.12</v>
      </c>
    </row>
    <row r="105" spans="1:11" ht="14.4" customHeight="1" x14ac:dyDescent="0.3">
      <c r="A105" s="713" t="s">
        <v>551</v>
      </c>
      <c r="B105" s="714" t="s">
        <v>552</v>
      </c>
      <c r="C105" s="715" t="s">
        <v>564</v>
      </c>
      <c r="D105" s="716" t="s">
        <v>1821</v>
      </c>
      <c r="E105" s="715" t="s">
        <v>2988</v>
      </c>
      <c r="F105" s="716" t="s">
        <v>2989</v>
      </c>
      <c r="G105" s="715" t="s">
        <v>2982</v>
      </c>
      <c r="H105" s="715" t="s">
        <v>2983</v>
      </c>
      <c r="I105" s="717">
        <v>15.29</v>
      </c>
      <c r="J105" s="717">
        <v>100</v>
      </c>
      <c r="K105" s="718">
        <v>1529.44</v>
      </c>
    </row>
    <row r="106" spans="1:11" ht="14.4" customHeight="1" x14ac:dyDescent="0.3">
      <c r="A106" s="713" t="s">
        <v>551</v>
      </c>
      <c r="B106" s="714" t="s">
        <v>552</v>
      </c>
      <c r="C106" s="715" t="s">
        <v>564</v>
      </c>
      <c r="D106" s="716" t="s">
        <v>1821</v>
      </c>
      <c r="E106" s="715" t="s">
        <v>2988</v>
      </c>
      <c r="F106" s="716" t="s">
        <v>2989</v>
      </c>
      <c r="G106" s="715" t="s">
        <v>2854</v>
      </c>
      <c r="H106" s="715" t="s">
        <v>2855</v>
      </c>
      <c r="I106" s="717">
        <v>1.0900000000000001</v>
      </c>
      <c r="J106" s="717">
        <v>50</v>
      </c>
      <c r="K106" s="718">
        <v>54.5</v>
      </c>
    </row>
    <row r="107" spans="1:11" ht="14.4" customHeight="1" x14ac:dyDescent="0.3">
      <c r="A107" s="713" t="s">
        <v>551</v>
      </c>
      <c r="B107" s="714" t="s">
        <v>552</v>
      </c>
      <c r="C107" s="715" t="s">
        <v>564</v>
      </c>
      <c r="D107" s="716" t="s">
        <v>1821</v>
      </c>
      <c r="E107" s="715" t="s">
        <v>2988</v>
      </c>
      <c r="F107" s="716" t="s">
        <v>2989</v>
      </c>
      <c r="G107" s="715" t="s">
        <v>2860</v>
      </c>
      <c r="H107" s="715" t="s">
        <v>2861</v>
      </c>
      <c r="I107" s="717">
        <v>0.67</v>
      </c>
      <c r="J107" s="717">
        <v>100</v>
      </c>
      <c r="K107" s="718">
        <v>67</v>
      </c>
    </row>
    <row r="108" spans="1:11" ht="14.4" customHeight="1" x14ac:dyDescent="0.3">
      <c r="A108" s="713" t="s">
        <v>551</v>
      </c>
      <c r="B108" s="714" t="s">
        <v>552</v>
      </c>
      <c r="C108" s="715" t="s">
        <v>564</v>
      </c>
      <c r="D108" s="716" t="s">
        <v>1821</v>
      </c>
      <c r="E108" s="715" t="s">
        <v>2988</v>
      </c>
      <c r="F108" s="716" t="s">
        <v>2989</v>
      </c>
      <c r="G108" s="715" t="s">
        <v>2880</v>
      </c>
      <c r="H108" s="715" t="s">
        <v>2881</v>
      </c>
      <c r="I108" s="717">
        <v>2.37</v>
      </c>
      <c r="J108" s="717">
        <v>50</v>
      </c>
      <c r="K108" s="718">
        <v>118.5</v>
      </c>
    </row>
    <row r="109" spans="1:11" ht="14.4" customHeight="1" x14ac:dyDescent="0.3">
      <c r="A109" s="713" t="s">
        <v>551</v>
      </c>
      <c r="B109" s="714" t="s">
        <v>552</v>
      </c>
      <c r="C109" s="715" t="s">
        <v>564</v>
      </c>
      <c r="D109" s="716" t="s">
        <v>1821</v>
      </c>
      <c r="E109" s="715" t="s">
        <v>2988</v>
      </c>
      <c r="F109" s="716" t="s">
        <v>2989</v>
      </c>
      <c r="G109" s="715" t="s">
        <v>2882</v>
      </c>
      <c r="H109" s="715" t="s">
        <v>2883</v>
      </c>
      <c r="I109" s="717">
        <v>1.98</v>
      </c>
      <c r="J109" s="717">
        <v>25</v>
      </c>
      <c r="K109" s="718">
        <v>49.5</v>
      </c>
    </row>
    <row r="110" spans="1:11" ht="14.4" customHeight="1" x14ac:dyDescent="0.3">
      <c r="A110" s="713" t="s">
        <v>551</v>
      </c>
      <c r="B110" s="714" t="s">
        <v>552</v>
      </c>
      <c r="C110" s="715" t="s">
        <v>564</v>
      </c>
      <c r="D110" s="716" t="s">
        <v>1821</v>
      </c>
      <c r="E110" s="715" t="s">
        <v>2988</v>
      </c>
      <c r="F110" s="716" t="s">
        <v>2989</v>
      </c>
      <c r="G110" s="715" t="s">
        <v>2886</v>
      </c>
      <c r="H110" s="715" t="s">
        <v>2887</v>
      </c>
      <c r="I110" s="717">
        <v>3.1</v>
      </c>
      <c r="J110" s="717">
        <v>50</v>
      </c>
      <c r="K110" s="718">
        <v>155</v>
      </c>
    </row>
    <row r="111" spans="1:11" ht="14.4" customHeight="1" x14ac:dyDescent="0.3">
      <c r="A111" s="713" t="s">
        <v>551</v>
      </c>
      <c r="B111" s="714" t="s">
        <v>552</v>
      </c>
      <c r="C111" s="715" t="s">
        <v>564</v>
      </c>
      <c r="D111" s="716" t="s">
        <v>1821</v>
      </c>
      <c r="E111" s="715" t="s">
        <v>2988</v>
      </c>
      <c r="F111" s="716" t="s">
        <v>2989</v>
      </c>
      <c r="G111" s="715" t="s">
        <v>2894</v>
      </c>
      <c r="H111" s="715" t="s">
        <v>2895</v>
      </c>
      <c r="I111" s="717">
        <v>2.7</v>
      </c>
      <c r="J111" s="717">
        <v>50</v>
      </c>
      <c r="K111" s="718">
        <v>135</v>
      </c>
    </row>
    <row r="112" spans="1:11" ht="14.4" customHeight="1" x14ac:dyDescent="0.3">
      <c r="A112" s="713" t="s">
        <v>551</v>
      </c>
      <c r="B112" s="714" t="s">
        <v>552</v>
      </c>
      <c r="C112" s="715" t="s">
        <v>564</v>
      </c>
      <c r="D112" s="716" t="s">
        <v>1821</v>
      </c>
      <c r="E112" s="715" t="s">
        <v>2988</v>
      </c>
      <c r="F112" s="716" t="s">
        <v>2989</v>
      </c>
      <c r="G112" s="715" t="s">
        <v>2906</v>
      </c>
      <c r="H112" s="715" t="s">
        <v>2907</v>
      </c>
      <c r="I112" s="717">
        <v>1.99</v>
      </c>
      <c r="J112" s="717">
        <v>20</v>
      </c>
      <c r="K112" s="718">
        <v>39.799999999999997</v>
      </c>
    </row>
    <row r="113" spans="1:11" ht="14.4" customHeight="1" x14ac:dyDescent="0.3">
      <c r="A113" s="713" t="s">
        <v>551</v>
      </c>
      <c r="B113" s="714" t="s">
        <v>552</v>
      </c>
      <c r="C113" s="715" t="s">
        <v>564</v>
      </c>
      <c r="D113" s="716" t="s">
        <v>1821</v>
      </c>
      <c r="E113" s="715" t="s">
        <v>2988</v>
      </c>
      <c r="F113" s="716" t="s">
        <v>2989</v>
      </c>
      <c r="G113" s="715" t="s">
        <v>2984</v>
      </c>
      <c r="H113" s="715" t="s">
        <v>2985</v>
      </c>
      <c r="I113" s="717">
        <v>11.74</v>
      </c>
      <c r="J113" s="717">
        <v>20</v>
      </c>
      <c r="K113" s="718">
        <v>234.8</v>
      </c>
    </row>
    <row r="114" spans="1:11" ht="14.4" customHeight="1" x14ac:dyDescent="0.3">
      <c r="A114" s="713" t="s">
        <v>551</v>
      </c>
      <c r="B114" s="714" t="s">
        <v>552</v>
      </c>
      <c r="C114" s="715" t="s">
        <v>564</v>
      </c>
      <c r="D114" s="716" t="s">
        <v>1821</v>
      </c>
      <c r="E114" s="715" t="s">
        <v>2988</v>
      </c>
      <c r="F114" s="716" t="s">
        <v>2989</v>
      </c>
      <c r="G114" s="715" t="s">
        <v>2910</v>
      </c>
      <c r="H114" s="715" t="s">
        <v>2911</v>
      </c>
      <c r="I114" s="717">
        <v>2.52</v>
      </c>
      <c r="J114" s="717">
        <v>100</v>
      </c>
      <c r="K114" s="718">
        <v>252</v>
      </c>
    </row>
    <row r="115" spans="1:11" ht="14.4" customHeight="1" x14ac:dyDescent="0.3">
      <c r="A115" s="713" t="s">
        <v>551</v>
      </c>
      <c r="B115" s="714" t="s">
        <v>552</v>
      </c>
      <c r="C115" s="715" t="s">
        <v>564</v>
      </c>
      <c r="D115" s="716" t="s">
        <v>1821</v>
      </c>
      <c r="E115" s="715" t="s">
        <v>2988</v>
      </c>
      <c r="F115" s="716" t="s">
        <v>2989</v>
      </c>
      <c r="G115" s="715" t="s">
        <v>2916</v>
      </c>
      <c r="H115" s="715" t="s">
        <v>2917</v>
      </c>
      <c r="I115" s="717">
        <v>21.24</v>
      </c>
      <c r="J115" s="717">
        <v>20</v>
      </c>
      <c r="K115" s="718">
        <v>424.8</v>
      </c>
    </row>
    <row r="116" spans="1:11" ht="14.4" customHeight="1" x14ac:dyDescent="0.3">
      <c r="A116" s="713" t="s">
        <v>551</v>
      </c>
      <c r="B116" s="714" t="s">
        <v>552</v>
      </c>
      <c r="C116" s="715" t="s">
        <v>564</v>
      </c>
      <c r="D116" s="716" t="s">
        <v>1821</v>
      </c>
      <c r="E116" s="715" t="s">
        <v>2990</v>
      </c>
      <c r="F116" s="716" t="s">
        <v>2991</v>
      </c>
      <c r="G116" s="715" t="s">
        <v>2956</v>
      </c>
      <c r="H116" s="715" t="s">
        <v>2957</v>
      </c>
      <c r="I116" s="717">
        <v>8.17</v>
      </c>
      <c r="J116" s="717">
        <v>100</v>
      </c>
      <c r="K116" s="718">
        <v>817</v>
      </c>
    </row>
    <row r="117" spans="1:11" ht="14.4" customHeight="1" x14ac:dyDescent="0.3">
      <c r="A117" s="713" t="s">
        <v>551</v>
      </c>
      <c r="B117" s="714" t="s">
        <v>552</v>
      </c>
      <c r="C117" s="715" t="s">
        <v>564</v>
      </c>
      <c r="D117" s="716" t="s">
        <v>1821</v>
      </c>
      <c r="E117" s="715" t="s">
        <v>2992</v>
      </c>
      <c r="F117" s="716" t="s">
        <v>2993</v>
      </c>
      <c r="G117" s="715" t="s">
        <v>2960</v>
      </c>
      <c r="H117" s="715" t="s">
        <v>2961</v>
      </c>
      <c r="I117" s="717">
        <v>0.48</v>
      </c>
      <c r="J117" s="717">
        <v>200</v>
      </c>
      <c r="K117" s="718">
        <v>96</v>
      </c>
    </row>
    <row r="118" spans="1:11" ht="14.4" customHeight="1" thickBot="1" x14ac:dyDescent="0.35">
      <c r="A118" s="719" t="s">
        <v>551</v>
      </c>
      <c r="B118" s="720" t="s">
        <v>552</v>
      </c>
      <c r="C118" s="721" t="s">
        <v>564</v>
      </c>
      <c r="D118" s="722" t="s">
        <v>1821</v>
      </c>
      <c r="E118" s="721" t="s">
        <v>2992</v>
      </c>
      <c r="F118" s="722" t="s">
        <v>2993</v>
      </c>
      <c r="G118" s="721" t="s">
        <v>2962</v>
      </c>
      <c r="H118" s="721" t="s">
        <v>2963</v>
      </c>
      <c r="I118" s="723">
        <v>1.8</v>
      </c>
      <c r="J118" s="723">
        <v>100</v>
      </c>
      <c r="K118" s="724">
        <v>180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7" width="13.109375" hidden="1" customWidth="1"/>
    <col min="8" max="8" width="13.109375" customWidth="1"/>
    <col min="9" max="12" width="13.109375" hidden="1" customWidth="1"/>
    <col min="13" max="15" width="13.109375" customWidth="1"/>
    <col min="16" max="36" width="13.109375" hidden="1" customWidth="1"/>
    <col min="37" max="37" width="13.109375" customWidth="1"/>
    <col min="38" max="38" width="13.109375" hidden="1" customWidth="1"/>
    <col min="39" max="39" width="13.109375" customWidth="1"/>
    <col min="40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88" t="s">
        <v>130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</row>
    <row r="2" spans="1:46" ht="15" thickBot="1" x14ac:dyDescent="0.35">
      <c r="A2" s="374" t="s">
        <v>353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46" x14ac:dyDescent="0.3">
      <c r="A3" s="393" t="s">
        <v>246</v>
      </c>
      <c r="B3" s="589" t="s">
        <v>225</v>
      </c>
      <c r="C3" s="376">
        <v>0</v>
      </c>
      <c r="D3" s="377">
        <v>25</v>
      </c>
      <c r="E3" s="377">
        <v>30</v>
      </c>
      <c r="F3" s="377">
        <v>99</v>
      </c>
      <c r="G3" s="396">
        <v>100</v>
      </c>
      <c r="H3" s="396">
        <v>101</v>
      </c>
      <c r="I3" s="396">
        <v>102</v>
      </c>
      <c r="J3" s="396">
        <v>103</v>
      </c>
      <c r="K3" s="396">
        <v>203</v>
      </c>
      <c r="L3" s="501">
        <v>302</v>
      </c>
      <c r="M3" s="396">
        <v>303</v>
      </c>
      <c r="N3" s="396">
        <v>304</v>
      </c>
      <c r="O3" s="396">
        <v>305</v>
      </c>
      <c r="P3" s="396">
        <v>306</v>
      </c>
      <c r="Q3" s="396">
        <v>407</v>
      </c>
      <c r="R3" s="396">
        <v>408</v>
      </c>
      <c r="S3" s="396">
        <v>409</v>
      </c>
      <c r="T3" s="396">
        <v>410</v>
      </c>
      <c r="U3" s="396">
        <v>415</v>
      </c>
      <c r="V3" s="396">
        <v>416</v>
      </c>
      <c r="W3" s="396">
        <v>418</v>
      </c>
      <c r="X3" s="396">
        <v>419</v>
      </c>
      <c r="Y3" s="396">
        <v>420</v>
      </c>
      <c r="Z3" s="396">
        <v>421</v>
      </c>
      <c r="AA3" s="396">
        <v>422</v>
      </c>
      <c r="AB3" s="396">
        <v>520</v>
      </c>
      <c r="AC3" s="396">
        <v>521</v>
      </c>
      <c r="AD3" s="396">
        <v>522</v>
      </c>
      <c r="AE3" s="396">
        <v>523</v>
      </c>
      <c r="AF3" s="396">
        <v>524</v>
      </c>
      <c r="AG3" s="396">
        <v>525</v>
      </c>
      <c r="AH3" s="396">
        <v>526</v>
      </c>
      <c r="AI3" s="377">
        <v>527</v>
      </c>
      <c r="AJ3" s="377">
        <v>528</v>
      </c>
      <c r="AK3" s="377">
        <v>629</v>
      </c>
      <c r="AL3" s="377">
        <v>630</v>
      </c>
      <c r="AM3" s="377">
        <v>636</v>
      </c>
      <c r="AN3" s="377">
        <v>637</v>
      </c>
      <c r="AO3" s="377">
        <v>640</v>
      </c>
      <c r="AP3" s="377">
        <v>642</v>
      </c>
      <c r="AQ3" s="377">
        <v>743</v>
      </c>
      <c r="AR3" s="377">
        <v>745</v>
      </c>
      <c r="AS3" s="823">
        <v>746</v>
      </c>
      <c r="AT3" s="838"/>
    </row>
    <row r="4" spans="1:46" ht="36.6" outlineLevel="1" thickBot="1" x14ac:dyDescent="0.35">
      <c r="A4" s="394">
        <v>2017</v>
      </c>
      <c r="B4" s="590"/>
      <c r="C4" s="378" t="s">
        <v>226</v>
      </c>
      <c r="D4" s="379" t="s">
        <v>230</v>
      </c>
      <c r="E4" s="379" t="s">
        <v>248</v>
      </c>
      <c r="F4" s="379" t="s">
        <v>227</v>
      </c>
      <c r="G4" s="397" t="s">
        <v>297</v>
      </c>
      <c r="H4" s="397" t="s">
        <v>298</v>
      </c>
      <c r="I4" s="397" t="s">
        <v>228</v>
      </c>
      <c r="J4" s="397" t="s">
        <v>299</v>
      </c>
      <c r="K4" s="397" t="s">
        <v>229</v>
      </c>
      <c r="L4" s="502" t="s">
        <v>300</v>
      </c>
      <c r="M4" s="397" t="s">
        <v>301</v>
      </c>
      <c r="N4" s="397" t="s">
        <v>302</v>
      </c>
      <c r="O4" s="397" t="s">
        <v>303</v>
      </c>
      <c r="P4" s="397" t="s">
        <v>254</v>
      </c>
      <c r="Q4" s="397" t="s">
        <v>295</v>
      </c>
      <c r="R4" s="397" t="s">
        <v>255</v>
      </c>
      <c r="S4" s="397" t="s">
        <v>256</v>
      </c>
      <c r="T4" s="397" t="s">
        <v>257</v>
      </c>
      <c r="U4" s="397" t="s">
        <v>258</v>
      </c>
      <c r="V4" s="397" t="s">
        <v>259</v>
      </c>
      <c r="W4" s="397" t="s">
        <v>260</v>
      </c>
      <c r="X4" s="397" t="s">
        <v>261</v>
      </c>
      <c r="Y4" s="397" t="s">
        <v>262</v>
      </c>
      <c r="Z4" s="397" t="s">
        <v>263</v>
      </c>
      <c r="AA4" s="397" t="s">
        <v>345</v>
      </c>
      <c r="AB4" s="397" t="s">
        <v>304</v>
      </c>
      <c r="AC4" s="397" t="s">
        <v>305</v>
      </c>
      <c r="AD4" s="397" t="s">
        <v>306</v>
      </c>
      <c r="AE4" s="397" t="s">
        <v>264</v>
      </c>
      <c r="AF4" s="397" t="s">
        <v>265</v>
      </c>
      <c r="AG4" s="397" t="s">
        <v>266</v>
      </c>
      <c r="AH4" s="397" t="s">
        <v>267</v>
      </c>
      <c r="AI4" s="379" t="s">
        <v>268</v>
      </c>
      <c r="AJ4" s="379" t="s">
        <v>277</v>
      </c>
      <c r="AK4" s="379" t="s">
        <v>269</v>
      </c>
      <c r="AL4" s="379" t="s">
        <v>278</v>
      </c>
      <c r="AM4" s="379" t="s">
        <v>270</v>
      </c>
      <c r="AN4" s="467" t="s">
        <v>271</v>
      </c>
      <c r="AO4" s="379" t="s">
        <v>272</v>
      </c>
      <c r="AP4" s="379" t="s">
        <v>273</v>
      </c>
      <c r="AQ4" s="379" t="s">
        <v>274</v>
      </c>
      <c r="AR4" s="379" t="s">
        <v>275</v>
      </c>
      <c r="AS4" s="824" t="s">
        <v>276</v>
      </c>
      <c r="AT4" s="838"/>
    </row>
    <row r="5" spans="1:46" x14ac:dyDescent="0.3">
      <c r="A5" s="380" t="s">
        <v>231</v>
      </c>
      <c r="B5" s="418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68"/>
      <c r="AO5" s="420"/>
      <c r="AP5" s="420"/>
      <c r="AQ5" s="420"/>
      <c r="AR5" s="420"/>
      <c r="AS5" s="825"/>
      <c r="AT5" s="838"/>
    </row>
    <row r="6" spans="1:46" ht="15" collapsed="1" thickBot="1" x14ac:dyDescent="0.35">
      <c r="A6" s="381" t="s">
        <v>94</v>
      </c>
      <c r="B6" s="421">
        <f xml:space="preserve">
TRUNC(IF($A$4&lt;=12,SUMIFS('ON Data'!F:F,'ON Data'!$D:$D,$A$4,'ON Data'!$E:$E,1),SUMIFS('ON Data'!F:F,'ON Data'!$E:$E,1)/'ON Data'!$D$3),1)</f>
        <v>43.5</v>
      </c>
      <c r="C6" s="422">
        <f xml:space="preserve">
TRUNC(IF($A$4&lt;=12,SUMIFS('ON Data'!G:G,'ON Data'!$D:$D,$A$4,'ON Data'!$E:$E,1),SUMIFS('ON Data'!G:G,'ON Data'!$E:$E,1)/'ON Data'!$D$3),1)</f>
        <v>0</v>
      </c>
      <c r="D6" s="423">
        <f xml:space="preserve">
TRUNC(IF($A$4&lt;=12,SUMIFS('ON Data'!H:H,'ON Data'!$D:$D,$A$4,'ON Data'!$E:$E,1),SUMIFS('ON Data'!H:H,'ON Data'!$E:$E,1)/'ON Data'!$D$3),1)</f>
        <v>0</v>
      </c>
      <c r="E6" s="423">
        <f xml:space="preserve">
TRUNC(IF($A$4&lt;=12,SUMIFS('ON Data'!I:I,'ON Data'!$D:$D,$A$4,'ON Data'!$E:$E,1),SUMIFS('ON Data'!I:I,'ON Data'!$E:$E,1)/'ON Data'!$D$3),1)</f>
        <v>2</v>
      </c>
      <c r="F6" s="423">
        <f xml:space="preserve">
TRUNC(IF($A$4&lt;=12,SUMIFS('ON Data'!J:J,'ON Data'!$D:$D,$A$4,'ON Data'!$E:$E,1),SUMIFS('ON Data'!J:J,'ON Data'!$E:$E,1)/'ON Data'!$D$3),1)</f>
        <v>0.8</v>
      </c>
      <c r="G6" s="423">
        <f xml:space="preserve">
TRUNC(IF($A$4&lt;=12,SUMIFS('ON Data'!K:K,'ON Data'!$D:$D,$A$4,'ON Data'!$E:$E,1),SUMIFS('ON Data'!K:K,'ON Data'!$E:$E,1)/'ON Data'!$D$3),1)</f>
        <v>0</v>
      </c>
      <c r="H6" s="423">
        <f xml:space="preserve">
TRUNC(IF($A$4&lt;=12,SUMIFS('ON Data'!L:L,'ON Data'!$D:$D,$A$4,'ON Data'!$E:$E,1),SUMIFS('ON Data'!L:L,'ON Data'!$E:$E,1)/'ON Data'!$D$3),1)</f>
        <v>6</v>
      </c>
      <c r="I6" s="423">
        <f xml:space="preserve">
TRUNC(IF($A$4&lt;=12,SUMIFS('ON Data'!M:M,'ON Data'!$D:$D,$A$4,'ON Data'!$E:$E,1),SUMIFS('ON Data'!M:M,'ON Data'!$E:$E,1)/'ON Data'!$D$3),1)</f>
        <v>0</v>
      </c>
      <c r="J6" s="423">
        <f xml:space="preserve">
TRUNC(IF($A$4&lt;=12,SUMIFS('ON Data'!N:N,'ON Data'!$D:$D,$A$4,'ON Data'!$E:$E,1),SUMIFS('ON Data'!N:N,'ON Data'!$E:$E,1)/'ON Data'!$D$3),1)</f>
        <v>0</v>
      </c>
      <c r="K6" s="423">
        <f xml:space="preserve">
TRUNC(IF($A$4&lt;=12,SUMIFS('ON Data'!O:O,'ON Data'!$D:$D,$A$4,'ON Data'!$E:$E,1),SUMIFS('ON Data'!O:O,'ON Data'!$E:$E,1)/'ON Data'!$D$3),1)</f>
        <v>0</v>
      </c>
      <c r="L6" s="423">
        <f xml:space="preserve">
TRUNC(IF($A$4&lt;=12,SUMIFS('ON Data'!P:P,'ON Data'!$D:$D,$A$4,'ON Data'!$E:$E,1),SUMIFS('ON Data'!P:P,'ON Data'!$E:$E,1)/'ON Data'!$D$3),1)</f>
        <v>0</v>
      </c>
      <c r="M6" s="423">
        <f xml:space="preserve">
TRUNC(IF($A$4&lt;=12,SUMIFS('ON Data'!Q:Q,'ON Data'!$D:$D,$A$4,'ON Data'!$E:$E,1),SUMIFS('ON Data'!Q:Q,'ON Data'!$E:$E,1)/'ON Data'!$D$3),1)</f>
        <v>5.2</v>
      </c>
      <c r="N6" s="423">
        <f xml:space="preserve">
TRUNC(IF($A$4&lt;=12,SUMIFS('ON Data'!R:R,'ON Data'!$D:$D,$A$4,'ON Data'!$E:$E,1),SUMIFS('ON Data'!R:R,'ON Data'!$E:$E,1)/'ON Data'!$D$3),1)</f>
        <v>6.5</v>
      </c>
      <c r="O6" s="423">
        <f xml:space="preserve">
TRUNC(IF($A$4&lt;=12,SUMIFS('ON Data'!S:S,'ON Data'!$D:$D,$A$4,'ON Data'!$E:$E,1),SUMIFS('ON Data'!S:S,'ON Data'!$E:$E,1)/'ON Data'!$D$3),1)</f>
        <v>5.5</v>
      </c>
      <c r="P6" s="423">
        <f xml:space="preserve">
TRUNC(IF($A$4&lt;=12,SUMIFS('ON Data'!T:T,'ON Data'!$D:$D,$A$4,'ON Data'!$E:$E,1),SUMIFS('ON Data'!T:T,'ON Data'!$E:$E,1)/'ON Data'!$D$3),1)</f>
        <v>0</v>
      </c>
      <c r="Q6" s="423">
        <f xml:space="preserve">
TRUNC(IF($A$4&lt;=12,SUMIFS('ON Data'!U:U,'ON Data'!$D:$D,$A$4,'ON Data'!$E:$E,1),SUMIFS('ON Data'!U:U,'ON Data'!$E:$E,1)/'ON Data'!$D$3),1)</f>
        <v>0</v>
      </c>
      <c r="R6" s="423">
        <f xml:space="preserve">
TRUNC(IF($A$4&lt;=12,SUMIFS('ON Data'!V:V,'ON Data'!$D:$D,$A$4,'ON Data'!$E:$E,1),SUMIFS('ON Data'!V:V,'ON Data'!$E:$E,1)/'ON Data'!$D$3),1)</f>
        <v>0</v>
      </c>
      <c r="S6" s="423">
        <f xml:space="preserve">
TRUNC(IF($A$4&lt;=12,SUMIFS('ON Data'!W:W,'ON Data'!$D:$D,$A$4,'ON Data'!$E:$E,1),SUMIFS('ON Data'!W:W,'ON Data'!$E:$E,1)/'ON Data'!$D$3),1)</f>
        <v>0</v>
      </c>
      <c r="T6" s="423">
        <f xml:space="preserve">
TRUNC(IF($A$4&lt;=12,SUMIFS('ON Data'!X:X,'ON Data'!$D:$D,$A$4,'ON Data'!$E:$E,1),SUMIFS('ON Data'!X:X,'ON Data'!$E:$E,1)/'ON Data'!$D$3),1)</f>
        <v>0</v>
      </c>
      <c r="U6" s="423">
        <f xml:space="preserve">
TRUNC(IF($A$4&lt;=12,SUMIFS('ON Data'!Y:Y,'ON Data'!$D:$D,$A$4,'ON Data'!$E:$E,1),SUMIFS('ON Data'!Y:Y,'ON Data'!$E:$E,1)/'ON Data'!$D$3),1)</f>
        <v>0</v>
      </c>
      <c r="V6" s="423">
        <f xml:space="preserve">
TRUNC(IF($A$4&lt;=12,SUMIFS('ON Data'!Z:Z,'ON Data'!$D:$D,$A$4,'ON Data'!$E:$E,1),SUMIFS('ON Data'!Z:Z,'ON Data'!$E:$E,1)/'ON Data'!$D$3),1)</f>
        <v>0</v>
      </c>
      <c r="W6" s="423">
        <f xml:space="preserve">
TRUNC(IF($A$4&lt;=12,SUMIFS('ON Data'!AA:AA,'ON Data'!$D:$D,$A$4,'ON Data'!$E:$E,1),SUMIFS('ON Data'!AA:AA,'ON Data'!$E:$E,1)/'ON Data'!$D$3),1)</f>
        <v>0</v>
      </c>
      <c r="X6" s="423">
        <f xml:space="preserve">
TRUNC(IF($A$4&lt;=12,SUMIFS('ON Data'!AB:AB,'ON Data'!$D:$D,$A$4,'ON Data'!$E:$E,1),SUMIFS('ON Data'!AB:AB,'ON Data'!$E:$E,1)/'ON Data'!$D$3),1)</f>
        <v>0</v>
      </c>
      <c r="Y6" s="423">
        <f xml:space="preserve">
TRUNC(IF($A$4&lt;=12,SUMIFS('ON Data'!AC:AC,'ON Data'!$D:$D,$A$4,'ON Data'!$E:$E,1),SUMIFS('ON Data'!AC:AC,'ON Data'!$E:$E,1)/'ON Data'!$D$3),1)</f>
        <v>0</v>
      </c>
      <c r="Z6" s="423">
        <f xml:space="preserve">
TRUNC(IF($A$4&lt;=12,SUMIFS('ON Data'!AD:AD,'ON Data'!$D:$D,$A$4,'ON Data'!$E:$E,1),SUMIFS('ON Data'!AD:AD,'ON Data'!$E:$E,1)/'ON Data'!$D$3),1)</f>
        <v>0</v>
      </c>
      <c r="AA6" s="423">
        <f xml:space="preserve">
TRUNC(IF($A$4&lt;=12,SUMIFS('ON Data'!AE:AE,'ON Data'!$D:$D,$A$4,'ON Data'!$E:$E,1),SUMIFS('ON Data'!AE:AE,'ON Data'!$E:$E,1)/'ON Data'!$D$3),1)</f>
        <v>0</v>
      </c>
      <c r="AB6" s="423">
        <f xml:space="preserve">
TRUNC(IF($A$4&lt;=12,SUMIFS('ON Data'!AF:AF,'ON Data'!$D:$D,$A$4,'ON Data'!$E:$E,1),SUMIFS('ON Data'!AF:AF,'ON Data'!$E:$E,1)/'ON Data'!$D$3),1)</f>
        <v>0</v>
      </c>
      <c r="AC6" s="423">
        <f xml:space="preserve">
TRUNC(IF($A$4&lt;=12,SUMIFS('ON Data'!AG:AG,'ON Data'!$D:$D,$A$4,'ON Data'!$E:$E,1),SUMIFS('ON Data'!AG:AG,'ON Data'!$E:$E,1)/'ON Data'!$D$3),1)</f>
        <v>0</v>
      </c>
      <c r="AD6" s="423">
        <f xml:space="preserve">
TRUNC(IF($A$4&lt;=12,SUMIFS('ON Data'!AH:AH,'ON Data'!$D:$D,$A$4,'ON Data'!$E:$E,1),SUMIFS('ON Data'!AH:AH,'ON Data'!$E:$E,1)/'ON Data'!$D$3),1)</f>
        <v>0</v>
      </c>
      <c r="AE6" s="423">
        <f xml:space="preserve">
TRUNC(IF($A$4&lt;=12,SUMIFS('ON Data'!AI:AI,'ON Data'!$D:$D,$A$4,'ON Data'!$E:$E,1),SUMIFS('ON Data'!AI:AI,'ON Data'!$E:$E,1)/'ON Data'!$D$3),1)</f>
        <v>0</v>
      </c>
      <c r="AF6" s="423">
        <f xml:space="preserve">
TRUNC(IF($A$4&lt;=12,SUMIFS('ON Data'!AJ:AJ,'ON Data'!$D:$D,$A$4,'ON Data'!$E:$E,1),SUMIFS('ON Data'!AJ:AJ,'ON Data'!$E:$E,1)/'ON Data'!$D$3),1)</f>
        <v>0</v>
      </c>
      <c r="AG6" s="423">
        <f xml:space="preserve">
TRUNC(IF($A$4&lt;=12,SUMIFS('ON Data'!AK:AK,'ON Data'!$D:$D,$A$4,'ON Data'!$E:$E,1),SUMIFS('ON Data'!AK:AK,'ON Data'!$E:$E,1)/'ON Data'!$D$3),1)</f>
        <v>0</v>
      </c>
      <c r="AH6" s="423">
        <f xml:space="preserve">
TRUNC(IF($A$4&lt;=12,SUMIFS('ON Data'!AL:AL,'ON Data'!$D:$D,$A$4,'ON Data'!$E:$E,1),SUMIFS('ON Data'!AL:AL,'ON Data'!$E:$E,1)/'ON Data'!$D$3),1)</f>
        <v>0</v>
      </c>
      <c r="AI6" s="423">
        <f xml:space="preserve">
TRUNC(IF($A$4&lt;=12,SUMIFS('ON Data'!AM:AM,'ON Data'!$D:$D,$A$4,'ON Data'!$E:$E,1),SUMIFS('ON Data'!AM:AM,'ON Data'!$E:$E,1)/'ON Data'!$D$3),1)</f>
        <v>0</v>
      </c>
      <c r="AJ6" s="423">
        <f xml:space="preserve">
TRUNC(IF($A$4&lt;=12,SUMIFS('ON Data'!AN:AN,'ON Data'!$D:$D,$A$4,'ON Data'!$E:$E,1),SUMIFS('ON Data'!AN:AN,'ON Data'!$E:$E,1)/'ON Data'!$D$3),1)</f>
        <v>0</v>
      </c>
      <c r="AK6" s="423">
        <f xml:space="preserve">
TRUNC(IF($A$4&lt;=12,SUMIFS('ON Data'!AO:AO,'ON Data'!$D:$D,$A$4,'ON Data'!$E:$E,1),SUMIFS('ON Data'!AO:AO,'ON Data'!$E:$E,1)/'ON Data'!$D$3),1)</f>
        <v>2</v>
      </c>
      <c r="AL6" s="423">
        <f xml:space="preserve">
TRUNC(IF($A$4&lt;=12,SUMIFS('ON Data'!AP:AP,'ON Data'!$D:$D,$A$4,'ON Data'!$E:$E,1),SUMIFS('ON Data'!AP:AP,'ON Data'!$E:$E,1)/'ON Data'!$D$3),1)</f>
        <v>0</v>
      </c>
      <c r="AM6" s="423">
        <f xml:space="preserve">
TRUNC(IF($A$4&lt;=12,SUMIFS('ON Data'!AQ:AQ,'ON Data'!$D:$D,$A$4,'ON Data'!$E:$E,1),SUMIFS('ON Data'!AQ:AQ,'ON Data'!$E:$E,1)/'ON Data'!$D$3),1)</f>
        <v>8</v>
      </c>
      <c r="AN6" s="423">
        <f xml:space="preserve">
TRUNC(IF($A$4&lt;=12,SUMIFS('ON Data'!AR:AR,'ON Data'!$D:$D,$A$4,'ON Data'!$E:$E,1),SUMIFS('ON Data'!AR:AR,'ON Data'!$E:$E,1)/'ON Data'!$D$3),1)</f>
        <v>0</v>
      </c>
      <c r="AO6" s="423">
        <f xml:space="preserve">
TRUNC(IF($A$4&lt;=12,SUMIFS('ON Data'!AS:AS,'ON Data'!$D:$D,$A$4,'ON Data'!$E:$E,1),SUMIFS('ON Data'!AS:AS,'ON Data'!$E:$E,1)/'ON Data'!$D$3),1)</f>
        <v>0</v>
      </c>
      <c r="AP6" s="423">
        <f xml:space="preserve">
TRUNC(IF($A$4&lt;=12,SUMIFS('ON Data'!AT:AT,'ON Data'!$D:$D,$A$4,'ON Data'!$E:$E,1),SUMIFS('ON Data'!AT:AT,'ON Data'!$E:$E,1)/'ON Data'!$D$3),1)</f>
        <v>7.5</v>
      </c>
      <c r="AQ6" s="423">
        <f xml:space="preserve">
TRUNC(IF($A$4&lt;=12,SUMIFS('ON Data'!AU:AU,'ON Data'!$D:$D,$A$4,'ON Data'!$E:$E,1),SUMIFS('ON Data'!AU:AU,'ON Data'!$E:$E,1)/'ON Data'!$D$3),1)</f>
        <v>0</v>
      </c>
      <c r="AR6" s="423">
        <f xml:space="preserve">
TRUNC(IF($A$4&lt;=12,SUMIFS('ON Data'!AV:AV,'ON Data'!$D:$D,$A$4,'ON Data'!$E:$E,1),SUMIFS('ON Data'!AV:AV,'ON Data'!$E:$E,1)/'ON Data'!$D$3),1)</f>
        <v>0</v>
      </c>
      <c r="AS6" s="826">
        <f xml:space="preserve">
TRUNC(IF($A$4&lt;=12,SUMIFS('ON Data'!AW:AW,'ON Data'!$D:$D,$A$4,'ON Data'!$E:$E,1),SUMIFS('ON Data'!AW:AW,'ON Data'!$E:$E,1)/'ON Data'!$D$3),1)</f>
        <v>0</v>
      </c>
      <c r="AT6" s="838"/>
    </row>
    <row r="7" spans="1:46" ht="15" hidden="1" outlineLevel="1" thickBot="1" x14ac:dyDescent="0.35">
      <c r="A7" s="381" t="s">
        <v>131</v>
      </c>
      <c r="B7" s="421"/>
      <c r="C7" s="424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4"/>
      <c r="AO7" s="423"/>
      <c r="AP7" s="423"/>
      <c r="AQ7" s="423"/>
      <c r="AR7" s="423"/>
      <c r="AS7" s="826"/>
      <c r="AT7" s="838"/>
    </row>
    <row r="8" spans="1:46" ht="15" hidden="1" outlineLevel="1" thickBot="1" x14ac:dyDescent="0.35">
      <c r="A8" s="381" t="s">
        <v>96</v>
      </c>
      <c r="B8" s="421"/>
      <c r="C8" s="424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4"/>
      <c r="AO8" s="423"/>
      <c r="AP8" s="423"/>
      <c r="AQ8" s="423"/>
      <c r="AR8" s="423"/>
      <c r="AS8" s="826"/>
      <c r="AT8" s="838"/>
    </row>
    <row r="9" spans="1:46" ht="15" hidden="1" outlineLevel="1" thickBot="1" x14ac:dyDescent="0.35">
      <c r="A9" s="382" t="s">
        <v>69</v>
      </c>
      <c r="B9" s="425"/>
      <c r="C9" s="426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6"/>
      <c r="AO9" s="427"/>
      <c r="AP9" s="427"/>
      <c r="AQ9" s="427"/>
      <c r="AR9" s="427"/>
      <c r="AS9" s="827"/>
      <c r="AT9" s="838"/>
    </row>
    <row r="10" spans="1:46" x14ac:dyDescent="0.3">
      <c r="A10" s="383" t="s">
        <v>232</v>
      </c>
      <c r="B10" s="398"/>
      <c r="C10" s="399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69"/>
      <c r="AO10" s="400"/>
      <c r="AP10" s="400"/>
      <c r="AQ10" s="400"/>
      <c r="AR10" s="400"/>
      <c r="AS10" s="828"/>
      <c r="AT10" s="838"/>
    </row>
    <row r="11" spans="1:46" x14ac:dyDescent="0.3">
      <c r="A11" s="384" t="s">
        <v>233</v>
      </c>
      <c r="B11" s="401">
        <f xml:space="preserve">
IF($A$4&lt;=12,SUMIFS('ON Data'!F:F,'ON Data'!$D:$D,$A$4,'ON Data'!$E:$E,2),SUMIFS('ON Data'!F:F,'ON Data'!$E:$E,2))</f>
        <v>11870</v>
      </c>
      <c r="C11" s="402">
        <f xml:space="preserve">
IF($A$4&lt;=12,SUMIFS('ON Data'!G:G,'ON Data'!$D:$D,$A$4,'ON Data'!$E:$E,2),SUMIFS('ON Data'!G:G,'ON Data'!$E:$E,2))</f>
        <v>0</v>
      </c>
      <c r="D11" s="403">
        <f xml:space="preserve">
IF($A$4&lt;=12,SUMIFS('ON Data'!H:H,'ON Data'!$D:$D,$A$4,'ON Data'!$E:$E,2),SUMIFS('ON Data'!H:H,'ON Data'!$E:$E,2))</f>
        <v>0</v>
      </c>
      <c r="E11" s="403"/>
      <c r="F11" s="403">
        <f xml:space="preserve">
IF($A$4&lt;=12,SUMIFS('ON Data'!J:J,'ON Data'!$D:$D,$A$4,'ON Data'!$E:$E,2),SUMIFS('ON Data'!J:J,'ON Data'!$E:$E,2))</f>
        <v>269</v>
      </c>
      <c r="G11" s="403">
        <f xml:space="preserve">
IF($A$4&lt;=12,SUMIFS('ON Data'!K:K,'ON Data'!$D:$D,$A$4,'ON Data'!$E:$E,2),SUMIFS('ON Data'!K:K,'ON Data'!$E:$E,2))</f>
        <v>0</v>
      </c>
      <c r="H11" s="403">
        <f xml:space="preserve">
IF($A$4&lt;=12,SUMIFS('ON Data'!L:L,'ON Data'!$D:$D,$A$4,'ON Data'!$E:$E,2),SUMIFS('ON Data'!L:L,'ON Data'!$E:$E,2))</f>
        <v>1888</v>
      </c>
      <c r="I11" s="403">
        <f xml:space="preserve">
IF($A$4&lt;=12,SUMIFS('ON Data'!M:M,'ON Data'!$D:$D,$A$4,'ON Data'!$E:$E,2),SUMIFS('ON Data'!M:M,'ON Data'!$E:$E,2))</f>
        <v>0</v>
      </c>
      <c r="J11" s="403">
        <f xml:space="preserve">
IF($A$4&lt;=12,SUMIFS('ON Data'!N:N,'ON Data'!$D:$D,$A$4,'ON Data'!$E:$E,2),SUMIFS('ON Data'!N:N,'ON Data'!$E:$E,2))</f>
        <v>0</v>
      </c>
      <c r="K11" s="403">
        <f xml:space="preserve">
IF($A$4&lt;=12,SUMIFS('ON Data'!O:O,'ON Data'!$D:$D,$A$4,'ON Data'!$E:$E,2),SUMIFS('ON Data'!O:O,'ON Data'!$E:$E,2))</f>
        <v>0</v>
      </c>
      <c r="L11" s="403">
        <f xml:space="preserve">
IF($A$4&lt;=12,SUMIFS('ON Data'!P:P,'ON Data'!$D:$D,$A$4,'ON Data'!$E:$E,2),SUMIFS('ON Data'!P:P,'ON Data'!$E:$E,2))</f>
        <v>0</v>
      </c>
      <c r="M11" s="403">
        <f xml:space="preserve">
IF($A$4&lt;=12,SUMIFS('ON Data'!Q:Q,'ON Data'!$D:$D,$A$4,'ON Data'!$E:$E,2),SUMIFS('ON Data'!Q:Q,'ON Data'!$E:$E,2))</f>
        <v>1395</v>
      </c>
      <c r="N11" s="403">
        <f xml:space="preserve">
IF($A$4&lt;=12,SUMIFS('ON Data'!R:R,'ON Data'!$D:$D,$A$4,'ON Data'!$E:$E,2),SUMIFS('ON Data'!R:R,'ON Data'!$E:$E,2))</f>
        <v>1833</v>
      </c>
      <c r="O11" s="403">
        <f xml:space="preserve">
IF($A$4&lt;=12,SUMIFS('ON Data'!S:S,'ON Data'!$D:$D,$A$4,'ON Data'!$E:$E,2),SUMIFS('ON Data'!S:S,'ON Data'!$E:$E,2))</f>
        <v>1576</v>
      </c>
      <c r="P11" s="403">
        <f xml:space="preserve">
IF($A$4&lt;=12,SUMIFS('ON Data'!T:T,'ON Data'!$D:$D,$A$4,'ON Data'!$E:$E,2),SUMIFS('ON Data'!T:T,'ON Data'!$E:$E,2))</f>
        <v>0</v>
      </c>
      <c r="Q11" s="403">
        <f xml:space="preserve">
IF($A$4&lt;=12,SUMIFS('ON Data'!U:U,'ON Data'!$D:$D,$A$4,'ON Data'!$E:$E,2),SUMIFS('ON Data'!U:U,'ON Data'!$E:$E,2))</f>
        <v>0</v>
      </c>
      <c r="R11" s="403">
        <f xml:space="preserve">
IF($A$4&lt;=12,SUMIFS('ON Data'!V:V,'ON Data'!$D:$D,$A$4,'ON Data'!$E:$E,2),SUMIFS('ON Data'!V:V,'ON Data'!$E:$E,2))</f>
        <v>0</v>
      </c>
      <c r="S11" s="403">
        <f xml:space="preserve">
IF($A$4&lt;=12,SUMIFS('ON Data'!W:W,'ON Data'!$D:$D,$A$4,'ON Data'!$E:$E,2),SUMIFS('ON Data'!W:W,'ON Data'!$E:$E,2))</f>
        <v>0</v>
      </c>
      <c r="T11" s="403">
        <f xml:space="preserve">
IF($A$4&lt;=12,SUMIFS('ON Data'!X:X,'ON Data'!$D:$D,$A$4,'ON Data'!$E:$E,2),SUMIFS('ON Data'!X:X,'ON Data'!$E:$E,2))</f>
        <v>0</v>
      </c>
      <c r="U11" s="403">
        <f xml:space="preserve">
IF($A$4&lt;=12,SUMIFS('ON Data'!Y:Y,'ON Data'!$D:$D,$A$4,'ON Data'!$E:$E,2),SUMIFS('ON Data'!Y:Y,'ON Data'!$E:$E,2))</f>
        <v>0</v>
      </c>
      <c r="V11" s="403">
        <f xml:space="preserve">
IF($A$4&lt;=12,SUMIFS('ON Data'!Z:Z,'ON Data'!$D:$D,$A$4,'ON Data'!$E:$E,2),SUMIFS('ON Data'!Z:Z,'ON Data'!$E:$E,2))</f>
        <v>0</v>
      </c>
      <c r="W11" s="403">
        <f xml:space="preserve">
IF($A$4&lt;=12,SUMIFS('ON Data'!AA:AA,'ON Data'!$D:$D,$A$4,'ON Data'!$E:$E,2),SUMIFS('ON Data'!AA:AA,'ON Data'!$E:$E,2))</f>
        <v>0</v>
      </c>
      <c r="X11" s="403">
        <f xml:space="preserve">
IF($A$4&lt;=12,SUMIFS('ON Data'!AB:AB,'ON Data'!$D:$D,$A$4,'ON Data'!$E:$E,2),SUMIFS('ON Data'!AB:AB,'ON Data'!$E:$E,2))</f>
        <v>0</v>
      </c>
      <c r="Y11" s="403">
        <f xml:space="preserve">
IF($A$4&lt;=12,SUMIFS('ON Data'!AC:AC,'ON Data'!$D:$D,$A$4,'ON Data'!$E:$E,2),SUMIFS('ON Data'!AC:AC,'ON Data'!$E:$E,2))</f>
        <v>0</v>
      </c>
      <c r="Z11" s="403">
        <f xml:space="preserve">
IF($A$4&lt;=12,SUMIFS('ON Data'!AD:AD,'ON Data'!$D:$D,$A$4,'ON Data'!$E:$E,2),SUMIFS('ON Data'!AD:AD,'ON Data'!$E:$E,2))</f>
        <v>0</v>
      </c>
      <c r="AA11" s="403"/>
      <c r="AB11" s="403">
        <f xml:space="preserve">
IF($A$4&lt;=12,SUMIFS('ON Data'!AF:AF,'ON Data'!$D:$D,$A$4,'ON Data'!$E:$E,2),SUMIFS('ON Data'!AF:AF,'ON Data'!$E:$E,2))</f>
        <v>0</v>
      </c>
      <c r="AC11" s="403">
        <f xml:space="preserve">
IF($A$4&lt;=12,SUMIFS('ON Data'!AG:AG,'ON Data'!$D:$D,$A$4,'ON Data'!$E:$E,2),SUMIFS('ON Data'!AG:AG,'ON Data'!$E:$E,2))</f>
        <v>0</v>
      </c>
      <c r="AD11" s="403">
        <f xml:space="preserve">
IF($A$4&lt;=12,SUMIFS('ON Data'!AH:AH,'ON Data'!$D:$D,$A$4,'ON Data'!$E:$E,2),SUMIFS('ON Data'!AH:AH,'ON Data'!$E:$E,2))</f>
        <v>0</v>
      </c>
      <c r="AE11" s="403">
        <f xml:space="preserve">
IF($A$4&lt;=12,SUMIFS('ON Data'!AI:AI,'ON Data'!$D:$D,$A$4,'ON Data'!$E:$E,2),SUMIFS('ON Data'!AI:AI,'ON Data'!$E:$E,2))</f>
        <v>0</v>
      </c>
      <c r="AF11" s="403">
        <f xml:space="preserve">
IF($A$4&lt;=12,SUMIFS('ON Data'!AJ:AJ,'ON Data'!$D:$D,$A$4,'ON Data'!$E:$E,2),SUMIFS('ON Data'!AJ:AJ,'ON Data'!$E:$E,2))</f>
        <v>0</v>
      </c>
      <c r="AG11" s="403">
        <f xml:space="preserve">
IF($A$4&lt;=12,SUMIFS('ON Data'!AK:AK,'ON Data'!$D:$D,$A$4,'ON Data'!$E:$E,2),SUMIFS('ON Data'!AK:AK,'ON Data'!$E:$E,2))</f>
        <v>0</v>
      </c>
      <c r="AH11" s="403">
        <f xml:space="preserve">
IF($A$4&lt;=12,SUMIFS('ON Data'!AL:AL,'ON Data'!$D:$D,$A$4,'ON Data'!$E:$E,2),SUMIFS('ON Data'!AL:AL,'ON Data'!$E:$E,2))</f>
        <v>0</v>
      </c>
      <c r="AI11" s="403">
        <f xml:space="preserve">
IF($A$4&lt;=12,SUMIFS('ON Data'!AM:AM,'ON Data'!$D:$D,$A$4,'ON Data'!$E:$E,2),SUMIFS('ON Data'!AM:AM,'ON Data'!$E:$E,2))</f>
        <v>0</v>
      </c>
      <c r="AJ11" s="403">
        <f xml:space="preserve">
IF($A$4&lt;=12,SUMIFS('ON Data'!AN:AN,'ON Data'!$D:$D,$A$4,'ON Data'!$E:$E,2),SUMIFS('ON Data'!AN:AN,'ON Data'!$E:$E,2))</f>
        <v>0</v>
      </c>
      <c r="AK11" s="403">
        <f xml:space="preserve">
IF($A$4&lt;=12,SUMIFS('ON Data'!AO:AO,'ON Data'!$D:$D,$A$4,'ON Data'!$E:$E,2),SUMIFS('ON Data'!AO:AO,'ON Data'!$E:$E,2))</f>
        <v>456</v>
      </c>
      <c r="AL11" s="403">
        <f xml:space="preserve">
IF($A$4&lt;=12,SUMIFS('ON Data'!AP:AP,'ON Data'!$D:$D,$A$4,'ON Data'!$E:$E,2),SUMIFS('ON Data'!AP:AP,'ON Data'!$E:$E,2))</f>
        <v>0</v>
      </c>
      <c r="AM11" s="403">
        <f xml:space="preserve">
IF($A$4&lt;=12,SUMIFS('ON Data'!AQ:AQ,'ON Data'!$D:$D,$A$4,'ON Data'!$E:$E,2),SUMIFS('ON Data'!AQ:AQ,'ON Data'!$E:$E,2))</f>
        <v>2232</v>
      </c>
      <c r="AN11" s="402">
        <f xml:space="preserve">
IF($A$4&lt;=12,SUMIFS('ON Data'!AR:AR,'ON Data'!$D:$D,$A$4,'ON Data'!$E:$E,2),SUMIFS('ON Data'!AR:AR,'ON Data'!$E:$E,2))</f>
        <v>0</v>
      </c>
      <c r="AO11" s="403">
        <f xml:space="preserve">
IF($A$4&lt;=12,SUMIFS('ON Data'!AS:AS,'ON Data'!$D:$D,$A$4,'ON Data'!$E:$E,2),SUMIFS('ON Data'!AS:AS,'ON Data'!$E:$E,2))</f>
        <v>0</v>
      </c>
      <c r="AP11" s="403">
        <f xml:space="preserve">
IF($A$4&lt;=12,SUMIFS('ON Data'!AT:AT,'ON Data'!$D:$D,$A$4,'ON Data'!$E:$E,2),SUMIFS('ON Data'!AT:AT,'ON Data'!$E:$E,2))</f>
        <v>1569</v>
      </c>
      <c r="AQ11" s="403">
        <f xml:space="preserve">
IF($A$4&lt;=12,SUMIFS('ON Data'!AU:AU,'ON Data'!$D:$D,$A$4,'ON Data'!$E:$E,2),SUMIFS('ON Data'!AU:AU,'ON Data'!$E:$E,2))</f>
        <v>0</v>
      </c>
      <c r="AR11" s="403">
        <f xml:space="preserve">
IF($A$4&lt;=12,SUMIFS('ON Data'!AV:AV,'ON Data'!$D:$D,$A$4,'ON Data'!$E:$E,2),SUMIFS('ON Data'!AV:AV,'ON Data'!$E:$E,2))</f>
        <v>0</v>
      </c>
      <c r="AS11" s="829">
        <f xml:space="preserve">
IF($A$4&lt;=12,SUMIFS('ON Data'!AW:AW,'ON Data'!$D:$D,$A$4,'ON Data'!$E:$E,2),SUMIFS('ON Data'!AW:AW,'ON Data'!$E:$E,2))</f>
        <v>0</v>
      </c>
      <c r="AT11" s="838"/>
    </row>
    <row r="12" spans="1:46" x14ac:dyDescent="0.3">
      <c r="A12" s="384" t="s">
        <v>234</v>
      </c>
      <c r="B12" s="401">
        <f xml:space="preserve">
IF($A$4&lt;=12,SUMIFS('ON Data'!F:F,'ON Data'!$D:$D,$A$4,'ON Data'!$E:$E,3),SUMIFS('ON Data'!F:F,'ON Data'!$E:$E,3))</f>
        <v>62.5</v>
      </c>
      <c r="C12" s="402">
        <f xml:space="preserve">
IF($A$4&lt;=12,SUMIFS('ON Data'!G:G,'ON Data'!$D:$D,$A$4,'ON Data'!$E:$E,3),SUMIFS('ON Data'!G:G,'ON Data'!$E:$E,3))</f>
        <v>0</v>
      </c>
      <c r="D12" s="403">
        <f xml:space="preserve">
IF($A$4&lt;=12,SUMIFS('ON Data'!H:H,'ON Data'!$D:$D,$A$4,'ON Data'!$E:$E,3),SUMIFS('ON Data'!H:H,'ON Data'!$E:$E,3))</f>
        <v>0</v>
      </c>
      <c r="E12" s="403"/>
      <c r="F12" s="403">
        <f xml:space="preserve">
IF($A$4&lt;=12,SUMIFS('ON Data'!J:J,'ON Data'!$D:$D,$A$4,'ON Data'!$E:$E,3),SUMIFS('ON Data'!J:J,'ON Data'!$E:$E,3))</f>
        <v>62.5</v>
      </c>
      <c r="G12" s="403">
        <f xml:space="preserve">
IF($A$4&lt;=12,SUMIFS('ON Data'!K:K,'ON Data'!$D:$D,$A$4,'ON Data'!$E:$E,3),SUMIFS('ON Data'!K:K,'ON Data'!$E:$E,3))</f>
        <v>0</v>
      </c>
      <c r="H12" s="403">
        <f xml:space="preserve">
IF($A$4&lt;=12,SUMIFS('ON Data'!L:L,'ON Data'!$D:$D,$A$4,'ON Data'!$E:$E,3),SUMIFS('ON Data'!L:L,'ON Data'!$E:$E,3))</f>
        <v>0</v>
      </c>
      <c r="I12" s="403">
        <f xml:space="preserve">
IF($A$4&lt;=12,SUMIFS('ON Data'!M:M,'ON Data'!$D:$D,$A$4,'ON Data'!$E:$E,3),SUMIFS('ON Data'!M:M,'ON Data'!$E:$E,3))</f>
        <v>0</v>
      </c>
      <c r="J12" s="403">
        <f xml:space="preserve">
IF($A$4&lt;=12,SUMIFS('ON Data'!N:N,'ON Data'!$D:$D,$A$4,'ON Data'!$E:$E,3),SUMIFS('ON Data'!N:N,'ON Data'!$E:$E,3))</f>
        <v>0</v>
      </c>
      <c r="K12" s="403">
        <f xml:space="preserve">
IF($A$4&lt;=12,SUMIFS('ON Data'!O:O,'ON Data'!$D:$D,$A$4,'ON Data'!$E:$E,3),SUMIFS('ON Data'!O:O,'ON Data'!$E:$E,3))</f>
        <v>0</v>
      </c>
      <c r="L12" s="403">
        <f xml:space="preserve">
IF($A$4&lt;=12,SUMIFS('ON Data'!P:P,'ON Data'!$D:$D,$A$4,'ON Data'!$E:$E,3),SUMIFS('ON Data'!P:P,'ON Data'!$E:$E,3))</f>
        <v>0</v>
      </c>
      <c r="M12" s="403">
        <f xml:space="preserve">
IF($A$4&lt;=12,SUMIFS('ON Data'!Q:Q,'ON Data'!$D:$D,$A$4,'ON Data'!$E:$E,3),SUMIFS('ON Data'!Q:Q,'ON Data'!$E:$E,3))</f>
        <v>0</v>
      </c>
      <c r="N12" s="403">
        <f xml:space="preserve">
IF($A$4&lt;=12,SUMIFS('ON Data'!R:R,'ON Data'!$D:$D,$A$4,'ON Data'!$E:$E,3),SUMIFS('ON Data'!R:R,'ON Data'!$E:$E,3))</f>
        <v>0</v>
      </c>
      <c r="O12" s="403">
        <f xml:space="preserve">
IF($A$4&lt;=12,SUMIFS('ON Data'!S:S,'ON Data'!$D:$D,$A$4,'ON Data'!$E:$E,3),SUMIFS('ON Data'!S:S,'ON Data'!$E:$E,3))</f>
        <v>0</v>
      </c>
      <c r="P12" s="403">
        <f xml:space="preserve">
IF($A$4&lt;=12,SUMIFS('ON Data'!T:T,'ON Data'!$D:$D,$A$4,'ON Data'!$E:$E,3),SUMIFS('ON Data'!T:T,'ON Data'!$E:$E,3))</f>
        <v>0</v>
      </c>
      <c r="Q12" s="403">
        <f xml:space="preserve">
IF($A$4&lt;=12,SUMIFS('ON Data'!U:U,'ON Data'!$D:$D,$A$4,'ON Data'!$E:$E,3),SUMIFS('ON Data'!U:U,'ON Data'!$E:$E,3))</f>
        <v>0</v>
      </c>
      <c r="R12" s="403">
        <f xml:space="preserve">
IF($A$4&lt;=12,SUMIFS('ON Data'!V:V,'ON Data'!$D:$D,$A$4,'ON Data'!$E:$E,3),SUMIFS('ON Data'!V:V,'ON Data'!$E:$E,3))</f>
        <v>0</v>
      </c>
      <c r="S12" s="403">
        <f xml:space="preserve">
IF($A$4&lt;=12,SUMIFS('ON Data'!W:W,'ON Data'!$D:$D,$A$4,'ON Data'!$E:$E,3),SUMIFS('ON Data'!W:W,'ON Data'!$E:$E,3))</f>
        <v>0</v>
      </c>
      <c r="T12" s="403">
        <f xml:space="preserve">
IF($A$4&lt;=12,SUMIFS('ON Data'!X:X,'ON Data'!$D:$D,$A$4,'ON Data'!$E:$E,3),SUMIFS('ON Data'!X:X,'ON Data'!$E:$E,3))</f>
        <v>0</v>
      </c>
      <c r="U12" s="403">
        <f xml:space="preserve">
IF($A$4&lt;=12,SUMIFS('ON Data'!Y:Y,'ON Data'!$D:$D,$A$4,'ON Data'!$E:$E,3),SUMIFS('ON Data'!Y:Y,'ON Data'!$E:$E,3))</f>
        <v>0</v>
      </c>
      <c r="V12" s="403">
        <f xml:space="preserve">
IF($A$4&lt;=12,SUMIFS('ON Data'!Z:Z,'ON Data'!$D:$D,$A$4,'ON Data'!$E:$E,3),SUMIFS('ON Data'!Z:Z,'ON Data'!$E:$E,3))</f>
        <v>0</v>
      </c>
      <c r="W12" s="403">
        <f xml:space="preserve">
IF($A$4&lt;=12,SUMIFS('ON Data'!AA:AA,'ON Data'!$D:$D,$A$4,'ON Data'!$E:$E,3),SUMIFS('ON Data'!AA:AA,'ON Data'!$E:$E,3))</f>
        <v>0</v>
      </c>
      <c r="X12" s="403">
        <f xml:space="preserve">
IF($A$4&lt;=12,SUMIFS('ON Data'!AB:AB,'ON Data'!$D:$D,$A$4,'ON Data'!$E:$E,3),SUMIFS('ON Data'!AB:AB,'ON Data'!$E:$E,3))</f>
        <v>0</v>
      </c>
      <c r="Y12" s="403">
        <f xml:space="preserve">
IF($A$4&lt;=12,SUMIFS('ON Data'!AC:AC,'ON Data'!$D:$D,$A$4,'ON Data'!$E:$E,3),SUMIFS('ON Data'!AC:AC,'ON Data'!$E:$E,3))</f>
        <v>0</v>
      </c>
      <c r="Z12" s="403">
        <f xml:space="preserve">
IF($A$4&lt;=12,SUMIFS('ON Data'!AD:AD,'ON Data'!$D:$D,$A$4,'ON Data'!$E:$E,3),SUMIFS('ON Data'!AD:AD,'ON Data'!$E:$E,3))</f>
        <v>0</v>
      </c>
      <c r="AA12" s="403"/>
      <c r="AB12" s="403">
        <f xml:space="preserve">
IF($A$4&lt;=12,SUMIFS('ON Data'!AF:AF,'ON Data'!$D:$D,$A$4,'ON Data'!$E:$E,3),SUMIFS('ON Data'!AF:AF,'ON Data'!$E:$E,3))</f>
        <v>0</v>
      </c>
      <c r="AC12" s="403">
        <f xml:space="preserve">
IF($A$4&lt;=12,SUMIFS('ON Data'!AG:AG,'ON Data'!$D:$D,$A$4,'ON Data'!$E:$E,3),SUMIFS('ON Data'!AG:AG,'ON Data'!$E:$E,3))</f>
        <v>0</v>
      </c>
      <c r="AD12" s="403">
        <f xml:space="preserve">
IF($A$4&lt;=12,SUMIFS('ON Data'!AH:AH,'ON Data'!$D:$D,$A$4,'ON Data'!$E:$E,3),SUMIFS('ON Data'!AH:AH,'ON Data'!$E:$E,3))</f>
        <v>0</v>
      </c>
      <c r="AE12" s="403">
        <f xml:space="preserve">
IF($A$4&lt;=12,SUMIFS('ON Data'!AI:AI,'ON Data'!$D:$D,$A$4,'ON Data'!$E:$E,3),SUMIFS('ON Data'!AI:AI,'ON Data'!$E:$E,3))</f>
        <v>0</v>
      </c>
      <c r="AF12" s="403">
        <f xml:space="preserve">
IF($A$4&lt;=12,SUMIFS('ON Data'!AJ:AJ,'ON Data'!$D:$D,$A$4,'ON Data'!$E:$E,3),SUMIFS('ON Data'!AJ:AJ,'ON Data'!$E:$E,3))</f>
        <v>0</v>
      </c>
      <c r="AG12" s="403">
        <f xml:space="preserve">
IF($A$4&lt;=12,SUMIFS('ON Data'!AK:AK,'ON Data'!$D:$D,$A$4,'ON Data'!$E:$E,3),SUMIFS('ON Data'!AK:AK,'ON Data'!$E:$E,3))</f>
        <v>0</v>
      </c>
      <c r="AH12" s="403">
        <f xml:space="preserve">
IF($A$4&lt;=12,SUMIFS('ON Data'!AL:AL,'ON Data'!$D:$D,$A$4,'ON Data'!$E:$E,3),SUMIFS('ON Data'!AL:AL,'ON Data'!$E:$E,3))</f>
        <v>0</v>
      </c>
      <c r="AI12" s="403">
        <f xml:space="preserve">
IF($A$4&lt;=12,SUMIFS('ON Data'!AM:AM,'ON Data'!$D:$D,$A$4,'ON Data'!$E:$E,3),SUMIFS('ON Data'!AM:AM,'ON Data'!$E:$E,3))</f>
        <v>0</v>
      </c>
      <c r="AJ12" s="403">
        <f xml:space="preserve">
IF($A$4&lt;=12,SUMIFS('ON Data'!AN:AN,'ON Data'!$D:$D,$A$4,'ON Data'!$E:$E,3),SUMIFS('ON Data'!AN:AN,'ON Data'!$E:$E,3))</f>
        <v>0</v>
      </c>
      <c r="AK12" s="403">
        <f xml:space="preserve">
IF($A$4&lt;=12,SUMIFS('ON Data'!AO:AO,'ON Data'!$D:$D,$A$4,'ON Data'!$E:$E,3),SUMIFS('ON Data'!AO:AO,'ON Data'!$E:$E,3))</f>
        <v>0</v>
      </c>
      <c r="AL12" s="403">
        <f xml:space="preserve">
IF($A$4&lt;=12,SUMIFS('ON Data'!AP:AP,'ON Data'!$D:$D,$A$4,'ON Data'!$E:$E,3),SUMIFS('ON Data'!AP:AP,'ON Data'!$E:$E,3))</f>
        <v>0</v>
      </c>
      <c r="AM12" s="403">
        <f xml:space="preserve">
IF($A$4&lt;=12,SUMIFS('ON Data'!AQ:AQ,'ON Data'!$D:$D,$A$4,'ON Data'!$E:$E,3),SUMIFS('ON Data'!AQ:AQ,'ON Data'!$E:$E,3))</f>
        <v>0</v>
      </c>
      <c r="AN12" s="402">
        <f xml:space="preserve">
IF($A$4&lt;=12,SUMIFS('ON Data'!AR:AR,'ON Data'!$D:$D,$A$4,'ON Data'!$E:$E,3),SUMIFS('ON Data'!AR:AR,'ON Data'!$E:$E,3))</f>
        <v>0</v>
      </c>
      <c r="AO12" s="403">
        <f xml:space="preserve">
IF($A$4&lt;=12,SUMIFS('ON Data'!AS:AS,'ON Data'!$D:$D,$A$4,'ON Data'!$E:$E,3),SUMIFS('ON Data'!AS:AS,'ON Data'!$E:$E,3))</f>
        <v>0</v>
      </c>
      <c r="AP12" s="403">
        <f xml:space="preserve">
IF($A$4&lt;=12,SUMIFS('ON Data'!AT:AT,'ON Data'!$D:$D,$A$4,'ON Data'!$E:$E,3),SUMIFS('ON Data'!AT:AT,'ON Data'!$E:$E,3))</f>
        <v>0</v>
      </c>
      <c r="AQ12" s="403">
        <f xml:space="preserve">
IF($A$4&lt;=12,SUMIFS('ON Data'!AU:AU,'ON Data'!$D:$D,$A$4,'ON Data'!$E:$E,3),SUMIFS('ON Data'!AU:AU,'ON Data'!$E:$E,3))</f>
        <v>0</v>
      </c>
      <c r="AR12" s="403">
        <f xml:space="preserve">
IF($A$4&lt;=12,SUMIFS('ON Data'!AV:AV,'ON Data'!$D:$D,$A$4,'ON Data'!$E:$E,3),SUMIFS('ON Data'!AV:AV,'ON Data'!$E:$E,3))</f>
        <v>0</v>
      </c>
      <c r="AS12" s="829">
        <f xml:space="preserve">
IF($A$4&lt;=12,SUMIFS('ON Data'!AW:AW,'ON Data'!$D:$D,$A$4,'ON Data'!$E:$E,3),SUMIFS('ON Data'!AW:AW,'ON Data'!$E:$E,3))</f>
        <v>0</v>
      </c>
      <c r="AT12" s="838"/>
    </row>
    <row r="13" spans="1:46" x14ac:dyDescent="0.3">
      <c r="A13" s="384" t="s">
        <v>241</v>
      </c>
      <c r="B13" s="401">
        <f xml:space="preserve">
IF($A$4&lt;=12,SUMIFS('ON Data'!F:F,'ON Data'!$D:$D,$A$4,'ON Data'!$E:$E,4),SUMIFS('ON Data'!F:F,'ON Data'!$E:$E,4))</f>
        <v>1028.5</v>
      </c>
      <c r="C13" s="402">
        <f xml:space="preserve">
IF($A$4&lt;=12,SUMIFS('ON Data'!G:G,'ON Data'!$D:$D,$A$4,'ON Data'!$E:$E,4),SUMIFS('ON Data'!G:G,'ON Data'!$E:$E,4))</f>
        <v>0</v>
      </c>
      <c r="D13" s="403">
        <f xml:space="preserve">
IF($A$4&lt;=12,SUMIFS('ON Data'!H:H,'ON Data'!$D:$D,$A$4,'ON Data'!$E:$E,4),SUMIFS('ON Data'!H:H,'ON Data'!$E:$E,4))</f>
        <v>0</v>
      </c>
      <c r="E13" s="403"/>
      <c r="F13" s="403">
        <f xml:space="preserve">
IF($A$4&lt;=12,SUMIFS('ON Data'!J:J,'ON Data'!$D:$D,$A$4,'ON Data'!$E:$E,4),SUMIFS('ON Data'!J:J,'ON Data'!$E:$E,4))</f>
        <v>6</v>
      </c>
      <c r="G13" s="403">
        <f xml:space="preserve">
IF($A$4&lt;=12,SUMIFS('ON Data'!K:K,'ON Data'!$D:$D,$A$4,'ON Data'!$E:$E,4),SUMIFS('ON Data'!K:K,'ON Data'!$E:$E,4))</f>
        <v>0</v>
      </c>
      <c r="H13" s="403">
        <f xml:space="preserve">
IF($A$4&lt;=12,SUMIFS('ON Data'!L:L,'ON Data'!$D:$D,$A$4,'ON Data'!$E:$E,4),SUMIFS('ON Data'!L:L,'ON Data'!$E:$E,4))</f>
        <v>378.5</v>
      </c>
      <c r="I13" s="403">
        <f xml:space="preserve">
IF($A$4&lt;=12,SUMIFS('ON Data'!M:M,'ON Data'!$D:$D,$A$4,'ON Data'!$E:$E,4),SUMIFS('ON Data'!M:M,'ON Data'!$E:$E,4))</f>
        <v>0</v>
      </c>
      <c r="J13" s="403">
        <f xml:space="preserve">
IF($A$4&lt;=12,SUMIFS('ON Data'!N:N,'ON Data'!$D:$D,$A$4,'ON Data'!$E:$E,4),SUMIFS('ON Data'!N:N,'ON Data'!$E:$E,4))</f>
        <v>0</v>
      </c>
      <c r="K13" s="403">
        <f xml:space="preserve">
IF($A$4&lt;=12,SUMIFS('ON Data'!O:O,'ON Data'!$D:$D,$A$4,'ON Data'!$E:$E,4),SUMIFS('ON Data'!O:O,'ON Data'!$E:$E,4))</f>
        <v>0</v>
      </c>
      <c r="L13" s="403">
        <f xml:space="preserve">
IF($A$4&lt;=12,SUMIFS('ON Data'!P:P,'ON Data'!$D:$D,$A$4,'ON Data'!$E:$E,4),SUMIFS('ON Data'!P:P,'ON Data'!$E:$E,4))</f>
        <v>0</v>
      </c>
      <c r="M13" s="403">
        <f xml:space="preserve">
IF($A$4&lt;=12,SUMIFS('ON Data'!Q:Q,'ON Data'!$D:$D,$A$4,'ON Data'!$E:$E,4),SUMIFS('ON Data'!Q:Q,'ON Data'!$E:$E,4))</f>
        <v>85</v>
      </c>
      <c r="N13" s="403">
        <f xml:space="preserve">
IF($A$4&lt;=12,SUMIFS('ON Data'!R:R,'ON Data'!$D:$D,$A$4,'ON Data'!$E:$E,4),SUMIFS('ON Data'!R:R,'ON Data'!$E:$E,4))</f>
        <v>67</v>
      </c>
      <c r="O13" s="403">
        <f xml:space="preserve">
IF($A$4&lt;=12,SUMIFS('ON Data'!S:S,'ON Data'!$D:$D,$A$4,'ON Data'!$E:$E,4),SUMIFS('ON Data'!S:S,'ON Data'!$E:$E,4))</f>
        <v>130</v>
      </c>
      <c r="P13" s="403">
        <f xml:space="preserve">
IF($A$4&lt;=12,SUMIFS('ON Data'!T:T,'ON Data'!$D:$D,$A$4,'ON Data'!$E:$E,4),SUMIFS('ON Data'!T:T,'ON Data'!$E:$E,4))</f>
        <v>0</v>
      </c>
      <c r="Q13" s="403">
        <f xml:space="preserve">
IF($A$4&lt;=12,SUMIFS('ON Data'!U:U,'ON Data'!$D:$D,$A$4,'ON Data'!$E:$E,4),SUMIFS('ON Data'!U:U,'ON Data'!$E:$E,4))</f>
        <v>0</v>
      </c>
      <c r="R13" s="403">
        <f xml:space="preserve">
IF($A$4&lt;=12,SUMIFS('ON Data'!V:V,'ON Data'!$D:$D,$A$4,'ON Data'!$E:$E,4),SUMIFS('ON Data'!V:V,'ON Data'!$E:$E,4))</f>
        <v>0</v>
      </c>
      <c r="S13" s="403">
        <f xml:space="preserve">
IF($A$4&lt;=12,SUMIFS('ON Data'!W:W,'ON Data'!$D:$D,$A$4,'ON Data'!$E:$E,4),SUMIFS('ON Data'!W:W,'ON Data'!$E:$E,4))</f>
        <v>0</v>
      </c>
      <c r="T13" s="403">
        <f xml:space="preserve">
IF($A$4&lt;=12,SUMIFS('ON Data'!X:X,'ON Data'!$D:$D,$A$4,'ON Data'!$E:$E,4),SUMIFS('ON Data'!X:X,'ON Data'!$E:$E,4))</f>
        <v>0</v>
      </c>
      <c r="U13" s="403">
        <f xml:space="preserve">
IF($A$4&lt;=12,SUMIFS('ON Data'!Y:Y,'ON Data'!$D:$D,$A$4,'ON Data'!$E:$E,4),SUMIFS('ON Data'!Y:Y,'ON Data'!$E:$E,4))</f>
        <v>0</v>
      </c>
      <c r="V13" s="403">
        <f xml:space="preserve">
IF($A$4&lt;=12,SUMIFS('ON Data'!Z:Z,'ON Data'!$D:$D,$A$4,'ON Data'!$E:$E,4),SUMIFS('ON Data'!Z:Z,'ON Data'!$E:$E,4))</f>
        <v>0</v>
      </c>
      <c r="W13" s="403">
        <f xml:space="preserve">
IF($A$4&lt;=12,SUMIFS('ON Data'!AA:AA,'ON Data'!$D:$D,$A$4,'ON Data'!$E:$E,4),SUMIFS('ON Data'!AA:AA,'ON Data'!$E:$E,4))</f>
        <v>0</v>
      </c>
      <c r="X13" s="403">
        <f xml:space="preserve">
IF($A$4&lt;=12,SUMIFS('ON Data'!AB:AB,'ON Data'!$D:$D,$A$4,'ON Data'!$E:$E,4),SUMIFS('ON Data'!AB:AB,'ON Data'!$E:$E,4))</f>
        <v>0</v>
      </c>
      <c r="Y13" s="403">
        <f xml:space="preserve">
IF($A$4&lt;=12,SUMIFS('ON Data'!AC:AC,'ON Data'!$D:$D,$A$4,'ON Data'!$E:$E,4),SUMIFS('ON Data'!AC:AC,'ON Data'!$E:$E,4))</f>
        <v>0</v>
      </c>
      <c r="Z13" s="403">
        <f xml:space="preserve">
IF($A$4&lt;=12,SUMIFS('ON Data'!AD:AD,'ON Data'!$D:$D,$A$4,'ON Data'!$E:$E,4),SUMIFS('ON Data'!AD:AD,'ON Data'!$E:$E,4))</f>
        <v>0</v>
      </c>
      <c r="AA13" s="403"/>
      <c r="AB13" s="403">
        <f xml:space="preserve">
IF($A$4&lt;=12,SUMIFS('ON Data'!AF:AF,'ON Data'!$D:$D,$A$4,'ON Data'!$E:$E,4),SUMIFS('ON Data'!AF:AF,'ON Data'!$E:$E,4))</f>
        <v>0</v>
      </c>
      <c r="AC13" s="403">
        <f xml:space="preserve">
IF($A$4&lt;=12,SUMIFS('ON Data'!AG:AG,'ON Data'!$D:$D,$A$4,'ON Data'!$E:$E,4),SUMIFS('ON Data'!AG:AG,'ON Data'!$E:$E,4))</f>
        <v>0</v>
      </c>
      <c r="AD13" s="403">
        <f xml:space="preserve">
IF($A$4&lt;=12,SUMIFS('ON Data'!AH:AH,'ON Data'!$D:$D,$A$4,'ON Data'!$E:$E,4),SUMIFS('ON Data'!AH:AH,'ON Data'!$E:$E,4))</f>
        <v>0</v>
      </c>
      <c r="AE13" s="403">
        <f xml:space="preserve">
IF($A$4&lt;=12,SUMIFS('ON Data'!AI:AI,'ON Data'!$D:$D,$A$4,'ON Data'!$E:$E,4),SUMIFS('ON Data'!AI:AI,'ON Data'!$E:$E,4))</f>
        <v>0</v>
      </c>
      <c r="AF13" s="403">
        <f xml:space="preserve">
IF($A$4&lt;=12,SUMIFS('ON Data'!AJ:AJ,'ON Data'!$D:$D,$A$4,'ON Data'!$E:$E,4),SUMIFS('ON Data'!AJ:AJ,'ON Data'!$E:$E,4))</f>
        <v>0</v>
      </c>
      <c r="AG13" s="403">
        <f xml:space="preserve">
IF($A$4&lt;=12,SUMIFS('ON Data'!AK:AK,'ON Data'!$D:$D,$A$4,'ON Data'!$E:$E,4),SUMIFS('ON Data'!AK:AK,'ON Data'!$E:$E,4))</f>
        <v>0</v>
      </c>
      <c r="AH13" s="403">
        <f xml:space="preserve">
IF($A$4&lt;=12,SUMIFS('ON Data'!AL:AL,'ON Data'!$D:$D,$A$4,'ON Data'!$E:$E,4),SUMIFS('ON Data'!AL:AL,'ON Data'!$E:$E,4))</f>
        <v>0</v>
      </c>
      <c r="AI13" s="403">
        <f xml:space="preserve">
IF($A$4&lt;=12,SUMIFS('ON Data'!AM:AM,'ON Data'!$D:$D,$A$4,'ON Data'!$E:$E,4),SUMIFS('ON Data'!AM:AM,'ON Data'!$E:$E,4))</f>
        <v>0</v>
      </c>
      <c r="AJ13" s="403">
        <f xml:space="preserve">
IF($A$4&lt;=12,SUMIFS('ON Data'!AN:AN,'ON Data'!$D:$D,$A$4,'ON Data'!$E:$E,4),SUMIFS('ON Data'!AN:AN,'ON Data'!$E:$E,4))</f>
        <v>0</v>
      </c>
      <c r="AK13" s="403">
        <f xml:space="preserve">
IF($A$4&lt;=12,SUMIFS('ON Data'!AO:AO,'ON Data'!$D:$D,$A$4,'ON Data'!$E:$E,4),SUMIFS('ON Data'!AO:AO,'ON Data'!$E:$E,4))</f>
        <v>30</v>
      </c>
      <c r="AL13" s="403">
        <f xml:space="preserve">
IF($A$4&lt;=12,SUMIFS('ON Data'!AP:AP,'ON Data'!$D:$D,$A$4,'ON Data'!$E:$E,4),SUMIFS('ON Data'!AP:AP,'ON Data'!$E:$E,4))</f>
        <v>0</v>
      </c>
      <c r="AM13" s="403">
        <f xml:space="preserve">
IF($A$4&lt;=12,SUMIFS('ON Data'!AQ:AQ,'ON Data'!$D:$D,$A$4,'ON Data'!$E:$E,4),SUMIFS('ON Data'!AQ:AQ,'ON Data'!$E:$E,4))</f>
        <v>230</v>
      </c>
      <c r="AN13" s="402">
        <f xml:space="preserve">
IF($A$4&lt;=12,SUMIFS('ON Data'!AR:AR,'ON Data'!$D:$D,$A$4,'ON Data'!$E:$E,4),SUMIFS('ON Data'!AR:AR,'ON Data'!$E:$E,4))</f>
        <v>0</v>
      </c>
      <c r="AO13" s="403">
        <f xml:space="preserve">
IF($A$4&lt;=12,SUMIFS('ON Data'!AS:AS,'ON Data'!$D:$D,$A$4,'ON Data'!$E:$E,4),SUMIFS('ON Data'!AS:AS,'ON Data'!$E:$E,4))</f>
        <v>0</v>
      </c>
      <c r="AP13" s="403">
        <f xml:space="preserve">
IF($A$4&lt;=12,SUMIFS('ON Data'!AT:AT,'ON Data'!$D:$D,$A$4,'ON Data'!$E:$E,4),SUMIFS('ON Data'!AT:AT,'ON Data'!$E:$E,4))</f>
        <v>102</v>
      </c>
      <c r="AQ13" s="403">
        <f xml:space="preserve">
IF($A$4&lt;=12,SUMIFS('ON Data'!AU:AU,'ON Data'!$D:$D,$A$4,'ON Data'!$E:$E,4),SUMIFS('ON Data'!AU:AU,'ON Data'!$E:$E,4))</f>
        <v>0</v>
      </c>
      <c r="AR13" s="403">
        <f xml:space="preserve">
IF($A$4&lt;=12,SUMIFS('ON Data'!AV:AV,'ON Data'!$D:$D,$A$4,'ON Data'!$E:$E,4),SUMIFS('ON Data'!AV:AV,'ON Data'!$E:$E,4))</f>
        <v>0</v>
      </c>
      <c r="AS13" s="829">
        <f xml:space="preserve">
IF($A$4&lt;=12,SUMIFS('ON Data'!AW:AW,'ON Data'!$D:$D,$A$4,'ON Data'!$E:$E,4),SUMIFS('ON Data'!AW:AW,'ON Data'!$E:$E,4))</f>
        <v>0</v>
      </c>
      <c r="AT13" s="838"/>
    </row>
    <row r="14" spans="1:46" ht="15" thickBot="1" x14ac:dyDescent="0.35">
      <c r="A14" s="385" t="s">
        <v>235</v>
      </c>
      <c r="B14" s="405">
        <f xml:space="preserve">
IF($A$4&lt;=12,SUMIFS('ON Data'!F:F,'ON Data'!$D:$D,$A$4,'ON Data'!$E:$E,5),SUMIFS('ON Data'!F:F,'ON Data'!$E:$E,5))</f>
        <v>188</v>
      </c>
      <c r="C14" s="406">
        <f xml:space="preserve">
IF($A$4&lt;=12,SUMIFS('ON Data'!G:G,'ON Data'!$D:$D,$A$4,'ON Data'!$E:$E,5),SUMIFS('ON Data'!G:G,'ON Data'!$E:$E,5))</f>
        <v>131</v>
      </c>
      <c r="D14" s="407">
        <f xml:space="preserve">
IF($A$4&lt;=12,SUMIFS('ON Data'!H:H,'ON Data'!$D:$D,$A$4,'ON Data'!$E:$E,5),SUMIFS('ON Data'!H:H,'ON Data'!$E:$E,5))</f>
        <v>0</v>
      </c>
      <c r="E14" s="407"/>
      <c r="F14" s="407">
        <f xml:space="preserve">
IF($A$4&lt;=12,SUMIFS('ON Data'!J:J,'ON Data'!$D:$D,$A$4,'ON Data'!$E:$E,5),SUMIFS('ON Data'!J:J,'ON Data'!$E:$E,5))</f>
        <v>0</v>
      </c>
      <c r="G14" s="407">
        <f xml:space="preserve">
IF($A$4&lt;=12,SUMIFS('ON Data'!K:K,'ON Data'!$D:$D,$A$4,'ON Data'!$E:$E,5),SUMIFS('ON Data'!K:K,'ON Data'!$E:$E,5))</f>
        <v>0</v>
      </c>
      <c r="H14" s="407">
        <f xml:space="preserve">
IF($A$4&lt;=12,SUMIFS('ON Data'!L:L,'ON Data'!$D:$D,$A$4,'ON Data'!$E:$E,5),SUMIFS('ON Data'!L:L,'ON Data'!$E:$E,5))</f>
        <v>12</v>
      </c>
      <c r="I14" s="407">
        <f xml:space="preserve">
IF($A$4&lt;=12,SUMIFS('ON Data'!M:M,'ON Data'!$D:$D,$A$4,'ON Data'!$E:$E,5),SUMIFS('ON Data'!M:M,'ON Data'!$E:$E,5))</f>
        <v>0</v>
      </c>
      <c r="J14" s="407">
        <f xml:space="preserve">
IF($A$4&lt;=12,SUMIFS('ON Data'!N:N,'ON Data'!$D:$D,$A$4,'ON Data'!$E:$E,5),SUMIFS('ON Data'!N:N,'ON Data'!$E:$E,5))</f>
        <v>0</v>
      </c>
      <c r="K14" s="407">
        <f xml:space="preserve">
IF($A$4&lt;=12,SUMIFS('ON Data'!O:O,'ON Data'!$D:$D,$A$4,'ON Data'!$E:$E,5),SUMIFS('ON Data'!O:O,'ON Data'!$E:$E,5))</f>
        <v>0</v>
      </c>
      <c r="L14" s="407">
        <f xml:space="preserve">
IF($A$4&lt;=12,SUMIFS('ON Data'!P:P,'ON Data'!$D:$D,$A$4,'ON Data'!$E:$E,5),SUMIFS('ON Data'!P:P,'ON Data'!$E:$E,5))</f>
        <v>0</v>
      </c>
      <c r="M14" s="407">
        <f xml:space="preserve">
IF($A$4&lt;=12,SUMIFS('ON Data'!Q:Q,'ON Data'!$D:$D,$A$4,'ON Data'!$E:$E,5),SUMIFS('ON Data'!Q:Q,'ON Data'!$E:$E,5))</f>
        <v>0</v>
      </c>
      <c r="N14" s="407">
        <f xml:space="preserve">
IF($A$4&lt;=12,SUMIFS('ON Data'!R:R,'ON Data'!$D:$D,$A$4,'ON Data'!$E:$E,5),SUMIFS('ON Data'!R:R,'ON Data'!$E:$E,5))</f>
        <v>0</v>
      </c>
      <c r="O14" s="407">
        <f xml:space="preserve">
IF($A$4&lt;=12,SUMIFS('ON Data'!S:S,'ON Data'!$D:$D,$A$4,'ON Data'!$E:$E,5),SUMIFS('ON Data'!S:S,'ON Data'!$E:$E,5))</f>
        <v>0</v>
      </c>
      <c r="P14" s="407">
        <f xml:space="preserve">
IF($A$4&lt;=12,SUMIFS('ON Data'!T:T,'ON Data'!$D:$D,$A$4,'ON Data'!$E:$E,5),SUMIFS('ON Data'!T:T,'ON Data'!$E:$E,5))</f>
        <v>0</v>
      </c>
      <c r="Q14" s="407">
        <f xml:space="preserve">
IF($A$4&lt;=12,SUMIFS('ON Data'!U:U,'ON Data'!$D:$D,$A$4,'ON Data'!$E:$E,5),SUMIFS('ON Data'!U:U,'ON Data'!$E:$E,5))</f>
        <v>0</v>
      </c>
      <c r="R14" s="407">
        <f xml:space="preserve">
IF($A$4&lt;=12,SUMIFS('ON Data'!V:V,'ON Data'!$D:$D,$A$4,'ON Data'!$E:$E,5),SUMIFS('ON Data'!V:V,'ON Data'!$E:$E,5))</f>
        <v>0</v>
      </c>
      <c r="S14" s="407">
        <f xml:space="preserve">
IF($A$4&lt;=12,SUMIFS('ON Data'!W:W,'ON Data'!$D:$D,$A$4,'ON Data'!$E:$E,5),SUMIFS('ON Data'!W:W,'ON Data'!$E:$E,5))</f>
        <v>0</v>
      </c>
      <c r="T14" s="407">
        <f xml:space="preserve">
IF($A$4&lt;=12,SUMIFS('ON Data'!X:X,'ON Data'!$D:$D,$A$4,'ON Data'!$E:$E,5),SUMIFS('ON Data'!X:X,'ON Data'!$E:$E,5))</f>
        <v>0</v>
      </c>
      <c r="U14" s="407">
        <f xml:space="preserve">
IF($A$4&lt;=12,SUMIFS('ON Data'!Y:Y,'ON Data'!$D:$D,$A$4,'ON Data'!$E:$E,5),SUMIFS('ON Data'!Y:Y,'ON Data'!$E:$E,5))</f>
        <v>0</v>
      </c>
      <c r="V14" s="407">
        <f xml:space="preserve">
IF($A$4&lt;=12,SUMIFS('ON Data'!Z:Z,'ON Data'!$D:$D,$A$4,'ON Data'!$E:$E,5),SUMIFS('ON Data'!Z:Z,'ON Data'!$E:$E,5))</f>
        <v>0</v>
      </c>
      <c r="W14" s="407">
        <f xml:space="preserve">
IF($A$4&lt;=12,SUMIFS('ON Data'!AA:AA,'ON Data'!$D:$D,$A$4,'ON Data'!$E:$E,5),SUMIFS('ON Data'!AA:AA,'ON Data'!$E:$E,5))</f>
        <v>0</v>
      </c>
      <c r="X14" s="407">
        <f xml:space="preserve">
IF($A$4&lt;=12,SUMIFS('ON Data'!AB:AB,'ON Data'!$D:$D,$A$4,'ON Data'!$E:$E,5),SUMIFS('ON Data'!AB:AB,'ON Data'!$E:$E,5))</f>
        <v>0</v>
      </c>
      <c r="Y14" s="407">
        <f xml:space="preserve">
IF($A$4&lt;=12,SUMIFS('ON Data'!AC:AC,'ON Data'!$D:$D,$A$4,'ON Data'!$E:$E,5),SUMIFS('ON Data'!AC:AC,'ON Data'!$E:$E,5))</f>
        <v>0</v>
      </c>
      <c r="Z14" s="407">
        <f xml:space="preserve">
IF($A$4&lt;=12,SUMIFS('ON Data'!AD:AD,'ON Data'!$D:$D,$A$4,'ON Data'!$E:$E,5),SUMIFS('ON Data'!AD:AD,'ON Data'!$E:$E,5))</f>
        <v>0</v>
      </c>
      <c r="AA14" s="407"/>
      <c r="AB14" s="407">
        <f xml:space="preserve">
IF($A$4&lt;=12,SUMIFS('ON Data'!AF:AF,'ON Data'!$D:$D,$A$4,'ON Data'!$E:$E,5),SUMIFS('ON Data'!AF:AF,'ON Data'!$E:$E,5))</f>
        <v>0</v>
      </c>
      <c r="AC14" s="407">
        <f xml:space="preserve">
IF($A$4&lt;=12,SUMIFS('ON Data'!AG:AG,'ON Data'!$D:$D,$A$4,'ON Data'!$E:$E,5),SUMIFS('ON Data'!AG:AG,'ON Data'!$E:$E,5))</f>
        <v>0</v>
      </c>
      <c r="AD14" s="407">
        <f xml:space="preserve">
IF($A$4&lt;=12,SUMIFS('ON Data'!AH:AH,'ON Data'!$D:$D,$A$4,'ON Data'!$E:$E,5),SUMIFS('ON Data'!AH:AH,'ON Data'!$E:$E,5))</f>
        <v>0</v>
      </c>
      <c r="AE14" s="407">
        <f xml:space="preserve">
IF($A$4&lt;=12,SUMIFS('ON Data'!AI:AI,'ON Data'!$D:$D,$A$4,'ON Data'!$E:$E,5),SUMIFS('ON Data'!AI:AI,'ON Data'!$E:$E,5))</f>
        <v>0</v>
      </c>
      <c r="AF14" s="407">
        <f xml:space="preserve">
IF($A$4&lt;=12,SUMIFS('ON Data'!AJ:AJ,'ON Data'!$D:$D,$A$4,'ON Data'!$E:$E,5),SUMIFS('ON Data'!AJ:AJ,'ON Data'!$E:$E,5))</f>
        <v>0</v>
      </c>
      <c r="AG14" s="407">
        <f xml:space="preserve">
IF($A$4&lt;=12,SUMIFS('ON Data'!AK:AK,'ON Data'!$D:$D,$A$4,'ON Data'!$E:$E,5),SUMIFS('ON Data'!AK:AK,'ON Data'!$E:$E,5))</f>
        <v>0</v>
      </c>
      <c r="AH14" s="407">
        <f xml:space="preserve">
IF($A$4&lt;=12,SUMIFS('ON Data'!AL:AL,'ON Data'!$D:$D,$A$4,'ON Data'!$E:$E,5),SUMIFS('ON Data'!AL:AL,'ON Data'!$E:$E,5))</f>
        <v>0</v>
      </c>
      <c r="AI14" s="407">
        <f xml:space="preserve">
IF($A$4&lt;=12,SUMIFS('ON Data'!AM:AM,'ON Data'!$D:$D,$A$4,'ON Data'!$E:$E,5),SUMIFS('ON Data'!AM:AM,'ON Data'!$E:$E,5))</f>
        <v>0</v>
      </c>
      <c r="AJ14" s="407">
        <f xml:space="preserve">
IF($A$4&lt;=12,SUMIFS('ON Data'!AN:AN,'ON Data'!$D:$D,$A$4,'ON Data'!$E:$E,5),SUMIFS('ON Data'!AN:AN,'ON Data'!$E:$E,5))</f>
        <v>0</v>
      </c>
      <c r="AK14" s="407">
        <f xml:space="preserve">
IF($A$4&lt;=12,SUMIFS('ON Data'!AO:AO,'ON Data'!$D:$D,$A$4,'ON Data'!$E:$E,5),SUMIFS('ON Data'!AO:AO,'ON Data'!$E:$E,5))</f>
        <v>0</v>
      </c>
      <c r="AL14" s="407">
        <f xml:space="preserve">
IF($A$4&lt;=12,SUMIFS('ON Data'!AP:AP,'ON Data'!$D:$D,$A$4,'ON Data'!$E:$E,5),SUMIFS('ON Data'!AP:AP,'ON Data'!$E:$E,5))</f>
        <v>0</v>
      </c>
      <c r="AM14" s="407">
        <f xml:space="preserve">
IF($A$4&lt;=12,SUMIFS('ON Data'!AQ:AQ,'ON Data'!$D:$D,$A$4,'ON Data'!$E:$E,5),SUMIFS('ON Data'!AQ:AQ,'ON Data'!$E:$E,5))</f>
        <v>0</v>
      </c>
      <c r="AN14" s="406">
        <f xml:space="preserve">
IF($A$4&lt;=12,SUMIFS('ON Data'!AR:AR,'ON Data'!$D:$D,$A$4,'ON Data'!$E:$E,5),SUMIFS('ON Data'!AR:AR,'ON Data'!$E:$E,5))</f>
        <v>0</v>
      </c>
      <c r="AO14" s="407">
        <f xml:space="preserve">
IF($A$4&lt;=12,SUMIFS('ON Data'!AS:AS,'ON Data'!$D:$D,$A$4,'ON Data'!$E:$E,5),SUMIFS('ON Data'!AS:AS,'ON Data'!$E:$E,5))</f>
        <v>0</v>
      </c>
      <c r="AP14" s="407">
        <f xml:space="preserve">
IF($A$4&lt;=12,SUMIFS('ON Data'!AT:AT,'ON Data'!$D:$D,$A$4,'ON Data'!$E:$E,5),SUMIFS('ON Data'!AT:AT,'ON Data'!$E:$E,5))</f>
        <v>45</v>
      </c>
      <c r="AQ14" s="407">
        <f xml:space="preserve">
IF($A$4&lt;=12,SUMIFS('ON Data'!AU:AU,'ON Data'!$D:$D,$A$4,'ON Data'!$E:$E,5),SUMIFS('ON Data'!AU:AU,'ON Data'!$E:$E,5))</f>
        <v>0</v>
      </c>
      <c r="AR14" s="407">
        <f xml:space="preserve">
IF($A$4&lt;=12,SUMIFS('ON Data'!AV:AV,'ON Data'!$D:$D,$A$4,'ON Data'!$E:$E,5),SUMIFS('ON Data'!AV:AV,'ON Data'!$E:$E,5))</f>
        <v>0</v>
      </c>
      <c r="AS14" s="830">
        <f xml:space="preserve">
IF($A$4&lt;=12,SUMIFS('ON Data'!AW:AW,'ON Data'!$D:$D,$A$4,'ON Data'!$E:$E,5),SUMIFS('ON Data'!AW:AW,'ON Data'!$E:$E,5))</f>
        <v>0</v>
      </c>
      <c r="AT14" s="838"/>
    </row>
    <row r="15" spans="1:46" x14ac:dyDescent="0.3">
      <c r="A15" s="282" t="s">
        <v>245</v>
      </c>
      <c r="B15" s="409"/>
      <c r="C15" s="410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70"/>
      <c r="AO15" s="411"/>
      <c r="AP15" s="411"/>
      <c r="AQ15" s="411"/>
      <c r="AR15" s="411"/>
      <c r="AS15" s="831"/>
      <c r="AT15" s="838"/>
    </row>
    <row r="16" spans="1:46" x14ac:dyDescent="0.3">
      <c r="A16" s="386" t="s">
        <v>236</v>
      </c>
      <c r="B16" s="401">
        <f xml:space="preserve">
IF($A$4&lt;=12,SUMIFS('ON Data'!F:F,'ON Data'!$D:$D,$A$4,'ON Data'!$E:$E,7),SUMIFS('ON Data'!F:F,'ON Data'!$E:$E,7))</f>
        <v>0</v>
      </c>
      <c r="C16" s="402">
        <f xml:space="preserve">
IF($A$4&lt;=12,SUMIFS('ON Data'!G:G,'ON Data'!$D:$D,$A$4,'ON Data'!$E:$E,7),SUMIFS('ON Data'!G:G,'ON Data'!$E:$E,7))</f>
        <v>0</v>
      </c>
      <c r="D16" s="403">
        <f xml:space="preserve">
IF($A$4&lt;=12,SUMIFS('ON Data'!H:H,'ON Data'!$D:$D,$A$4,'ON Data'!$E:$E,7),SUMIFS('ON Data'!H:H,'ON Data'!$E:$E,7))</f>
        <v>0</v>
      </c>
      <c r="E16" s="403"/>
      <c r="F16" s="403">
        <f xml:space="preserve">
IF($A$4&lt;=12,SUMIFS('ON Data'!J:J,'ON Data'!$D:$D,$A$4,'ON Data'!$E:$E,7),SUMIFS('ON Data'!J:J,'ON Data'!$E:$E,7))</f>
        <v>0</v>
      </c>
      <c r="G16" s="403">
        <f xml:space="preserve">
IF($A$4&lt;=12,SUMIFS('ON Data'!K:K,'ON Data'!$D:$D,$A$4,'ON Data'!$E:$E,7),SUMIFS('ON Data'!K:K,'ON Data'!$E:$E,7))</f>
        <v>0</v>
      </c>
      <c r="H16" s="403">
        <f xml:space="preserve">
IF($A$4&lt;=12,SUMIFS('ON Data'!L:L,'ON Data'!$D:$D,$A$4,'ON Data'!$E:$E,7),SUMIFS('ON Data'!L:L,'ON Data'!$E:$E,7))</f>
        <v>0</v>
      </c>
      <c r="I16" s="403">
        <f xml:space="preserve">
IF($A$4&lt;=12,SUMIFS('ON Data'!M:M,'ON Data'!$D:$D,$A$4,'ON Data'!$E:$E,7),SUMIFS('ON Data'!M:M,'ON Data'!$E:$E,7))</f>
        <v>0</v>
      </c>
      <c r="J16" s="403">
        <f xml:space="preserve">
IF($A$4&lt;=12,SUMIFS('ON Data'!N:N,'ON Data'!$D:$D,$A$4,'ON Data'!$E:$E,7),SUMIFS('ON Data'!N:N,'ON Data'!$E:$E,7))</f>
        <v>0</v>
      </c>
      <c r="K16" s="403">
        <f xml:space="preserve">
IF($A$4&lt;=12,SUMIFS('ON Data'!O:O,'ON Data'!$D:$D,$A$4,'ON Data'!$E:$E,7),SUMIFS('ON Data'!O:O,'ON Data'!$E:$E,7))</f>
        <v>0</v>
      </c>
      <c r="L16" s="403">
        <f xml:space="preserve">
IF($A$4&lt;=12,SUMIFS('ON Data'!P:P,'ON Data'!$D:$D,$A$4,'ON Data'!$E:$E,7),SUMIFS('ON Data'!P:P,'ON Data'!$E:$E,7))</f>
        <v>0</v>
      </c>
      <c r="M16" s="403">
        <f xml:space="preserve">
IF($A$4&lt;=12,SUMIFS('ON Data'!Q:Q,'ON Data'!$D:$D,$A$4,'ON Data'!$E:$E,7),SUMIFS('ON Data'!Q:Q,'ON Data'!$E:$E,7))</f>
        <v>0</v>
      </c>
      <c r="N16" s="403">
        <f xml:space="preserve">
IF($A$4&lt;=12,SUMIFS('ON Data'!R:R,'ON Data'!$D:$D,$A$4,'ON Data'!$E:$E,7),SUMIFS('ON Data'!R:R,'ON Data'!$E:$E,7))</f>
        <v>0</v>
      </c>
      <c r="O16" s="403">
        <f xml:space="preserve">
IF($A$4&lt;=12,SUMIFS('ON Data'!S:S,'ON Data'!$D:$D,$A$4,'ON Data'!$E:$E,7),SUMIFS('ON Data'!S:S,'ON Data'!$E:$E,7))</f>
        <v>0</v>
      </c>
      <c r="P16" s="403">
        <f xml:space="preserve">
IF($A$4&lt;=12,SUMIFS('ON Data'!T:T,'ON Data'!$D:$D,$A$4,'ON Data'!$E:$E,7),SUMIFS('ON Data'!T:T,'ON Data'!$E:$E,7))</f>
        <v>0</v>
      </c>
      <c r="Q16" s="403">
        <f xml:space="preserve">
IF($A$4&lt;=12,SUMIFS('ON Data'!U:U,'ON Data'!$D:$D,$A$4,'ON Data'!$E:$E,7),SUMIFS('ON Data'!U:U,'ON Data'!$E:$E,7))</f>
        <v>0</v>
      </c>
      <c r="R16" s="403">
        <f xml:space="preserve">
IF($A$4&lt;=12,SUMIFS('ON Data'!V:V,'ON Data'!$D:$D,$A$4,'ON Data'!$E:$E,7),SUMIFS('ON Data'!V:V,'ON Data'!$E:$E,7))</f>
        <v>0</v>
      </c>
      <c r="S16" s="403">
        <f xml:space="preserve">
IF($A$4&lt;=12,SUMIFS('ON Data'!W:W,'ON Data'!$D:$D,$A$4,'ON Data'!$E:$E,7),SUMIFS('ON Data'!W:W,'ON Data'!$E:$E,7))</f>
        <v>0</v>
      </c>
      <c r="T16" s="403">
        <f xml:space="preserve">
IF($A$4&lt;=12,SUMIFS('ON Data'!X:X,'ON Data'!$D:$D,$A$4,'ON Data'!$E:$E,7),SUMIFS('ON Data'!X:X,'ON Data'!$E:$E,7))</f>
        <v>0</v>
      </c>
      <c r="U16" s="403">
        <f xml:space="preserve">
IF($A$4&lt;=12,SUMIFS('ON Data'!Y:Y,'ON Data'!$D:$D,$A$4,'ON Data'!$E:$E,7),SUMIFS('ON Data'!Y:Y,'ON Data'!$E:$E,7))</f>
        <v>0</v>
      </c>
      <c r="V16" s="403">
        <f xml:space="preserve">
IF($A$4&lt;=12,SUMIFS('ON Data'!Z:Z,'ON Data'!$D:$D,$A$4,'ON Data'!$E:$E,7),SUMIFS('ON Data'!Z:Z,'ON Data'!$E:$E,7))</f>
        <v>0</v>
      </c>
      <c r="W16" s="403">
        <f xml:space="preserve">
IF($A$4&lt;=12,SUMIFS('ON Data'!AA:AA,'ON Data'!$D:$D,$A$4,'ON Data'!$E:$E,7),SUMIFS('ON Data'!AA:AA,'ON Data'!$E:$E,7))</f>
        <v>0</v>
      </c>
      <c r="X16" s="403">
        <f xml:space="preserve">
IF($A$4&lt;=12,SUMIFS('ON Data'!AB:AB,'ON Data'!$D:$D,$A$4,'ON Data'!$E:$E,7),SUMIFS('ON Data'!AB:AB,'ON Data'!$E:$E,7))</f>
        <v>0</v>
      </c>
      <c r="Y16" s="403">
        <f xml:space="preserve">
IF($A$4&lt;=12,SUMIFS('ON Data'!AC:AC,'ON Data'!$D:$D,$A$4,'ON Data'!$E:$E,7),SUMIFS('ON Data'!AC:AC,'ON Data'!$E:$E,7))</f>
        <v>0</v>
      </c>
      <c r="Z16" s="403">
        <f xml:space="preserve">
IF($A$4&lt;=12,SUMIFS('ON Data'!AD:AD,'ON Data'!$D:$D,$A$4,'ON Data'!$E:$E,7),SUMIFS('ON Data'!AD:AD,'ON Data'!$E:$E,7))</f>
        <v>0</v>
      </c>
      <c r="AA16" s="403"/>
      <c r="AB16" s="403">
        <f xml:space="preserve">
IF($A$4&lt;=12,SUMIFS('ON Data'!AF:AF,'ON Data'!$D:$D,$A$4,'ON Data'!$E:$E,7),SUMIFS('ON Data'!AF:AF,'ON Data'!$E:$E,7))</f>
        <v>0</v>
      </c>
      <c r="AC16" s="403">
        <f xml:space="preserve">
IF($A$4&lt;=12,SUMIFS('ON Data'!AG:AG,'ON Data'!$D:$D,$A$4,'ON Data'!$E:$E,7),SUMIFS('ON Data'!AG:AG,'ON Data'!$E:$E,7))</f>
        <v>0</v>
      </c>
      <c r="AD16" s="403">
        <f xml:space="preserve">
IF($A$4&lt;=12,SUMIFS('ON Data'!AH:AH,'ON Data'!$D:$D,$A$4,'ON Data'!$E:$E,7),SUMIFS('ON Data'!AH:AH,'ON Data'!$E:$E,7))</f>
        <v>0</v>
      </c>
      <c r="AE16" s="403">
        <f xml:space="preserve">
IF($A$4&lt;=12,SUMIFS('ON Data'!AI:AI,'ON Data'!$D:$D,$A$4,'ON Data'!$E:$E,7),SUMIFS('ON Data'!AI:AI,'ON Data'!$E:$E,7))</f>
        <v>0</v>
      </c>
      <c r="AF16" s="403">
        <f xml:space="preserve">
IF($A$4&lt;=12,SUMIFS('ON Data'!AJ:AJ,'ON Data'!$D:$D,$A$4,'ON Data'!$E:$E,7),SUMIFS('ON Data'!AJ:AJ,'ON Data'!$E:$E,7))</f>
        <v>0</v>
      </c>
      <c r="AG16" s="403">
        <f xml:space="preserve">
IF($A$4&lt;=12,SUMIFS('ON Data'!AK:AK,'ON Data'!$D:$D,$A$4,'ON Data'!$E:$E,7),SUMIFS('ON Data'!AK:AK,'ON Data'!$E:$E,7))</f>
        <v>0</v>
      </c>
      <c r="AH16" s="403">
        <f xml:space="preserve">
IF($A$4&lt;=12,SUMIFS('ON Data'!AL:AL,'ON Data'!$D:$D,$A$4,'ON Data'!$E:$E,7),SUMIFS('ON Data'!AL:AL,'ON Data'!$E:$E,7))</f>
        <v>0</v>
      </c>
      <c r="AI16" s="403">
        <f xml:space="preserve">
IF($A$4&lt;=12,SUMIFS('ON Data'!AM:AM,'ON Data'!$D:$D,$A$4,'ON Data'!$E:$E,7),SUMIFS('ON Data'!AM:AM,'ON Data'!$E:$E,7))</f>
        <v>0</v>
      </c>
      <c r="AJ16" s="403">
        <f xml:space="preserve">
IF($A$4&lt;=12,SUMIFS('ON Data'!AN:AN,'ON Data'!$D:$D,$A$4,'ON Data'!$E:$E,7),SUMIFS('ON Data'!AN:AN,'ON Data'!$E:$E,7))</f>
        <v>0</v>
      </c>
      <c r="AK16" s="403">
        <f xml:space="preserve">
IF($A$4&lt;=12,SUMIFS('ON Data'!AO:AO,'ON Data'!$D:$D,$A$4,'ON Data'!$E:$E,7),SUMIFS('ON Data'!AO:AO,'ON Data'!$E:$E,7))</f>
        <v>0</v>
      </c>
      <c r="AL16" s="403">
        <f xml:space="preserve">
IF($A$4&lt;=12,SUMIFS('ON Data'!AP:AP,'ON Data'!$D:$D,$A$4,'ON Data'!$E:$E,7),SUMIFS('ON Data'!AP:AP,'ON Data'!$E:$E,7))</f>
        <v>0</v>
      </c>
      <c r="AM16" s="403">
        <f xml:space="preserve">
IF($A$4&lt;=12,SUMIFS('ON Data'!AQ:AQ,'ON Data'!$D:$D,$A$4,'ON Data'!$E:$E,7),SUMIFS('ON Data'!AQ:AQ,'ON Data'!$E:$E,7))</f>
        <v>0</v>
      </c>
      <c r="AN16" s="402">
        <f xml:space="preserve">
IF($A$4&lt;=12,SUMIFS('ON Data'!AR:AR,'ON Data'!$D:$D,$A$4,'ON Data'!$E:$E,7),SUMIFS('ON Data'!AR:AR,'ON Data'!$E:$E,7))</f>
        <v>0</v>
      </c>
      <c r="AO16" s="403">
        <f xml:space="preserve">
IF($A$4&lt;=12,SUMIFS('ON Data'!AS:AS,'ON Data'!$D:$D,$A$4,'ON Data'!$E:$E,7),SUMIFS('ON Data'!AS:AS,'ON Data'!$E:$E,7))</f>
        <v>0</v>
      </c>
      <c r="AP16" s="403">
        <f xml:space="preserve">
IF($A$4&lt;=12,SUMIFS('ON Data'!AT:AT,'ON Data'!$D:$D,$A$4,'ON Data'!$E:$E,7),SUMIFS('ON Data'!AT:AT,'ON Data'!$E:$E,7))</f>
        <v>0</v>
      </c>
      <c r="AQ16" s="403">
        <f xml:space="preserve">
IF($A$4&lt;=12,SUMIFS('ON Data'!AU:AU,'ON Data'!$D:$D,$A$4,'ON Data'!$E:$E,7),SUMIFS('ON Data'!AU:AU,'ON Data'!$E:$E,7))</f>
        <v>0</v>
      </c>
      <c r="AR16" s="403">
        <f xml:space="preserve">
IF($A$4&lt;=12,SUMIFS('ON Data'!AV:AV,'ON Data'!$D:$D,$A$4,'ON Data'!$E:$E,7),SUMIFS('ON Data'!AV:AV,'ON Data'!$E:$E,7))</f>
        <v>0</v>
      </c>
      <c r="AS16" s="829">
        <f xml:space="preserve">
IF($A$4&lt;=12,SUMIFS('ON Data'!AW:AW,'ON Data'!$D:$D,$A$4,'ON Data'!$E:$E,7),SUMIFS('ON Data'!AW:AW,'ON Data'!$E:$E,7))</f>
        <v>0</v>
      </c>
      <c r="AT16" s="838"/>
    </row>
    <row r="17" spans="1:46" x14ac:dyDescent="0.3">
      <c r="A17" s="386" t="s">
        <v>237</v>
      </c>
      <c r="B17" s="401">
        <f xml:space="preserve">
IF($A$4&lt;=12,SUMIFS('ON Data'!F:F,'ON Data'!$D:$D,$A$4,'ON Data'!$E:$E,8),SUMIFS('ON Data'!F:F,'ON Data'!$E:$E,8))</f>
        <v>0</v>
      </c>
      <c r="C17" s="402">
        <f xml:space="preserve">
IF($A$4&lt;=12,SUMIFS('ON Data'!G:G,'ON Data'!$D:$D,$A$4,'ON Data'!$E:$E,8),SUMIFS('ON Data'!G:G,'ON Data'!$E:$E,8))</f>
        <v>0</v>
      </c>
      <c r="D17" s="403">
        <f xml:space="preserve">
IF($A$4&lt;=12,SUMIFS('ON Data'!H:H,'ON Data'!$D:$D,$A$4,'ON Data'!$E:$E,8),SUMIFS('ON Data'!H:H,'ON Data'!$E:$E,8))</f>
        <v>0</v>
      </c>
      <c r="E17" s="403"/>
      <c r="F17" s="403">
        <f xml:space="preserve">
IF($A$4&lt;=12,SUMIFS('ON Data'!J:J,'ON Data'!$D:$D,$A$4,'ON Data'!$E:$E,8),SUMIFS('ON Data'!J:J,'ON Data'!$E:$E,8))</f>
        <v>0</v>
      </c>
      <c r="G17" s="403">
        <f xml:space="preserve">
IF($A$4&lt;=12,SUMIFS('ON Data'!K:K,'ON Data'!$D:$D,$A$4,'ON Data'!$E:$E,8),SUMIFS('ON Data'!K:K,'ON Data'!$E:$E,8))</f>
        <v>0</v>
      </c>
      <c r="H17" s="403">
        <f xml:space="preserve">
IF($A$4&lt;=12,SUMIFS('ON Data'!L:L,'ON Data'!$D:$D,$A$4,'ON Data'!$E:$E,8),SUMIFS('ON Data'!L:L,'ON Data'!$E:$E,8))</f>
        <v>0</v>
      </c>
      <c r="I17" s="403">
        <f xml:space="preserve">
IF($A$4&lt;=12,SUMIFS('ON Data'!M:M,'ON Data'!$D:$D,$A$4,'ON Data'!$E:$E,8),SUMIFS('ON Data'!M:M,'ON Data'!$E:$E,8))</f>
        <v>0</v>
      </c>
      <c r="J17" s="403">
        <f xml:space="preserve">
IF($A$4&lt;=12,SUMIFS('ON Data'!N:N,'ON Data'!$D:$D,$A$4,'ON Data'!$E:$E,8),SUMIFS('ON Data'!N:N,'ON Data'!$E:$E,8))</f>
        <v>0</v>
      </c>
      <c r="K17" s="403">
        <f xml:space="preserve">
IF($A$4&lt;=12,SUMIFS('ON Data'!O:O,'ON Data'!$D:$D,$A$4,'ON Data'!$E:$E,8),SUMIFS('ON Data'!O:O,'ON Data'!$E:$E,8))</f>
        <v>0</v>
      </c>
      <c r="L17" s="403">
        <f xml:space="preserve">
IF($A$4&lt;=12,SUMIFS('ON Data'!P:P,'ON Data'!$D:$D,$A$4,'ON Data'!$E:$E,8),SUMIFS('ON Data'!P:P,'ON Data'!$E:$E,8))</f>
        <v>0</v>
      </c>
      <c r="M17" s="403">
        <f xml:space="preserve">
IF($A$4&lt;=12,SUMIFS('ON Data'!Q:Q,'ON Data'!$D:$D,$A$4,'ON Data'!$E:$E,8),SUMIFS('ON Data'!Q:Q,'ON Data'!$E:$E,8))</f>
        <v>0</v>
      </c>
      <c r="N17" s="403">
        <f xml:space="preserve">
IF($A$4&lt;=12,SUMIFS('ON Data'!R:R,'ON Data'!$D:$D,$A$4,'ON Data'!$E:$E,8),SUMIFS('ON Data'!R:R,'ON Data'!$E:$E,8))</f>
        <v>0</v>
      </c>
      <c r="O17" s="403">
        <f xml:space="preserve">
IF($A$4&lt;=12,SUMIFS('ON Data'!S:S,'ON Data'!$D:$D,$A$4,'ON Data'!$E:$E,8),SUMIFS('ON Data'!S:S,'ON Data'!$E:$E,8))</f>
        <v>0</v>
      </c>
      <c r="P17" s="403">
        <f xml:space="preserve">
IF($A$4&lt;=12,SUMIFS('ON Data'!T:T,'ON Data'!$D:$D,$A$4,'ON Data'!$E:$E,8),SUMIFS('ON Data'!T:T,'ON Data'!$E:$E,8))</f>
        <v>0</v>
      </c>
      <c r="Q17" s="403">
        <f xml:space="preserve">
IF($A$4&lt;=12,SUMIFS('ON Data'!U:U,'ON Data'!$D:$D,$A$4,'ON Data'!$E:$E,8),SUMIFS('ON Data'!U:U,'ON Data'!$E:$E,8))</f>
        <v>0</v>
      </c>
      <c r="R17" s="403">
        <f xml:space="preserve">
IF($A$4&lt;=12,SUMIFS('ON Data'!V:V,'ON Data'!$D:$D,$A$4,'ON Data'!$E:$E,8),SUMIFS('ON Data'!V:V,'ON Data'!$E:$E,8))</f>
        <v>0</v>
      </c>
      <c r="S17" s="403">
        <f xml:space="preserve">
IF($A$4&lt;=12,SUMIFS('ON Data'!W:W,'ON Data'!$D:$D,$A$4,'ON Data'!$E:$E,8),SUMIFS('ON Data'!W:W,'ON Data'!$E:$E,8))</f>
        <v>0</v>
      </c>
      <c r="T17" s="403">
        <f xml:space="preserve">
IF($A$4&lt;=12,SUMIFS('ON Data'!X:X,'ON Data'!$D:$D,$A$4,'ON Data'!$E:$E,8),SUMIFS('ON Data'!X:X,'ON Data'!$E:$E,8))</f>
        <v>0</v>
      </c>
      <c r="U17" s="403">
        <f xml:space="preserve">
IF($A$4&lt;=12,SUMIFS('ON Data'!Y:Y,'ON Data'!$D:$D,$A$4,'ON Data'!$E:$E,8),SUMIFS('ON Data'!Y:Y,'ON Data'!$E:$E,8))</f>
        <v>0</v>
      </c>
      <c r="V17" s="403">
        <f xml:space="preserve">
IF($A$4&lt;=12,SUMIFS('ON Data'!Z:Z,'ON Data'!$D:$D,$A$4,'ON Data'!$E:$E,8),SUMIFS('ON Data'!Z:Z,'ON Data'!$E:$E,8))</f>
        <v>0</v>
      </c>
      <c r="W17" s="403">
        <f xml:space="preserve">
IF($A$4&lt;=12,SUMIFS('ON Data'!AA:AA,'ON Data'!$D:$D,$A$4,'ON Data'!$E:$E,8),SUMIFS('ON Data'!AA:AA,'ON Data'!$E:$E,8))</f>
        <v>0</v>
      </c>
      <c r="X17" s="403">
        <f xml:space="preserve">
IF($A$4&lt;=12,SUMIFS('ON Data'!AB:AB,'ON Data'!$D:$D,$A$4,'ON Data'!$E:$E,8),SUMIFS('ON Data'!AB:AB,'ON Data'!$E:$E,8))</f>
        <v>0</v>
      </c>
      <c r="Y17" s="403">
        <f xml:space="preserve">
IF($A$4&lt;=12,SUMIFS('ON Data'!AC:AC,'ON Data'!$D:$D,$A$4,'ON Data'!$E:$E,8),SUMIFS('ON Data'!AC:AC,'ON Data'!$E:$E,8))</f>
        <v>0</v>
      </c>
      <c r="Z17" s="403">
        <f xml:space="preserve">
IF($A$4&lt;=12,SUMIFS('ON Data'!AD:AD,'ON Data'!$D:$D,$A$4,'ON Data'!$E:$E,8),SUMIFS('ON Data'!AD:AD,'ON Data'!$E:$E,8))</f>
        <v>0</v>
      </c>
      <c r="AA17" s="403"/>
      <c r="AB17" s="403">
        <f xml:space="preserve">
IF($A$4&lt;=12,SUMIFS('ON Data'!AF:AF,'ON Data'!$D:$D,$A$4,'ON Data'!$E:$E,8),SUMIFS('ON Data'!AF:AF,'ON Data'!$E:$E,8))</f>
        <v>0</v>
      </c>
      <c r="AC17" s="403">
        <f xml:space="preserve">
IF($A$4&lt;=12,SUMIFS('ON Data'!AG:AG,'ON Data'!$D:$D,$A$4,'ON Data'!$E:$E,8),SUMIFS('ON Data'!AG:AG,'ON Data'!$E:$E,8))</f>
        <v>0</v>
      </c>
      <c r="AD17" s="403">
        <f xml:space="preserve">
IF($A$4&lt;=12,SUMIFS('ON Data'!AH:AH,'ON Data'!$D:$D,$A$4,'ON Data'!$E:$E,8),SUMIFS('ON Data'!AH:AH,'ON Data'!$E:$E,8))</f>
        <v>0</v>
      </c>
      <c r="AE17" s="403">
        <f xml:space="preserve">
IF($A$4&lt;=12,SUMIFS('ON Data'!AI:AI,'ON Data'!$D:$D,$A$4,'ON Data'!$E:$E,8),SUMIFS('ON Data'!AI:AI,'ON Data'!$E:$E,8))</f>
        <v>0</v>
      </c>
      <c r="AF17" s="403">
        <f xml:space="preserve">
IF($A$4&lt;=12,SUMIFS('ON Data'!AJ:AJ,'ON Data'!$D:$D,$A$4,'ON Data'!$E:$E,8),SUMIFS('ON Data'!AJ:AJ,'ON Data'!$E:$E,8))</f>
        <v>0</v>
      </c>
      <c r="AG17" s="403">
        <f xml:space="preserve">
IF($A$4&lt;=12,SUMIFS('ON Data'!AK:AK,'ON Data'!$D:$D,$A$4,'ON Data'!$E:$E,8),SUMIFS('ON Data'!AK:AK,'ON Data'!$E:$E,8))</f>
        <v>0</v>
      </c>
      <c r="AH17" s="403">
        <f xml:space="preserve">
IF($A$4&lt;=12,SUMIFS('ON Data'!AL:AL,'ON Data'!$D:$D,$A$4,'ON Data'!$E:$E,8),SUMIFS('ON Data'!AL:AL,'ON Data'!$E:$E,8))</f>
        <v>0</v>
      </c>
      <c r="AI17" s="403">
        <f xml:space="preserve">
IF($A$4&lt;=12,SUMIFS('ON Data'!AM:AM,'ON Data'!$D:$D,$A$4,'ON Data'!$E:$E,8),SUMIFS('ON Data'!AM:AM,'ON Data'!$E:$E,8))</f>
        <v>0</v>
      </c>
      <c r="AJ17" s="403">
        <f xml:space="preserve">
IF($A$4&lt;=12,SUMIFS('ON Data'!AN:AN,'ON Data'!$D:$D,$A$4,'ON Data'!$E:$E,8),SUMIFS('ON Data'!AN:AN,'ON Data'!$E:$E,8))</f>
        <v>0</v>
      </c>
      <c r="AK17" s="403">
        <f xml:space="preserve">
IF($A$4&lt;=12,SUMIFS('ON Data'!AO:AO,'ON Data'!$D:$D,$A$4,'ON Data'!$E:$E,8),SUMIFS('ON Data'!AO:AO,'ON Data'!$E:$E,8))</f>
        <v>0</v>
      </c>
      <c r="AL17" s="403">
        <f xml:space="preserve">
IF($A$4&lt;=12,SUMIFS('ON Data'!AP:AP,'ON Data'!$D:$D,$A$4,'ON Data'!$E:$E,8),SUMIFS('ON Data'!AP:AP,'ON Data'!$E:$E,8))</f>
        <v>0</v>
      </c>
      <c r="AM17" s="403">
        <f xml:space="preserve">
IF($A$4&lt;=12,SUMIFS('ON Data'!AQ:AQ,'ON Data'!$D:$D,$A$4,'ON Data'!$E:$E,8),SUMIFS('ON Data'!AQ:AQ,'ON Data'!$E:$E,8))</f>
        <v>0</v>
      </c>
      <c r="AN17" s="402">
        <f xml:space="preserve">
IF($A$4&lt;=12,SUMIFS('ON Data'!AR:AR,'ON Data'!$D:$D,$A$4,'ON Data'!$E:$E,8),SUMIFS('ON Data'!AR:AR,'ON Data'!$E:$E,8))</f>
        <v>0</v>
      </c>
      <c r="AO17" s="403">
        <f xml:space="preserve">
IF($A$4&lt;=12,SUMIFS('ON Data'!AS:AS,'ON Data'!$D:$D,$A$4,'ON Data'!$E:$E,8),SUMIFS('ON Data'!AS:AS,'ON Data'!$E:$E,8))</f>
        <v>0</v>
      </c>
      <c r="AP17" s="403">
        <f xml:space="preserve">
IF($A$4&lt;=12,SUMIFS('ON Data'!AT:AT,'ON Data'!$D:$D,$A$4,'ON Data'!$E:$E,8),SUMIFS('ON Data'!AT:AT,'ON Data'!$E:$E,8))</f>
        <v>0</v>
      </c>
      <c r="AQ17" s="403">
        <f xml:space="preserve">
IF($A$4&lt;=12,SUMIFS('ON Data'!AU:AU,'ON Data'!$D:$D,$A$4,'ON Data'!$E:$E,8),SUMIFS('ON Data'!AU:AU,'ON Data'!$E:$E,8))</f>
        <v>0</v>
      </c>
      <c r="AR17" s="403">
        <f xml:space="preserve">
IF($A$4&lt;=12,SUMIFS('ON Data'!AV:AV,'ON Data'!$D:$D,$A$4,'ON Data'!$E:$E,8),SUMIFS('ON Data'!AV:AV,'ON Data'!$E:$E,8))</f>
        <v>0</v>
      </c>
      <c r="AS17" s="829">
        <f xml:space="preserve">
IF($A$4&lt;=12,SUMIFS('ON Data'!AW:AW,'ON Data'!$D:$D,$A$4,'ON Data'!$E:$E,8),SUMIFS('ON Data'!AW:AW,'ON Data'!$E:$E,8))</f>
        <v>0</v>
      </c>
      <c r="AT17" s="838"/>
    </row>
    <row r="18" spans="1:46" x14ac:dyDescent="0.3">
      <c r="A18" s="386" t="s">
        <v>238</v>
      </c>
      <c r="B18" s="401">
        <f xml:space="preserve">
B19-B16-B17</f>
        <v>16150</v>
      </c>
      <c r="C18" s="402">
        <f t="shared" ref="C18:I18" si="0" xml:space="preserve">
C19-C16-C17</f>
        <v>0</v>
      </c>
      <c r="D18" s="403">
        <f t="shared" si="0"/>
        <v>0</v>
      </c>
      <c r="E18" s="403"/>
      <c r="F18" s="403">
        <f t="shared" si="0"/>
        <v>0</v>
      </c>
      <c r="G18" s="403">
        <f t="shared" si="0"/>
        <v>0</v>
      </c>
      <c r="H18" s="403">
        <f t="shared" si="0"/>
        <v>1830</v>
      </c>
      <c r="I18" s="403">
        <f t="shared" si="0"/>
        <v>0</v>
      </c>
      <c r="J18" s="403">
        <f t="shared" ref="J18:AK18" si="1" xml:space="preserve">
J19-J16-J17</f>
        <v>0</v>
      </c>
      <c r="K18" s="403">
        <f t="shared" si="1"/>
        <v>0</v>
      </c>
      <c r="L18" s="403">
        <f t="shared" si="1"/>
        <v>0</v>
      </c>
      <c r="M18" s="403">
        <f t="shared" si="1"/>
        <v>1000</v>
      </c>
      <c r="N18" s="403">
        <f t="shared" si="1"/>
        <v>1000</v>
      </c>
      <c r="O18" s="403">
        <f t="shared" si="1"/>
        <v>3160</v>
      </c>
      <c r="P18" s="403">
        <f t="shared" si="1"/>
        <v>0</v>
      </c>
      <c r="Q18" s="403">
        <f t="shared" si="1"/>
        <v>0</v>
      </c>
      <c r="R18" s="403">
        <f t="shared" si="1"/>
        <v>0</v>
      </c>
      <c r="S18" s="403">
        <f t="shared" si="1"/>
        <v>0</v>
      </c>
      <c r="T18" s="403">
        <f t="shared" si="1"/>
        <v>0</v>
      </c>
      <c r="U18" s="403">
        <f t="shared" si="1"/>
        <v>0</v>
      </c>
      <c r="V18" s="403">
        <f t="shared" si="1"/>
        <v>0</v>
      </c>
      <c r="W18" s="403">
        <f t="shared" si="1"/>
        <v>0</v>
      </c>
      <c r="X18" s="403">
        <f t="shared" si="1"/>
        <v>0</v>
      </c>
      <c r="Y18" s="403">
        <f t="shared" si="1"/>
        <v>0</v>
      </c>
      <c r="Z18" s="403">
        <f t="shared" si="1"/>
        <v>0</v>
      </c>
      <c r="AA18" s="403"/>
      <c r="AB18" s="403">
        <f t="shared" si="1"/>
        <v>0</v>
      </c>
      <c r="AC18" s="403">
        <f t="shared" si="1"/>
        <v>0</v>
      </c>
      <c r="AD18" s="403">
        <f t="shared" si="1"/>
        <v>0</v>
      </c>
      <c r="AE18" s="403">
        <f t="shared" si="1"/>
        <v>0</v>
      </c>
      <c r="AF18" s="403">
        <f t="shared" si="1"/>
        <v>0</v>
      </c>
      <c r="AG18" s="403">
        <f t="shared" si="1"/>
        <v>0</v>
      </c>
      <c r="AH18" s="403">
        <f t="shared" si="1"/>
        <v>0</v>
      </c>
      <c r="AI18" s="403">
        <f t="shared" si="1"/>
        <v>0</v>
      </c>
      <c r="AJ18" s="403">
        <f t="shared" si="1"/>
        <v>0</v>
      </c>
      <c r="AK18" s="403">
        <f t="shared" si="1"/>
        <v>1000</v>
      </c>
      <c r="AL18" s="403">
        <f t="shared" ref="AL18:AS18" si="2" xml:space="preserve">
AL19-AL16-AL17</f>
        <v>0</v>
      </c>
      <c r="AM18" s="403">
        <f t="shared" si="2"/>
        <v>3160</v>
      </c>
      <c r="AN18" s="402">
        <f t="shared" si="2"/>
        <v>0</v>
      </c>
      <c r="AO18" s="403">
        <f t="shared" si="2"/>
        <v>0</v>
      </c>
      <c r="AP18" s="403">
        <f t="shared" si="2"/>
        <v>5000</v>
      </c>
      <c r="AQ18" s="403">
        <f t="shared" si="2"/>
        <v>0</v>
      </c>
      <c r="AR18" s="403">
        <f t="shared" si="2"/>
        <v>0</v>
      </c>
      <c r="AS18" s="829">
        <f t="shared" si="2"/>
        <v>0</v>
      </c>
      <c r="AT18" s="838"/>
    </row>
    <row r="19" spans="1:46" ht="15" thickBot="1" x14ac:dyDescent="0.35">
      <c r="A19" s="387" t="s">
        <v>239</v>
      </c>
      <c r="B19" s="412">
        <f xml:space="preserve">
IF($A$4&lt;=12,SUMIFS('ON Data'!F:F,'ON Data'!$D:$D,$A$4,'ON Data'!$E:$E,9),SUMIFS('ON Data'!F:F,'ON Data'!$E:$E,9))</f>
        <v>16150</v>
      </c>
      <c r="C19" s="413">
        <f xml:space="preserve">
IF($A$4&lt;=12,SUMIFS('ON Data'!G:G,'ON Data'!$D:$D,$A$4,'ON Data'!$E:$E,9),SUMIFS('ON Data'!G:G,'ON Data'!$E:$E,9))</f>
        <v>0</v>
      </c>
      <c r="D19" s="414">
        <f xml:space="preserve">
IF($A$4&lt;=12,SUMIFS('ON Data'!H:H,'ON Data'!$D:$D,$A$4,'ON Data'!$E:$E,9),SUMIFS('ON Data'!H:H,'ON Data'!$E:$E,9))</f>
        <v>0</v>
      </c>
      <c r="E19" s="414"/>
      <c r="F19" s="414">
        <f xml:space="preserve">
IF($A$4&lt;=12,SUMIFS('ON Data'!J:J,'ON Data'!$D:$D,$A$4,'ON Data'!$E:$E,9),SUMIFS('ON Data'!J:J,'ON Data'!$E:$E,9))</f>
        <v>0</v>
      </c>
      <c r="G19" s="414">
        <f xml:space="preserve">
IF($A$4&lt;=12,SUMIFS('ON Data'!K:K,'ON Data'!$D:$D,$A$4,'ON Data'!$E:$E,9),SUMIFS('ON Data'!K:K,'ON Data'!$E:$E,9))</f>
        <v>0</v>
      </c>
      <c r="H19" s="414">
        <f xml:space="preserve">
IF($A$4&lt;=12,SUMIFS('ON Data'!L:L,'ON Data'!$D:$D,$A$4,'ON Data'!$E:$E,9),SUMIFS('ON Data'!L:L,'ON Data'!$E:$E,9))</f>
        <v>1830</v>
      </c>
      <c r="I19" s="414">
        <f xml:space="preserve">
IF($A$4&lt;=12,SUMIFS('ON Data'!M:M,'ON Data'!$D:$D,$A$4,'ON Data'!$E:$E,9),SUMIFS('ON Data'!M:M,'ON Data'!$E:$E,9))</f>
        <v>0</v>
      </c>
      <c r="J19" s="414">
        <f xml:space="preserve">
IF($A$4&lt;=12,SUMIFS('ON Data'!N:N,'ON Data'!$D:$D,$A$4,'ON Data'!$E:$E,9),SUMIFS('ON Data'!N:N,'ON Data'!$E:$E,9))</f>
        <v>0</v>
      </c>
      <c r="K19" s="414">
        <f xml:space="preserve">
IF($A$4&lt;=12,SUMIFS('ON Data'!O:O,'ON Data'!$D:$D,$A$4,'ON Data'!$E:$E,9),SUMIFS('ON Data'!O:O,'ON Data'!$E:$E,9))</f>
        <v>0</v>
      </c>
      <c r="L19" s="414">
        <f xml:space="preserve">
IF($A$4&lt;=12,SUMIFS('ON Data'!P:P,'ON Data'!$D:$D,$A$4,'ON Data'!$E:$E,9),SUMIFS('ON Data'!P:P,'ON Data'!$E:$E,9))</f>
        <v>0</v>
      </c>
      <c r="M19" s="414">
        <f xml:space="preserve">
IF($A$4&lt;=12,SUMIFS('ON Data'!Q:Q,'ON Data'!$D:$D,$A$4,'ON Data'!$E:$E,9),SUMIFS('ON Data'!Q:Q,'ON Data'!$E:$E,9))</f>
        <v>1000</v>
      </c>
      <c r="N19" s="414">
        <f xml:space="preserve">
IF($A$4&lt;=12,SUMIFS('ON Data'!R:R,'ON Data'!$D:$D,$A$4,'ON Data'!$E:$E,9),SUMIFS('ON Data'!R:R,'ON Data'!$E:$E,9))</f>
        <v>1000</v>
      </c>
      <c r="O19" s="414">
        <f xml:space="preserve">
IF($A$4&lt;=12,SUMIFS('ON Data'!S:S,'ON Data'!$D:$D,$A$4,'ON Data'!$E:$E,9),SUMIFS('ON Data'!S:S,'ON Data'!$E:$E,9))</f>
        <v>3160</v>
      </c>
      <c r="P19" s="414">
        <f xml:space="preserve">
IF($A$4&lt;=12,SUMIFS('ON Data'!T:T,'ON Data'!$D:$D,$A$4,'ON Data'!$E:$E,9),SUMIFS('ON Data'!T:T,'ON Data'!$E:$E,9))</f>
        <v>0</v>
      </c>
      <c r="Q19" s="414">
        <f xml:space="preserve">
IF($A$4&lt;=12,SUMIFS('ON Data'!U:U,'ON Data'!$D:$D,$A$4,'ON Data'!$E:$E,9),SUMIFS('ON Data'!U:U,'ON Data'!$E:$E,9))</f>
        <v>0</v>
      </c>
      <c r="R19" s="414">
        <f xml:space="preserve">
IF($A$4&lt;=12,SUMIFS('ON Data'!V:V,'ON Data'!$D:$D,$A$4,'ON Data'!$E:$E,9),SUMIFS('ON Data'!V:V,'ON Data'!$E:$E,9))</f>
        <v>0</v>
      </c>
      <c r="S19" s="414">
        <f xml:space="preserve">
IF($A$4&lt;=12,SUMIFS('ON Data'!W:W,'ON Data'!$D:$D,$A$4,'ON Data'!$E:$E,9),SUMIFS('ON Data'!W:W,'ON Data'!$E:$E,9))</f>
        <v>0</v>
      </c>
      <c r="T19" s="414">
        <f xml:space="preserve">
IF($A$4&lt;=12,SUMIFS('ON Data'!X:X,'ON Data'!$D:$D,$A$4,'ON Data'!$E:$E,9),SUMIFS('ON Data'!X:X,'ON Data'!$E:$E,9))</f>
        <v>0</v>
      </c>
      <c r="U19" s="414">
        <f xml:space="preserve">
IF($A$4&lt;=12,SUMIFS('ON Data'!Y:Y,'ON Data'!$D:$D,$A$4,'ON Data'!$E:$E,9),SUMIFS('ON Data'!Y:Y,'ON Data'!$E:$E,9))</f>
        <v>0</v>
      </c>
      <c r="V19" s="414">
        <f xml:space="preserve">
IF($A$4&lt;=12,SUMIFS('ON Data'!Z:Z,'ON Data'!$D:$D,$A$4,'ON Data'!$E:$E,9),SUMIFS('ON Data'!Z:Z,'ON Data'!$E:$E,9))</f>
        <v>0</v>
      </c>
      <c r="W19" s="414">
        <f xml:space="preserve">
IF($A$4&lt;=12,SUMIFS('ON Data'!AA:AA,'ON Data'!$D:$D,$A$4,'ON Data'!$E:$E,9),SUMIFS('ON Data'!AA:AA,'ON Data'!$E:$E,9))</f>
        <v>0</v>
      </c>
      <c r="X19" s="414">
        <f xml:space="preserve">
IF($A$4&lt;=12,SUMIFS('ON Data'!AB:AB,'ON Data'!$D:$D,$A$4,'ON Data'!$E:$E,9),SUMIFS('ON Data'!AB:AB,'ON Data'!$E:$E,9))</f>
        <v>0</v>
      </c>
      <c r="Y19" s="414">
        <f xml:space="preserve">
IF($A$4&lt;=12,SUMIFS('ON Data'!AC:AC,'ON Data'!$D:$D,$A$4,'ON Data'!$E:$E,9),SUMIFS('ON Data'!AC:AC,'ON Data'!$E:$E,9))</f>
        <v>0</v>
      </c>
      <c r="Z19" s="414">
        <f xml:space="preserve">
IF($A$4&lt;=12,SUMIFS('ON Data'!AD:AD,'ON Data'!$D:$D,$A$4,'ON Data'!$E:$E,9),SUMIFS('ON Data'!AD:AD,'ON Data'!$E:$E,9))</f>
        <v>0</v>
      </c>
      <c r="AA19" s="414"/>
      <c r="AB19" s="414">
        <f xml:space="preserve">
IF($A$4&lt;=12,SUMIFS('ON Data'!AF:AF,'ON Data'!$D:$D,$A$4,'ON Data'!$E:$E,9),SUMIFS('ON Data'!AF:AF,'ON Data'!$E:$E,9))</f>
        <v>0</v>
      </c>
      <c r="AC19" s="414">
        <f xml:space="preserve">
IF($A$4&lt;=12,SUMIFS('ON Data'!AG:AG,'ON Data'!$D:$D,$A$4,'ON Data'!$E:$E,9),SUMIFS('ON Data'!AG:AG,'ON Data'!$E:$E,9))</f>
        <v>0</v>
      </c>
      <c r="AD19" s="414">
        <f xml:space="preserve">
IF($A$4&lt;=12,SUMIFS('ON Data'!AH:AH,'ON Data'!$D:$D,$A$4,'ON Data'!$E:$E,9),SUMIFS('ON Data'!AH:AH,'ON Data'!$E:$E,9))</f>
        <v>0</v>
      </c>
      <c r="AE19" s="414">
        <f xml:space="preserve">
IF($A$4&lt;=12,SUMIFS('ON Data'!AI:AI,'ON Data'!$D:$D,$A$4,'ON Data'!$E:$E,9),SUMIFS('ON Data'!AI:AI,'ON Data'!$E:$E,9))</f>
        <v>0</v>
      </c>
      <c r="AF19" s="414">
        <f xml:space="preserve">
IF($A$4&lt;=12,SUMIFS('ON Data'!AJ:AJ,'ON Data'!$D:$D,$A$4,'ON Data'!$E:$E,9),SUMIFS('ON Data'!AJ:AJ,'ON Data'!$E:$E,9))</f>
        <v>0</v>
      </c>
      <c r="AG19" s="414">
        <f xml:space="preserve">
IF($A$4&lt;=12,SUMIFS('ON Data'!AK:AK,'ON Data'!$D:$D,$A$4,'ON Data'!$E:$E,9),SUMIFS('ON Data'!AK:AK,'ON Data'!$E:$E,9))</f>
        <v>0</v>
      </c>
      <c r="AH19" s="414">
        <f xml:space="preserve">
IF($A$4&lt;=12,SUMIFS('ON Data'!AL:AL,'ON Data'!$D:$D,$A$4,'ON Data'!$E:$E,9),SUMIFS('ON Data'!AL:AL,'ON Data'!$E:$E,9))</f>
        <v>0</v>
      </c>
      <c r="AI19" s="414">
        <f xml:space="preserve">
IF($A$4&lt;=12,SUMIFS('ON Data'!AM:AM,'ON Data'!$D:$D,$A$4,'ON Data'!$E:$E,9),SUMIFS('ON Data'!AM:AM,'ON Data'!$E:$E,9))</f>
        <v>0</v>
      </c>
      <c r="AJ19" s="414">
        <f xml:space="preserve">
IF($A$4&lt;=12,SUMIFS('ON Data'!AN:AN,'ON Data'!$D:$D,$A$4,'ON Data'!$E:$E,9),SUMIFS('ON Data'!AN:AN,'ON Data'!$E:$E,9))</f>
        <v>0</v>
      </c>
      <c r="AK19" s="414">
        <f xml:space="preserve">
IF($A$4&lt;=12,SUMIFS('ON Data'!AO:AO,'ON Data'!$D:$D,$A$4,'ON Data'!$E:$E,9),SUMIFS('ON Data'!AO:AO,'ON Data'!$E:$E,9))</f>
        <v>1000</v>
      </c>
      <c r="AL19" s="414">
        <f xml:space="preserve">
IF($A$4&lt;=12,SUMIFS('ON Data'!AP:AP,'ON Data'!$D:$D,$A$4,'ON Data'!$E:$E,9),SUMIFS('ON Data'!AP:AP,'ON Data'!$E:$E,9))</f>
        <v>0</v>
      </c>
      <c r="AM19" s="414">
        <f xml:space="preserve">
IF($A$4&lt;=12,SUMIFS('ON Data'!AQ:AQ,'ON Data'!$D:$D,$A$4,'ON Data'!$E:$E,9),SUMIFS('ON Data'!AQ:AQ,'ON Data'!$E:$E,9))</f>
        <v>3160</v>
      </c>
      <c r="AN19" s="413">
        <f xml:space="preserve">
IF($A$4&lt;=12,SUMIFS('ON Data'!AR:AR,'ON Data'!$D:$D,$A$4,'ON Data'!$E:$E,9),SUMIFS('ON Data'!AR:AR,'ON Data'!$E:$E,9))</f>
        <v>0</v>
      </c>
      <c r="AO19" s="414">
        <f xml:space="preserve">
IF($A$4&lt;=12,SUMIFS('ON Data'!AS:AS,'ON Data'!$D:$D,$A$4,'ON Data'!$E:$E,9),SUMIFS('ON Data'!AS:AS,'ON Data'!$E:$E,9))</f>
        <v>0</v>
      </c>
      <c r="AP19" s="414">
        <f xml:space="preserve">
IF($A$4&lt;=12,SUMIFS('ON Data'!AT:AT,'ON Data'!$D:$D,$A$4,'ON Data'!$E:$E,9),SUMIFS('ON Data'!AT:AT,'ON Data'!$E:$E,9))</f>
        <v>5000</v>
      </c>
      <c r="AQ19" s="414">
        <f xml:space="preserve">
IF($A$4&lt;=12,SUMIFS('ON Data'!AU:AU,'ON Data'!$D:$D,$A$4,'ON Data'!$E:$E,9),SUMIFS('ON Data'!AU:AU,'ON Data'!$E:$E,9))</f>
        <v>0</v>
      </c>
      <c r="AR19" s="414">
        <f xml:space="preserve">
IF($A$4&lt;=12,SUMIFS('ON Data'!AV:AV,'ON Data'!$D:$D,$A$4,'ON Data'!$E:$E,9),SUMIFS('ON Data'!AV:AV,'ON Data'!$E:$E,9))</f>
        <v>0</v>
      </c>
      <c r="AS19" s="832">
        <f xml:space="preserve">
IF($A$4&lt;=12,SUMIFS('ON Data'!AW:AW,'ON Data'!$D:$D,$A$4,'ON Data'!$E:$E,9),SUMIFS('ON Data'!AW:AW,'ON Data'!$E:$E,9))</f>
        <v>0</v>
      </c>
      <c r="AT19" s="838"/>
    </row>
    <row r="20" spans="1:46" ht="15" collapsed="1" thickBot="1" x14ac:dyDescent="0.35">
      <c r="A20" s="388" t="s">
        <v>94</v>
      </c>
      <c r="B20" s="415">
        <f xml:space="preserve">
IF($A$4&lt;=12,SUMIFS('ON Data'!F:F,'ON Data'!$D:$D,$A$4,'ON Data'!$E:$E,6),SUMIFS('ON Data'!F:F,'ON Data'!$E:$E,6))</f>
        <v>3232635</v>
      </c>
      <c r="C20" s="416">
        <f xml:space="preserve">
IF($A$4&lt;=12,SUMIFS('ON Data'!G:G,'ON Data'!$D:$D,$A$4,'ON Data'!$E:$E,6),SUMIFS('ON Data'!G:G,'ON Data'!$E:$E,6))</f>
        <v>15720</v>
      </c>
      <c r="D20" s="417">
        <f xml:space="preserve">
IF($A$4&lt;=12,SUMIFS('ON Data'!H:H,'ON Data'!$D:$D,$A$4,'ON Data'!$E:$E,6),SUMIFS('ON Data'!H:H,'ON Data'!$E:$E,6))</f>
        <v>0</v>
      </c>
      <c r="E20" s="417"/>
      <c r="F20" s="417">
        <f xml:space="preserve">
IF($A$4&lt;=12,SUMIFS('ON Data'!J:J,'ON Data'!$D:$D,$A$4,'ON Data'!$E:$E,6),SUMIFS('ON Data'!J:J,'ON Data'!$E:$E,6))</f>
        <v>68119</v>
      </c>
      <c r="G20" s="417">
        <f xml:space="preserve">
IF($A$4&lt;=12,SUMIFS('ON Data'!K:K,'ON Data'!$D:$D,$A$4,'ON Data'!$E:$E,6),SUMIFS('ON Data'!K:K,'ON Data'!$E:$E,6))</f>
        <v>0</v>
      </c>
      <c r="H20" s="417">
        <f xml:space="preserve">
IF($A$4&lt;=12,SUMIFS('ON Data'!L:L,'ON Data'!$D:$D,$A$4,'ON Data'!$E:$E,6),SUMIFS('ON Data'!L:L,'ON Data'!$E:$E,6))</f>
        <v>974460</v>
      </c>
      <c r="I20" s="417">
        <f xml:space="preserve">
IF($A$4&lt;=12,SUMIFS('ON Data'!M:M,'ON Data'!$D:$D,$A$4,'ON Data'!$E:$E,6),SUMIFS('ON Data'!M:M,'ON Data'!$E:$E,6))</f>
        <v>0</v>
      </c>
      <c r="J20" s="417">
        <f xml:space="preserve">
IF($A$4&lt;=12,SUMIFS('ON Data'!N:N,'ON Data'!$D:$D,$A$4,'ON Data'!$E:$E,6),SUMIFS('ON Data'!N:N,'ON Data'!$E:$E,6))</f>
        <v>0</v>
      </c>
      <c r="K20" s="417">
        <f xml:space="preserve">
IF($A$4&lt;=12,SUMIFS('ON Data'!O:O,'ON Data'!$D:$D,$A$4,'ON Data'!$E:$E,6),SUMIFS('ON Data'!O:O,'ON Data'!$E:$E,6))</f>
        <v>0</v>
      </c>
      <c r="L20" s="417">
        <f xml:space="preserve">
IF($A$4&lt;=12,SUMIFS('ON Data'!P:P,'ON Data'!$D:$D,$A$4,'ON Data'!$E:$E,6),SUMIFS('ON Data'!P:P,'ON Data'!$E:$E,6))</f>
        <v>0</v>
      </c>
      <c r="M20" s="417">
        <f xml:space="preserve">
IF($A$4&lt;=12,SUMIFS('ON Data'!Q:Q,'ON Data'!$D:$D,$A$4,'ON Data'!$E:$E,6),SUMIFS('ON Data'!Q:Q,'ON Data'!$E:$E,6))</f>
        <v>336671</v>
      </c>
      <c r="N20" s="417">
        <f xml:space="preserve">
IF($A$4&lt;=12,SUMIFS('ON Data'!R:R,'ON Data'!$D:$D,$A$4,'ON Data'!$E:$E,6),SUMIFS('ON Data'!R:R,'ON Data'!$E:$E,6))</f>
        <v>467674</v>
      </c>
      <c r="O20" s="417">
        <f xml:space="preserve">
IF($A$4&lt;=12,SUMIFS('ON Data'!S:S,'ON Data'!$D:$D,$A$4,'ON Data'!$E:$E,6),SUMIFS('ON Data'!S:S,'ON Data'!$E:$E,6))</f>
        <v>475437</v>
      </c>
      <c r="P20" s="417">
        <f xml:space="preserve">
IF($A$4&lt;=12,SUMIFS('ON Data'!T:T,'ON Data'!$D:$D,$A$4,'ON Data'!$E:$E,6),SUMIFS('ON Data'!T:T,'ON Data'!$E:$E,6))</f>
        <v>0</v>
      </c>
      <c r="Q20" s="417">
        <f xml:space="preserve">
IF($A$4&lt;=12,SUMIFS('ON Data'!U:U,'ON Data'!$D:$D,$A$4,'ON Data'!$E:$E,6),SUMIFS('ON Data'!U:U,'ON Data'!$E:$E,6))</f>
        <v>0</v>
      </c>
      <c r="R20" s="417">
        <f xml:space="preserve">
IF($A$4&lt;=12,SUMIFS('ON Data'!V:V,'ON Data'!$D:$D,$A$4,'ON Data'!$E:$E,6),SUMIFS('ON Data'!V:V,'ON Data'!$E:$E,6))</f>
        <v>0</v>
      </c>
      <c r="S20" s="417">
        <f xml:space="preserve">
IF($A$4&lt;=12,SUMIFS('ON Data'!W:W,'ON Data'!$D:$D,$A$4,'ON Data'!$E:$E,6),SUMIFS('ON Data'!W:W,'ON Data'!$E:$E,6))</f>
        <v>0</v>
      </c>
      <c r="T20" s="417">
        <f xml:space="preserve">
IF($A$4&lt;=12,SUMIFS('ON Data'!X:X,'ON Data'!$D:$D,$A$4,'ON Data'!$E:$E,6),SUMIFS('ON Data'!X:X,'ON Data'!$E:$E,6))</f>
        <v>0</v>
      </c>
      <c r="U20" s="417">
        <f xml:space="preserve">
IF($A$4&lt;=12,SUMIFS('ON Data'!Y:Y,'ON Data'!$D:$D,$A$4,'ON Data'!$E:$E,6),SUMIFS('ON Data'!Y:Y,'ON Data'!$E:$E,6))</f>
        <v>0</v>
      </c>
      <c r="V20" s="417">
        <f xml:space="preserve">
IF($A$4&lt;=12,SUMIFS('ON Data'!Z:Z,'ON Data'!$D:$D,$A$4,'ON Data'!$E:$E,6),SUMIFS('ON Data'!Z:Z,'ON Data'!$E:$E,6))</f>
        <v>0</v>
      </c>
      <c r="W20" s="417">
        <f xml:space="preserve">
IF($A$4&lt;=12,SUMIFS('ON Data'!AA:AA,'ON Data'!$D:$D,$A$4,'ON Data'!$E:$E,6),SUMIFS('ON Data'!AA:AA,'ON Data'!$E:$E,6))</f>
        <v>0</v>
      </c>
      <c r="X20" s="417">
        <f xml:space="preserve">
IF($A$4&lt;=12,SUMIFS('ON Data'!AB:AB,'ON Data'!$D:$D,$A$4,'ON Data'!$E:$E,6),SUMIFS('ON Data'!AB:AB,'ON Data'!$E:$E,6))</f>
        <v>0</v>
      </c>
      <c r="Y20" s="417">
        <f xml:space="preserve">
IF($A$4&lt;=12,SUMIFS('ON Data'!AC:AC,'ON Data'!$D:$D,$A$4,'ON Data'!$E:$E,6),SUMIFS('ON Data'!AC:AC,'ON Data'!$E:$E,6))</f>
        <v>0</v>
      </c>
      <c r="Z20" s="417">
        <f xml:space="preserve">
IF($A$4&lt;=12,SUMIFS('ON Data'!AD:AD,'ON Data'!$D:$D,$A$4,'ON Data'!$E:$E,6),SUMIFS('ON Data'!AD:AD,'ON Data'!$E:$E,6))</f>
        <v>0</v>
      </c>
      <c r="AA20" s="417"/>
      <c r="AB20" s="417">
        <f xml:space="preserve">
IF($A$4&lt;=12,SUMIFS('ON Data'!AF:AF,'ON Data'!$D:$D,$A$4,'ON Data'!$E:$E,6),SUMIFS('ON Data'!AF:AF,'ON Data'!$E:$E,6))</f>
        <v>0</v>
      </c>
      <c r="AC20" s="417">
        <f xml:space="preserve">
IF($A$4&lt;=12,SUMIFS('ON Data'!AG:AG,'ON Data'!$D:$D,$A$4,'ON Data'!$E:$E,6),SUMIFS('ON Data'!AG:AG,'ON Data'!$E:$E,6))</f>
        <v>0</v>
      </c>
      <c r="AD20" s="417">
        <f xml:space="preserve">
IF($A$4&lt;=12,SUMIFS('ON Data'!AH:AH,'ON Data'!$D:$D,$A$4,'ON Data'!$E:$E,6),SUMIFS('ON Data'!AH:AH,'ON Data'!$E:$E,6))</f>
        <v>0</v>
      </c>
      <c r="AE20" s="417">
        <f xml:space="preserve">
IF($A$4&lt;=12,SUMIFS('ON Data'!AI:AI,'ON Data'!$D:$D,$A$4,'ON Data'!$E:$E,6),SUMIFS('ON Data'!AI:AI,'ON Data'!$E:$E,6))</f>
        <v>0</v>
      </c>
      <c r="AF20" s="417">
        <f xml:space="preserve">
IF($A$4&lt;=12,SUMIFS('ON Data'!AJ:AJ,'ON Data'!$D:$D,$A$4,'ON Data'!$E:$E,6),SUMIFS('ON Data'!AJ:AJ,'ON Data'!$E:$E,6))</f>
        <v>0</v>
      </c>
      <c r="AG20" s="417">
        <f xml:space="preserve">
IF($A$4&lt;=12,SUMIFS('ON Data'!AK:AK,'ON Data'!$D:$D,$A$4,'ON Data'!$E:$E,6),SUMIFS('ON Data'!AK:AK,'ON Data'!$E:$E,6))</f>
        <v>0</v>
      </c>
      <c r="AH20" s="417">
        <f xml:space="preserve">
IF($A$4&lt;=12,SUMIFS('ON Data'!AL:AL,'ON Data'!$D:$D,$A$4,'ON Data'!$E:$E,6),SUMIFS('ON Data'!AL:AL,'ON Data'!$E:$E,6))</f>
        <v>0</v>
      </c>
      <c r="AI20" s="417">
        <f xml:space="preserve">
IF($A$4&lt;=12,SUMIFS('ON Data'!AM:AM,'ON Data'!$D:$D,$A$4,'ON Data'!$E:$E,6),SUMIFS('ON Data'!AM:AM,'ON Data'!$E:$E,6))</f>
        <v>0</v>
      </c>
      <c r="AJ20" s="417">
        <f xml:space="preserve">
IF($A$4&lt;=12,SUMIFS('ON Data'!AN:AN,'ON Data'!$D:$D,$A$4,'ON Data'!$E:$E,6),SUMIFS('ON Data'!AN:AN,'ON Data'!$E:$E,6))</f>
        <v>0</v>
      </c>
      <c r="AK20" s="417">
        <f xml:space="preserve">
IF($A$4&lt;=12,SUMIFS('ON Data'!AO:AO,'ON Data'!$D:$D,$A$4,'ON Data'!$E:$E,6),SUMIFS('ON Data'!AO:AO,'ON Data'!$E:$E,6))</f>
        <v>90467</v>
      </c>
      <c r="AL20" s="417">
        <f xml:space="preserve">
IF($A$4&lt;=12,SUMIFS('ON Data'!AP:AP,'ON Data'!$D:$D,$A$4,'ON Data'!$E:$E,6),SUMIFS('ON Data'!AP:AP,'ON Data'!$E:$E,6))</f>
        <v>0</v>
      </c>
      <c r="AM20" s="417">
        <f xml:space="preserve">
IF($A$4&lt;=12,SUMIFS('ON Data'!AQ:AQ,'ON Data'!$D:$D,$A$4,'ON Data'!$E:$E,6),SUMIFS('ON Data'!AQ:AQ,'ON Data'!$E:$E,6))</f>
        <v>446444</v>
      </c>
      <c r="AN20" s="416">
        <f xml:space="preserve">
IF($A$4&lt;=12,SUMIFS('ON Data'!AR:AR,'ON Data'!$D:$D,$A$4,'ON Data'!$E:$E,6),SUMIFS('ON Data'!AR:AR,'ON Data'!$E:$E,6))</f>
        <v>0</v>
      </c>
      <c r="AO20" s="417">
        <f xml:space="preserve">
IF($A$4&lt;=12,SUMIFS('ON Data'!AS:AS,'ON Data'!$D:$D,$A$4,'ON Data'!$E:$E,6),SUMIFS('ON Data'!AS:AS,'ON Data'!$E:$E,6))</f>
        <v>0</v>
      </c>
      <c r="AP20" s="417">
        <f xml:space="preserve">
IF($A$4&lt;=12,SUMIFS('ON Data'!AT:AT,'ON Data'!$D:$D,$A$4,'ON Data'!$E:$E,6),SUMIFS('ON Data'!AT:AT,'ON Data'!$E:$E,6))</f>
        <v>278243</v>
      </c>
      <c r="AQ20" s="417">
        <f xml:space="preserve">
IF($A$4&lt;=12,SUMIFS('ON Data'!AU:AU,'ON Data'!$D:$D,$A$4,'ON Data'!$E:$E,6),SUMIFS('ON Data'!AU:AU,'ON Data'!$E:$E,6))</f>
        <v>0</v>
      </c>
      <c r="AR20" s="417">
        <f xml:space="preserve">
IF($A$4&lt;=12,SUMIFS('ON Data'!AV:AV,'ON Data'!$D:$D,$A$4,'ON Data'!$E:$E,6),SUMIFS('ON Data'!AV:AV,'ON Data'!$E:$E,6))</f>
        <v>0</v>
      </c>
      <c r="AS20" s="833">
        <f xml:space="preserve">
IF($A$4&lt;=12,SUMIFS('ON Data'!AW:AW,'ON Data'!$D:$D,$A$4,'ON Data'!$E:$E,6),SUMIFS('ON Data'!AW:AW,'ON Data'!$E:$E,6))</f>
        <v>0</v>
      </c>
      <c r="AT20" s="838"/>
    </row>
    <row r="21" spans="1:46" ht="15" hidden="1" outlineLevel="1" thickBot="1" x14ac:dyDescent="0.35">
      <c r="A21" s="381" t="s">
        <v>131</v>
      </c>
      <c r="B21" s="401">
        <f xml:space="preserve">
IF($A$4&lt;=12,SUMIFS('ON Data'!F:F,'ON Data'!$D:$D,$A$4,'ON Data'!$E:$E,12),SUMIFS('ON Data'!F:F,'ON Data'!$E:$E,12))</f>
        <v>0</v>
      </c>
      <c r="C21" s="402">
        <f xml:space="preserve">
IF($A$4&lt;=12,SUMIFS('ON Data'!G:G,'ON Data'!$D:$D,$A$4,'ON Data'!$E:$E,12),SUMIFS('ON Data'!G:G,'ON Data'!$E:$E,12))</f>
        <v>0</v>
      </c>
      <c r="D21" s="403">
        <f xml:space="preserve">
IF($A$4&lt;=12,SUMIFS('ON Data'!H:H,'ON Data'!$D:$D,$A$4,'ON Data'!$E:$E,12),SUMIFS('ON Data'!H:H,'ON Data'!$E:$E,12))</f>
        <v>0</v>
      </c>
      <c r="E21" s="403"/>
      <c r="F21" s="403">
        <f xml:space="preserve">
IF($A$4&lt;=12,SUMIFS('ON Data'!J:J,'ON Data'!$D:$D,$A$4,'ON Data'!$E:$E,12),SUMIFS('ON Data'!J:J,'ON Data'!$E:$E,12))</f>
        <v>0</v>
      </c>
      <c r="G21" s="403">
        <f xml:space="preserve">
IF($A$4&lt;=12,SUMIFS('ON Data'!K:K,'ON Data'!$D:$D,$A$4,'ON Data'!$E:$E,12),SUMIFS('ON Data'!K:K,'ON Data'!$E:$E,12))</f>
        <v>0</v>
      </c>
      <c r="H21" s="403">
        <f xml:space="preserve">
IF($A$4&lt;=12,SUMIFS('ON Data'!L:L,'ON Data'!$D:$D,$A$4,'ON Data'!$E:$E,12),SUMIFS('ON Data'!L:L,'ON Data'!$E:$E,12))</f>
        <v>0</v>
      </c>
      <c r="I21" s="403">
        <f xml:space="preserve">
IF($A$4&lt;=12,SUMIFS('ON Data'!M:M,'ON Data'!$D:$D,$A$4,'ON Data'!$E:$E,12),SUMIFS('ON Data'!M:M,'ON Data'!$E:$E,12))</f>
        <v>0</v>
      </c>
      <c r="J21" s="403">
        <f xml:space="preserve">
IF($A$4&lt;=12,SUMIFS('ON Data'!N:N,'ON Data'!$D:$D,$A$4,'ON Data'!$E:$E,12),SUMIFS('ON Data'!N:N,'ON Data'!$E:$E,12))</f>
        <v>0</v>
      </c>
      <c r="K21" s="403">
        <f xml:space="preserve">
IF($A$4&lt;=12,SUMIFS('ON Data'!O:O,'ON Data'!$D:$D,$A$4,'ON Data'!$E:$E,12),SUMIFS('ON Data'!O:O,'ON Data'!$E:$E,12))</f>
        <v>0</v>
      </c>
      <c r="L21" s="403">
        <f xml:space="preserve">
IF($A$4&lt;=12,SUMIFS('ON Data'!P:P,'ON Data'!$D:$D,$A$4,'ON Data'!$E:$E,12),SUMIFS('ON Data'!P:P,'ON Data'!$E:$E,12))</f>
        <v>0</v>
      </c>
      <c r="M21" s="403">
        <f xml:space="preserve">
IF($A$4&lt;=12,SUMIFS('ON Data'!Q:Q,'ON Data'!$D:$D,$A$4,'ON Data'!$E:$E,12),SUMIFS('ON Data'!Q:Q,'ON Data'!$E:$E,12))</f>
        <v>0</v>
      </c>
      <c r="N21" s="403">
        <f xml:space="preserve">
IF($A$4&lt;=12,SUMIFS('ON Data'!R:R,'ON Data'!$D:$D,$A$4,'ON Data'!$E:$E,12),SUMIFS('ON Data'!R:R,'ON Data'!$E:$E,12))</f>
        <v>0</v>
      </c>
      <c r="O21" s="403">
        <f xml:space="preserve">
IF($A$4&lt;=12,SUMIFS('ON Data'!S:S,'ON Data'!$D:$D,$A$4,'ON Data'!$E:$E,12),SUMIFS('ON Data'!S:S,'ON Data'!$E:$E,12))</f>
        <v>0</v>
      </c>
      <c r="P21" s="403">
        <f xml:space="preserve">
IF($A$4&lt;=12,SUMIFS('ON Data'!T:T,'ON Data'!$D:$D,$A$4,'ON Data'!$E:$E,12),SUMIFS('ON Data'!T:T,'ON Data'!$E:$E,12))</f>
        <v>0</v>
      </c>
      <c r="Q21" s="403">
        <f xml:space="preserve">
IF($A$4&lt;=12,SUMIFS('ON Data'!U:U,'ON Data'!$D:$D,$A$4,'ON Data'!$E:$E,12),SUMIFS('ON Data'!U:U,'ON Data'!$E:$E,12))</f>
        <v>0</v>
      </c>
      <c r="R21" s="403">
        <f xml:space="preserve">
IF($A$4&lt;=12,SUMIFS('ON Data'!V:V,'ON Data'!$D:$D,$A$4,'ON Data'!$E:$E,12),SUMIFS('ON Data'!V:V,'ON Data'!$E:$E,12))</f>
        <v>0</v>
      </c>
      <c r="S21" s="403">
        <f xml:space="preserve">
IF($A$4&lt;=12,SUMIFS('ON Data'!W:W,'ON Data'!$D:$D,$A$4,'ON Data'!$E:$E,12),SUMIFS('ON Data'!W:W,'ON Data'!$E:$E,12))</f>
        <v>0</v>
      </c>
      <c r="T21" s="403">
        <f xml:space="preserve">
IF($A$4&lt;=12,SUMIFS('ON Data'!X:X,'ON Data'!$D:$D,$A$4,'ON Data'!$E:$E,12),SUMIFS('ON Data'!X:X,'ON Data'!$E:$E,12))</f>
        <v>0</v>
      </c>
      <c r="U21" s="403">
        <f xml:space="preserve">
IF($A$4&lt;=12,SUMIFS('ON Data'!Y:Y,'ON Data'!$D:$D,$A$4,'ON Data'!$E:$E,12),SUMIFS('ON Data'!Y:Y,'ON Data'!$E:$E,12))</f>
        <v>0</v>
      </c>
      <c r="V21" s="403">
        <f xml:space="preserve">
IF($A$4&lt;=12,SUMIFS('ON Data'!Z:Z,'ON Data'!$D:$D,$A$4,'ON Data'!$E:$E,12),SUMIFS('ON Data'!Z:Z,'ON Data'!$E:$E,12))</f>
        <v>0</v>
      </c>
      <c r="W21" s="403">
        <f xml:space="preserve">
IF($A$4&lt;=12,SUMIFS('ON Data'!AA:AA,'ON Data'!$D:$D,$A$4,'ON Data'!$E:$E,12),SUMIFS('ON Data'!AA:AA,'ON Data'!$E:$E,12))</f>
        <v>0</v>
      </c>
      <c r="X21" s="403">
        <f xml:space="preserve">
IF($A$4&lt;=12,SUMIFS('ON Data'!AB:AB,'ON Data'!$D:$D,$A$4,'ON Data'!$E:$E,12),SUMIFS('ON Data'!AB:AB,'ON Data'!$E:$E,12))</f>
        <v>0</v>
      </c>
      <c r="Y21" s="403">
        <f xml:space="preserve">
IF($A$4&lt;=12,SUMIFS('ON Data'!AC:AC,'ON Data'!$D:$D,$A$4,'ON Data'!$E:$E,12),SUMIFS('ON Data'!AC:AC,'ON Data'!$E:$E,12))</f>
        <v>0</v>
      </c>
      <c r="Z21" s="403">
        <f xml:space="preserve">
IF($A$4&lt;=12,SUMIFS('ON Data'!AD:AD,'ON Data'!$D:$D,$A$4,'ON Data'!$E:$E,12),SUMIFS('ON Data'!AD:AD,'ON Data'!$E:$E,12))</f>
        <v>0</v>
      </c>
      <c r="AA21" s="403"/>
      <c r="AB21" s="403">
        <f xml:space="preserve">
IF($A$4&lt;=12,SUMIFS('ON Data'!AF:AF,'ON Data'!$D:$D,$A$4,'ON Data'!$E:$E,12),SUMIFS('ON Data'!AF:AF,'ON Data'!$E:$E,12))</f>
        <v>0</v>
      </c>
      <c r="AC21" s="403">
        <f xml:space="preserve">
IF($A$4&lt;=12,SUMIFS('ON Data'!AG:AG,'ON Data'!$D:$D,$A$4,'ON Data'!$E:$E,12),SUMIFS('ON Data'!AG:AG,'ON Data'!$E:$E,12))</f>
        <v>0</v>
      </c>
      <c r="AD21" s="403">
        <f xml:space="preserve">
IF($A$4&lt;=12,SUMIFS('ON Data'!AH:AH,'ON Data'!$D:$D,$A$4,'ON Data'!$E:$E,12),SUMIFS('ON Data'!AH:AH,'ON Data'!$E:$E,12))</f>
        <v>0</v>
      </c>
      <c r="AE21" s="403">
        <f xml:space="preserve">
IF($A$4&lt;=12,SUMIFS('ON Data'!AI:AI,'ON Data'!$D:$D,$A$4,'ON Data'!$E:$E,12),SUMIFS('ON Data'!AI:AI,'ON Data'!$E:$E,12))</f>
        <v>0</v>
      </c>
      <c r="AF21" s="403">
        <f xml:space="preserve">
IF($A$4&lt;=12,SUMIFS('ON Data'!AJ:AJ,'ON Data'!$D:$D,$A$4,'ON Data'!$E:$E,12),SUMIFS('ON Data'!AJ:AJ,'ON Data'!$E:$E,12))</f>
        <v>0</v>
      </c>
      <c r="AG21" s="403">
        <f xml:space="preserve">
IF($A$4&lt;=12,SUMIFS('ON Data'!AK:AK,'ON Data'!$D:$D,$A$4,'ON Data'!$E:$E,12),SUMIFS('ON Data'!AK:AK,'ON Data'!$E:$E,12))</f>
        <v>0</v>
      </c>
      <c r="AH21" s="403">
        <f xml:space="preserve">
IF($A$4&lt;=12,SUMIFS('ON Data'!AL:AL,'ON Data'!$D:$D,$A$4,'ON Data'!$E:$E,12),SUMIFS('ON Data'!AL:AL,'ON Data'!$E:$E,12))</f>
        <v>0</v>
      </c>
      <c r="AI21" s="403">
        <f xml:space="preserve">
IF($A$4&lt;=12,SUMIFS('ON Data'!AM:AM,'ON Data'!$D:$D,$A$4,'ON Data'!$E:$E,12),SUMIFS('ON Data'!AM:AM,'ON Data'!$E:$E,12))</f>
        <v>0</v>
      </c>
      <c r="AJ21" s="403">
        <f xml:space="preserve">
IF($A$4&lt;=12,SUMIFS('ON Data'!AN:AN,'ON Data'!$D:$D,$A$4,'ON Data'!$E:$E,12),SUMIFS('ON Data'!AN:AN,'ON Data'!$E:$E,12))</f>
        <v>0</v>
      </c>
      <c r="AK21" s="403">
        <f xml:space="preserve">
IF($A$4&lt;=12,SUMIFS('ON Data'!AO:AO,'ON Data'!$D:$D,$A$4,'ON Data'!$E:$E,12),SUMIFS('ON Data'!AO:AO,'ON Data'!$E:$E,12))</f>
        <v>0</v>
      </c>
      <c r="AL21" s="403">
        <f xml:space="preserve">
IF($A$4&lt;=12,SUMIFS('ON Data'!AP:AP,'ON Data'!$D:$D,$A$4,'ON Data'!$E:$E,12),SUMIFS('ON Data'!AP:AP,'ON Data'!$E:$E,12))</f>
        <v>0</v>
      </c>
      <c r="AM21" s="404">
        <f xml:space="preserve">
IF($A$4&lt;=12,SUMIFS('ON Data'!AQ:AQ,'ON Data'!$D:$D,$A$4,'ON Data'!$E:$E,12),SUMIFS('ON Data'!AQ:AQ,'ON Data'!$E:$E,12))</f>
        <v>0</v>
      </c>
      <c r="AN21" s="503"/>
      <c r="AO21" s="503"/>
      <c r="AP21" s="503"/>
      <c r="AQ21" s="503"/>
      <c r="AR21" s="503"/>
      <c r="AS21" s="503"/>
      <c r="AT21" s="838"/>
    </row>
    <row r="22" spans="1:46" ht="15" hidden="1" outlineLevel="1" thickBot="1" x14ac:dyDescent="0.35">
      <c r="A22" s="381" t="s">
        <v>96</v>
      </c>
      <c r="B22" s="463" t="str">
        <f xml:space="preserve">
IF(OR(B21="",B21=0),"",B20/B21)</f>
        <v/>
      </c>
      <c r="C22" s="464" t="str">
        <f t="shared" ref="C22:I22" si="3" xml:space="preserve">
IF(OR(C21="",C21=0),"",C20/C21)</f>
        <v/>
      </c>
      <c r="D22" s="465" t="str">
        <f t="shared" si="3"/>
        <v/>
      </c>
      <c r="E22" s="465"/>
      <c r="F22" s="465" t="str">
        <f t="shared" si="3"/>
        <v/>
      </c>
      <c r="G22" s="465" t="str">
        <f t="shared" si="3"/>
        <v/>
      </c>
      <c r="H22" s="465" t="str">
        <f t="shared" si="3"/>
        <v/>
      </c>
      <c r="I22" s="465" t="str">
        <f t="shared" si="3"/>
        <v/>
      </c>
      <c r="J22" s="465" t="str">
        <f t="shared" ref="J22:AM22" si="4" xml:space="preserve">
IF(OR(J21="",J21=0),"",J20/J21)</f>
        <v/>
      </c>
      <c r="K22" s="465" t="str">
        <f t="shared" si="4"/>
        <v/>
      </c>
      <c r="L22" s="465" t="str">
        <f t="shared" si="4"/>
        <v/>
      </c>
      <c r="M22" s="465" t="str">
        <f t="shared" si="4"/>
        <v/>
      </c>
      <c r="N22" s="465" t="str">
        <f t="shared" si="4"/>
        <v/>
      </c>
      <c r="O22" s="465" t="str">
        <f t="shared" si="4"/>
        <v/>
      </c>
      <c r="P22" s="465" t="str">
        <f t="shared" si="4"/>
        <v/>
      </c>
      <c r="Q22" s="465" t="str">
        <f t="shared" si="4"/>
        <v/>
      </c>
      <c r="R22" s="465" t="str">
        <f t="shared" si="4"/>
        <v/>
      </c>
      <c r="S22" s="465" t="str">
        <f t="shared" si="4"/>
        <v/>
      </c>
      <c r="T22" s="465" t="str">
        <f t="shared" si="4"/>
        <v/>
      </c>
      <c r="U22" s="465" t="str">
        <f t="shared" si="4"/>
        <v/>
      </c>
      <c r="V22" s="465" t="str">
        <f t="shared" si="4"/>
        <v/>
      </c>
      <c r="W22" s="465" t="str">
        <f t="shared" si="4"/>
        <v/>
      </c>
      <c r="X22" s="465" t="str">
        <f t="shared" si="4"/>
        <v/>
      </c>
      <c r="Y22" s="465" t="str">
        <f t="shared" si="4"/>
        <v/>
      </c>
      <c r="Z22" s="465" t="str">
        <f t="shared" si="4"/>
        <v/>
      </c>
      <c r="AA22" s="465"/>
      <c r="AB22" s="465" t="str">
        <f t="shared" si="4"/>
        <v/>
      </c>
      <c r="AC22" s="465" t="str">
        <f t="shared" si="4"/>
        <v/>
      </c>
      <c r="AD22" s="465" t="str">
        <f t="shared" si="4"/>
        <v/>
      </c>
      <c r="AE22" s="465" t="str">
        <f t="shared" si="4"/>
        <v/>
      </c>
      <c r="AF22" s="465" t="str">
        <f t="shared" si="4"/>
        <v/>
      </c>
      <c r="AG22" s="465" t="str">
        <f t="shared" si="4"/>
        <v/>
      </c>
      <c r="AH22" s="465" t="str">
        <f t="shared" si="4"/>
        <v/>
      </c>
      <c r="AI22" s="465" t="str">
        <f t="shared" si="4"/>
        <v/>
      </c>
      <c r="AJ22" s="465" t="str">
        <f t="shared" si="4"/>
        <v/>
      </c>
      <c r="AK22" s="465" t="str">
        <f t="shared" si="4"/>
        <v/>
      </c>
      <c r="AL22" s="465" t="str">
        <f t="shared" si="4"/>
        <v/>
      </c>
      <c r="AM22" s="466" t="str">
        <f t="shared" si="4"/>
        <v/>
      </c>
      <c r="AN22" s="503"/>
      <c r="AO22" s="503"/>
      <c r="AP22" s="503"/>
      <c r="AQ22" s="503"/>
      <c r="AR22" s="503"/>
      <c r="AS22" s="503"/>
      <c r="AT22" s="838"/>
    </row>
    <row r="23" spans="1:46" ht="15" hidden="1" outlineLevel="1" thickBot="1" x14ac:dyDescent="0.35">
      <c r="A23" s="389" t="s">
        <v>69</v>
      </c>
      <c r="B23" s="405">
        <f xml:space="preserve">
IF(B21="","",B20-B21)</f>
        <v>3232635</v>
      </c>
      <c r="C23" s="406">
        <f t="shared" ref="C23:I23" si="5" xml:space="preserve">
IF(C21="","",C20-C21)</f>
        <v>15720</v>
      </c>
      <c r="D23" s="407">
        <f t="shared" si="5"/>
        <v>0</v>
      </c>
      <c r="E23" s="407"/>
      <c r="F23" s="407">
        <f t="shared" si="5"/>
        <v>68119</v>
      </c>
      <c r="G23" s="407">
        <f t="shared" si="5"/>
        <v>0</v>
      </c>
      <c r="H23" s="407">
        <f t="shared" si="5"/>
        <v>974460</v>
      </c>
      <c r="I23" s="407">
        <f t="shared" si="5"/>
        <v>0</v>
      </c>
      <c r="J23" s="407">
        <f t="shared" ref="J23:AM23" si="6" xml:space="preserve">
IF(J21="","",J20-J21)</f>
        <v>0</v>
      </c>
      <c r="K23" s="407">
        <f t="shared" si="6"/>
        <v>0</v>
      </c>
      <c r="L23" s="407">
        <f t="shared" si="6"/>
        <v>0</v>
      </c>
      <c r="M23" s="407">
        <f t="shared" si="6"/>
        <v>336671</v>
      </c>
      <c r="N23" s="407">
        <f t="shared" si="6"/>
        <v>467674</v>
      </c>
      <c r="O23" s="407">
        <f t="shared" si="6"/>
        <v>475437</v>
      </c>
      <c r="P23" s="407">
        <f t="shared" si="6"/>
        <v>0</v>
      </c>
      <c r="Q23" s="407">
        <f t="shared" si="6"/>
        <v>0</v>
      </c>
      <c r="R23" s="407">
        <f t="shared" si="6"/>
        <v>0</v>
      </c>
      <c r="S23" s="407">
        <f t="shared" si="6"/>
        <v>0</v>
      </c>
      <c r="T23" s="407">
        <f t="shared" si="6"/>
        <v>0</v>
      </c>
      <c r="U23" s="407">
        <f t="shared" si="6"/>
        <v>0</v>
      </c>
      <c r="V23" s="407">
        <f t="shared" si="6"/>
        <v>0</v>
      </c>
      <c r="W23" s="407">
        <f t="shared" si="6"/>
        <v>0</v>
      </c>
      <c r="X23" s="407">
        <f t="shared" si="6"/>
        <v>0</v>
      </c>
      <c r="Y23" s="407">
        <f t="shared" si="6"/>
        <v>0</v>
      </c>
      <c r="Z23" s="407">
        <f t="shared" si="6"/>
        <v>0</v>
      </c>
      <c r="AA23" s="407"/>
      <c r="AB23" s="407">
        <f t="shared" si="6"/>
        <v>0</v>
      </c>
      <c r="AC23" s="407">
        <f t="shared" si="6"/>
        <v>0</v>
      </c>
      <c r="AD23" s="407">
        <f t="shared" si="6"/>
        <v>0</v>
      </c>
      <c r="AE23" s="407">
        <f t="shared" si="6"/>
        <v>0</v>
      </c>
      <c r="AF23" s="407">
        <f t="shared" si="6"/>
        <v>0</v>
      </c>
      <c r="AG23" s="407">
        <f t="shared" si="6"/>
        <v>0</v>
      </c>
      <c r="AH23" s="407">
        <f t="shared" si="6"/>
        <v>0</v>
      </c>
      <c r="AI23" s="407">
        <f t="shared" si="6"/>
        <v>0</v>
      </c>
      <c r="AJ23" s="407">
        <f t="shared" si="6"/>
        <v>0</v>
      </c>
      <c r="AK23" s="407">
        <f t="shared" si="6"/>
        <v>90467</v>
      </c>
      <c r="AL23" s="407">
        <f t="shared" si="6"/>
        <v>0</v>
      </c>
      <c r="AM23" s="408">
        <f t="shared" si="6"/>
        <v>446444</v>
      </c>
      <c r="AN23" s="503"/>
      <c r="AO23" s="503"/>
      <c r="AP23" s="503"/>
      <c r="AQ23" s="503"/>
      <c r="AR23" s="503"/>
      <c r="AS23" s="503"/>
      <c r="AT23" s="838"/>
    </row>
    <row r="24" spans="1:46" x14ac:dyDescent="0.3">
      <c r="A24" s="383" t="s">
        <v>240</v>
      </c>
      <c r="B24" s="432" t="s">
        <v>3</v>
      </c>
      <c r="C24" s="839" t="s">
        <v>252</v>
      </c>
      <c r="D24" s="810"/>
      <c r="E24" s="811"/>
      <c r="F24" s="812" t="s">
        <v>350</v>
      </c>
      <c r="G24" s="813"/>
      <c r="H24" s="813"/>
      <c r="I24" s="813"/>
      <c r="J24" s="813"/>
      <c r="K24" s="813"/>
      <c r="L24" s="812" t="s">
        <v>251</v>
      </c>
      <c r="M24" s="811"/>
      <c r="N24" s="811"/>
      <c r="O24" s="811"/>
      <c r="P24" s="811"/>
      <c r="Q24" s="811"/>
      <c r="R24" s="811"/>
      <c r="S24" s="811"/>
      <c r="T24" s="811"/>
      <c r="U24" s="811"/>
      <c r="V24" s="811"/>
      <c r="W24" s="811"/>
      <c r="X24" s="811"/>
      <c r="Y24" s="811"/>
      <c r="Z24" s="811"/>
      <c r="AA24" s="811"/>
      <c r="AB24" s="811"/>
      <c r="AC24" s="811"/>
      <c r="AD24" s="811"/>
      <c r="AE24" s="811"/>
      <c r="AF24" s="811"/>
      <c r="AG24" s="811"/>
      <c r="AH24" s="811"/>
      <c r="AI24" s="811"/>
      <c r="AJ24" s="811"/>
      <c r="AK24" s="811"/>
      <c r="AL24" s="811"/>
      <c r="AM24" s="811"/>
      <c r="AN24" s="811"/>
      <c r="AO24" s="811"/>
      <c r="AP24" s="811"/>
      <c r="AQ24" s="812" t="s">
        <v>351</v>
      </c>
      <c r="AR24" s="811"/>
      <c r="AS24" s="834"/>
      <c r="AT24" s="838"/>
    </row>
    <row r="25" spans="1:46" x14ac:dyDescent="0.3">
      <c r="A25" s="384" t="s">
        <v>94</v>
      </c>
      <c r="B25" s="401">
        <f xml:space="preserve">
SUM(C25:AS25)</f>
        <v>1450</v>
      </c>
      <c r="C25" s="840">
        <f xml:space="preserve">
IF($A$4&lt;=12,SUMIFS('ON Data'!$I:$I,'ON Data'!$D:$D,$A$4,'ON Data'!$E:$E,10),SUMIFS('ON Data'!$I:$I,'ON Data'!$E:$E,10))</f>
        <v>0</v>
      </c>
      <c r="D25" s="814"/>
      <c r="E25" s="815"/>
      <c r="F25" s="816">
        <f xml:space="preserve">
IF($A$4&lt;=12,SUMIFS('ON Data'!K:K,'ON Data'!$D:$D,$A$4,'ON Data'!$E:$E,10),SUMIFS('ON Data'!K:K,'ON Data'!$E:$E,10))</f>
        <v>1450</v>
      </c>
      <c r="G25" s="815"/>
      <c r="H25" s="815"/>
      <c r="I25" s="815"/>
      <c r="J25" s="815"/>
      <c r="K25" s="815"/>
      <c r="L25" s="816">
        <f xml:space="preserve">
IF($A$4&lt;=12,SUMIFS('ON Data'!P:P,'ON Data'!$D:$D,$A$4,'ON Data'!$E:$E,10),SUMIFS('ON Data'!P:P,'ON Data'!$E:$E,10))</f>
        <v>0</v>
      </c>
      <c r="M25" s="815"/>
      <c r="N25" s="815"/>
      <c r="O25" s="815"/>
      <c r="P25" s="815"/>
      <c r="Q25" s="815"/>
      <c r="R25" s="815"/>
      <c r="S25" s="815"/>
      <c r="T25" s="815"/>
      <c r="U25" s="815"/>
      <c r="V25" s="815"/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815"/>
      <c r="AJ25" s="815"/>
      <c r="AK25" s="815"/>
      <c r="AL25" s="815"/>
      <c r="AM25" s="815"/>
      <c r="AN25" s="815"/>
      <c r="AO25" s="815"/>
      <c r="AP25" s="815"/>
      <c r="AQ25" s="816">
        <f xml:space="preserve">
IF($A$4&lt;=12,SUMIFS('ON Data'!AW:AW,'ON Data'!$D:$D,$A$4,'ON Data'!$E:$E,10),SUMIFS('ON Data'!AW:AW,'ON Data'!$E:$E,10))</f>
        <v>0</v>
      </c>
      <c r="AR25" s="815"/>
      <c r="AS25" s="835"/>
      <c r="AT25" s="838"/>
    </row>
    <row r="26" spans="1:46" x14ac:dyDescent="0.3">
      <c r="A26" s="390" t="s">
        <v>250</v>
      </c>
      <c r="B26" s="412">
        <f xml:space="preserve">
SUM(C26:AS26)</f>
        <v>7511.3574391226248</v>
      </c>
      <c r="C26" s="840">
        <f xml:space="preserve">
IF($A$4&lt;=12,SUMIFS('ON Data'!$I:$I,'ON Data'!$D:$D,$A$4,'ON Data'!$E:$E,11),SUMIFS('ON Data'!$I:$I,'ON Data'!$E:$E,11))</f>
        <v>0</v>
      </c>
      <c r="D26" s="814"/>
      <c r="E26" s="815"/>
      <c r="F26" s="816">
        <f xml:space="preserve">
IF($A$4&lt;=12,SUMIFS('ON Data'!K:K,'ON Data'!$D:$D,$A$4,'ON Data'!$E:$E,11),SUMIFS('ON Data'!K:K,'ON Data'!$E:$E,11))</f>
        <v>3344.6907724559583</v>
      </c>
      <c r="G26" s="815"/>
      <c r="H26" s="815"/>
      <c r="I26" s="815"/>
      <c r="J26" s="815"/>
      <c r="K26" s="815"/>
      <c r="L26" s="817">
        <f xml:space="preserve">
IF($A$4&lt;=12,SUMIFS('ON Data'!P:P,'ON Data'!$D:$D,$A$4,'ON Data'!$E:$E,11),SUMIFS('ON Data'!P:P,'ON Data'!$E:$E,11))</f>
        <v>4166.666666666667</v>
      </c>
      <c r="M26" s="818"/>
      <c r="N26" s="818"/>
      <c r="O26" s="818"/>
      <c r="P26" s="818"/>
      <c r="Q26" s="818"/>
      <c r="R26" s="818"/>
      <c r="S26" s="818"/>
      <c r="T26" s="818"/>
      <c r="U26" s="818"/>
      <c r="V26" s="818"/>
      <c r="W26" s="818"/>
      <c r="X26" s="818"/>
      <c r="Y26" s="818"/>
      <c r="Z26" s="818"/>
      <c r="AA26" s="818"/>
      <c r="AB26" s="818"/>
      <c r="AC26" s="818"/>
      <c r="AD26" s="818"/>
      <c r="AE26" s="818"/>
      <c r="AF26" s="818"/>
      <c r="AG26" s="818"/>
      <c r="AH26" s="818"/>
      <c r="AI26" s="818"/>
      <c r="AJ26" s="818"/>
      <c r="AK26" s="818"/>
      <c r="AL26" s="818"/>
      <c r="AM26" s="818"/>
      <c r="AN26" s="818"/>
      <c r="AO26" s="818"/>
      <c r="AP26" s="818"/>
      <c r="AQ26" s="817">
        <f xml:space="preserve">
IF($A$4&lt;=12,SUMIFS('ON Data'!AW:AW,'ON Data'!$D:$D,$A$4,'ON Data'!$E:$E,11),SUMIFS('ON Data'!AW:AW,'ON Data'!$E:$E,11))</f>
        <v>0</v>
      </c>
      <c r="AR26" s="818"/>
      <c r="AS26" s="836"/>
      <c r="AT26" s="838"/>
    </row>
    <row r="27" spans="1:46" x14ac:dyDescent="0.3">
      <c r="A27" s="390" t="s">
        <v>96</v>
      </c>
      <c r="B27" s="433">
        <f xml:space="preserve">
IF(B26=0,0,B25/B26)</f>
        <v>0.19304100646944708</v>
      </c>
      <c r="C27" s="841">
        <f xml:space="preserve">
IF(C26=0,0,C25/C26)</f>
        <v>0</v>
      </c>
      <c r="D27" s="814"/>
      <c r="E27" s="815"/>
      <c r="F27" s="819">
        <f xml:space="preserve">
IF(F26=0,0,F25/F26)</f>
        <v>0.43352288706058345</v>
      </c>
      <c r="G27" s="815"/>
      <c r="H27" s="815"/>
      <c r="I27" s="815"/>
      <c r="J27" s="815"/>
      <c r="K27" s="815"/>
      <c r="L27" s="819">
        <f xml:space="preserve">
IF(L26=0,0,L25/L26)</f>
        <v>0</v>
      </c>
      <c r="M27" s="815"/>
      <c r="N27" s="815"/>
      <c r="O27" s="815"/>
      <c r="P27" s="815"/>
      <c r="Q27" s="815"/>
      <c r="R27" s="815"/>
      <c r="S27" s="815"/>
      <c r="T27" s="815"/>
      <c r="U27" s="815"/>
      <c r="V27" s="815"/>
      <c r="W27" s="815"/>
      <c r="X27" s="815"/>
      <c r="Y27" s="815"/>
      <c r="Z27" s="815"/>
      <c r="AA27" s="815"/>
      <c r="AB27" s="815"/>
      <c r="AC27" s="815"/>
      <c r="AD27" s="815"/>
      <c r="AE27" s="815"/>
      <c r="AF27" s="815"/>
      <c r="AG27" s="815"/>
      <c r="AH27" s="815"/>
      <c r="AI27" s="815"/>
      <c r="AJ27" s="815"/>
      <c r="AK27" s="815"/>
      <c r="AL27" s="815"/>
      <c r="AM27" s="815"/>
      <c r="AN27" s="815"/>
      <c r="AO27" s="815"/>
      <c r="AP27" s="815"/>
      <c r="AQ27" s="819">
        <f xml:space="preserve">
IF(AQ26=0,0,AQ25/AQ26)</f>
        <v>0</v>
      </c>
      <c r="AR27" s="815"/>
      <c r="AS27" s="835"/>
      <c r="AT27" s="838"/>
    </row>
    <row r="28" spans="1:46" ht="15" thickBot="1" x14ac:dyDescent="0.35">
      <c r="A28" s="390" t="s">
        <v>249</v>
      </c>
      <c r="B28" s="412">
        <f xml:space="preserve">
SUM(C28:AS28)</f>
        <v>6061.3574391226248</v>
      </c>
      <c r="C28" s="842">
        <f xml:space="preserve">
C26-C25</f>
        <v>0</v>
      </c>
      <c r="D28" s="820"/>
      <c r="E28" s="821"/>
      <c r="F28" s="822">
        <f xml:space="preserve">
F26-F25</f>
        <v>1894.6907724559583</v>
      </c>
      <c r="G28" s="821"/>
      <c r="H28" s="821"/>
      <c r="I28" s="821"/>
      <c r="J28" s="821"/>
      <c r="K28" s="821"/>
      <c r="L28" s="822">
        <f xml:space="preserve">
L26-L25</f>
        <v>4166.666666666667</v>
      </c>
      <c r="M28" s="821"/>
      <c r="N28" s="821"/>
      <c r="O28" s="821"/>
      <c r="P28" s="821"/>
      <c r="Q28" s="821"/>
      <c r="R28" s="821"/>
      <c r="S28" s="821"/>
      <c r="T28" s="821"/>
      <c r="U28" s="821"/>
      <c r="V28" s="821"/>
      <c r="W28" s="821"/>
      <c r="X28" s="821"/>
      <c r="Y28" s="821"/>
      <c r="Z28" s="821"/>
      <c r="AA28" s="821"/>
      <c r="AB28" s="821"/>
      <c r="AC28" s="821"/>
      <c r="AD28" s="821"/>
      <c r="AE28" s="821"/>
      <c r="AF28" s="821"/>
      <c r="AG28" s="821"/>
      <c r="AH28" s="821"/>
      <c r="AI28" s="821"/>
      <c r="AJ28" s="821"/>
      <c r="AK28" s="821"/>
      <c r="AL28" s="821"/>
      <c r="AM28" s="821"/>
      <c r="AN28" s="821"/>
      <c r="AO28" s="821"/>
      <c r="AP28" s="821"/>
      <c r="AQ28" s="822">
        <f xml:space="preserve">
AQ26-AQ25</f>
        <v>0</v>
      </c>
      <c r="AR28" s="821"/>
      <c r="AS28" s="837"/>
      <c r="AT28" s="838"/>
    </row>
    <row r="29" spans="1:46" x14ac:dyDescent="0.3">
      <c r="A29" s="391"/>
      <c r="B29" s="391"/>
      <c r="C29" s="392"/>
      <c r="D29" s="391"/>
      <c r="E29" s="391"/>
      <c r="F29" s="391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1"/>
      <c r="AJ29" s="391"/>
      <c r="AK29" s="391"/>
      <c r="AL29" s="391"/>
      <c r="AM29" s="391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247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29" t="s">
        <v>244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</row>
    <row r="33" spans="1:1" x14ac:dyDescent="0.3">
      <c r="A33" s="431" t="s">
        <v>346</v>
      </c>
    </row>
    <row r="34" spans="1:1" x14ac:dyDescent="0.3">
      <c r="A34" s="431" t="s">
        <v>347</v>
      </c>
    </row>
    <row r="35" spans="1:1" x14ac:dyDescent="0.3">
      <c r="A35" s="431" t="s">
        <v>348</v>
      </c>
    </row>
    <row r="36" spans="1:1" x14ac:dyDescent="0.3">
      <c r="A36" s="431" t="s">
        <v>349</v>
      </c>
    </row>
    <row r="37" spans="1:1" x14ac:dyDescent="0.3">
      <c r="A37" s="431" t="s">
        <v>253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9" priority="12" operator="greaterThan">
      <formula>1</formula>
    </cfRule>
  </conditionalFormatting>
  <conditionalFormatting sqref="C28">
    <cfRule type="cellIs" dxfId="28" priority="11" operator="lessThan">
      <formula>0</formula>
    </cfRule>
  </conditionalFormatting>
  <conditionalFormatting sqref="B22:AM22">
    <cfRule type="cellIs" dxfId="27" priority="10" operator="greaterThan">
      <formula>1</formula>
    </cfRule>
  </conditionalFormatting>
  <conditionalFormatting sqref="B23:AM23">
    <cfRule type="cellIs" dxfId="26" priority="9" operator="greaterThan">
      <formula>0</formula>
    </cfRule>
  </conditionalFormatting>
  <conditionalFormatting sqref="L28">
    <cfRule type="cellIs" dxfId="25" priority="5" operator="lessThan">
      <formula>0</formula>
    </cfRule>
  </conditionalFormatting>
  <conditionalFormatting sqref="L27">
    <cfRule type="cellIs" dxfId="24" priority="6" operator="greaterThan">
      <formula>1</formula>
    </cfRule>
  </conditionalFormatting>
  <conditionalFormatting sqref="F27">
    <cfRule type="cellIs" dxfId="23" priority="4" operator="greaterThan">
      <formula>1</formula>
    </cfRule>
  </conditionalFormatting>
  <conditionalFormatting sqref="F28">
    <cfRule type="cellIs" dxfId="22" priority="3" operator="lessThan">
      <formula>0</formula>
    </cfRule>
  </conditionalFormatting>
  <conditionalFormatting sqref="AQ28">
    <cfRule type="cellIs" dxfId="21" priority="1" operator="lessThan">
      <formula>0</formula>
    </cfRule>
  </conditionalFormatting>
  <conditionalFormatting sqref="AQ27">
    <cfRule type="cellIs" dxfId="2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8" t="s">
        <v>151</v>
      </c>
      <c r="B1" s="518"/>
      <c r="C1" s="519"/>
      <c r="D1" s="519"/>
      <c r="E1" s="519"/>
    </row>
    <row r="2" spans="1:5" ht="14.4" customHeight="1" thickBot="1" x14ac:dyDescent="0.35">
      <c r="A2" s="374" t="s">
        <v>353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5566.2076700191656</v>
      </c>
      <c r="D4" s="280">
        <f ca="1">IF(ISERROR(VLOOKUP("Náklady celkem",INDIRECT("HI!$A:$G"),5,0)),0,VLOOKUP("Náklady celkem",INDIRECT("HI!$A:$G"),5,0))</f>
        <v>5695.0916299999999</v>
      </c>
      <c r="E4" s="281">
        <f ca="1">IF(C4=0,0,D4/C4)</f>
        <v>1.0231547163924608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419.26666666666716</v>
      </c>
      <c r="D7" s="288">
        <f>IF(ISERROR(HI!E5),"",HI!E5)</f>
        <v>389.03251</v>
      </c>
      <c r="E7" s="285">
        <f t="shared" ref="E7:E15" si="0">IF(C7=0,0,D7/C7)</f>
        <v>0.92788800286213913</v>
      </c>
    </row>
    <row r="8" spans="1:5" ht="14.4" customHeight="1" x14ac:dyDescent="0.3">
      <c r="A8" s="458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0.97308985014521221</v>
      </c>
      <c r="E8" s="285">
        <f t="shared" si="0"/>
        <v>1.0812109446057914</v>
      </c>
    </row>
    <row r="9" spans="1:5" ht="14.4" customHeight="1" x14ac:dyDescent="0.3">
      <c r="A9" s="458" t="str">
        <f>HYPERLINK("#'LŽ Statim'!A1","Podíl statimových žádanek (max. 30%)")</f>
        <v>Podíl statimových žádanek (max. 30%)</v>
      </c>
      <c r="B9" s="456" t="s">
        <v>291</v>
      </c>
      <c r="C9" s="457">
        <v>0.3</v>
      </c>
      <c r="D9" s="457">
        <f>IF('LŽ Statim'!G3="",0,'LŽ Statim'!G3)</f>
        <v>0.33971997052321296</v>
      </c>
      <c r="E9" s="285">
        <f>IF(C9=0,0,D9/C9)</f>
        <v>1.1323999017440431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58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0.38654917853181625</v>
      </c>
      <c r="E11" s="285">
        <f t="shared" si="0"/>
        <v>0.64424863088636042</v>
      </c>
    </row>
    <row r="12" spans="1:5" ht="14.4" customHeight="1" x14ac:dyDescent="0.3">
      <c r="A12" s="458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0.73230504510256222</v>
      </c>
      <c r="E12" s="285">
        <f t="shared" si="0"/>
        <v>0.9153813063782027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139.08845903431518</v>
      </c>
      <c r="D15" s="288">
        <f>IF(ISERROR(HI!E6),"",HI!E6)</f>
        <v>127.01687</v>
      </c>
      <c r="E15" s="285">
        <f t="shared" si="0"/>
        <v>0.91320926899235444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4266.333333333333</v>
      </c>
      <c r="D16" s="284">
        <f ca="1">IF(ISERROR(VLOOKUP("Osobní náklady (Kč) *",INDIRECT("HI!$A:$G"),5,0)),0,VLOOKUP("Osobní náklady (Kč) *",INDIRECT("HI!$A:$G"),5,0))</f>
        <v>4386.1097</v>
      </c>
      <c r="E16" s="285">
        <f ca="1">IF(C16=0,0,D16/C16)</f>
        <v>1.0280747792796312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5881.3929699999999</v>
      </c>
      <c r="D18" s="303">
        <f ca="1">IF(ISERROR(VLOOKUP("Výnosy celkem",INDIRECT("HI!$A:$G"),5,0)),0,VLOOKUP("Výnosy celkem",INDIRECT("HI!$A:$G"),5,0))</f>
        <v>5789.32233</v>
      </c>
      <c r="E18" s="304">
        <f t="shared" ref="E18:E31" ca="1" si="1">IF(C18=0,0,D18/C18)</f>
        <v>0.98434543645193628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34.422969999999999</v>
      </c>
      <c r="D19" s="284">
        <f ca="1">IF(ISERROR(VLOOKUP("Ambulance *",INDIRECT("HI!$A:$G"),5,0)),0,VLOOKUP("Ambulance *",INDIRECT("HI!$A:$G"),5,0))</f>
        <v>31.722329999999999</v>
      </c>
      <c r="E19" s="285">
        <f t="shared" ca="1" si="1"/>
        <v>0.9215454099399325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0.9215454099399325</v>
      </c>
      <c r="E20" s="285">
        <f t="shared" si="1"/>
        <v>0.9215454099399325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57">
        <f>IF(ISERROR(VLOOKUP("Specializovaná ambulantní péče",'ZV Vykáz.-A'!$A:$AB,10,0)),"",VLOOKUP("Specializovaná ambulantní péče",'ZV Vykáz.-A'!$A:$AB,10,0))</f>
        <v>0.9215454099399325</v>
      </c>
      <c r="E21" s="285">
        <f t="shared" si="1"/>
        <v>0.9215454099399325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57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1.0489991871346629</v>
      </c>
      <c r="E23" s="285">
        <f t="shared" si="1"/>
        <v>1.2341166907466623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5846.97</v>
      </c>
      <c r="D24" s="284">
        <f ca="1">IF(ISERROR(VLOOKUP("Hospitalizace *",INDIRECT("HI!$A:$G"),5,0)),0,VLOOKUP("Hospitalizace *",INDIRECT("HI!$A:$G"),5,0))</f>
        <v>5757.6</v>
      </c>
      <c r="E24" s="285">
        <f ca="1">IF(C24=0,0,D24/C24)</f>
        <v>0.9847151601598777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0.98471516015987781</v>
      </c>
      <c r="E25" s="285">
        <f t="shared" si="1"/>
        <v>0.98471516015987781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0.9632681542747783</v>
      </c>
      <c r="E26" s="285">
        <f t="shared" si="1"/>
        <v>0.9632681542747783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1</v>
      </c>
      <c r="E29" s="285">
        <f t="shared" si="1"/>
        <v>1.0526315789473684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2.8801932367149758</v>
      </c>
      <c r="E30" s="285">
        <f t="shared" si="1"/>
        <v>2.8801932367149758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0.91943032031975558</v>
      </c>
      <c r="D31" s="289">
        <f>IF(ISERROR(VLOOKUP("Celkem:",'ZV Vyžád.'!$A:$M,7,0)),"",VLOOKUP("Celkem:",'ZV Vyžád.'!$A:$M,7,0))</f>
        <v>1.3391910808919107</v>
      </c>
      <c r="E31" s="285">
        <f t="shared" si="1"/>
        <v>1.4565443963455247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1" operator="lessThan">
      <formula>1</formula>
    </cfRule>
  </conditionalFormatting>
  <conditionalFormatting sqref="E30:E31 E4 E7 E15 E22:E23">
    <cfRule type="cellIs" dxfId="86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1"/>
  <sheetViews>
    <sheetView showGridLines="0" showRowColHeader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3001</v>
      </c>
    </row>
    <row r="2" spans="1:49" x14ac:dyDescent="0.3">
      <c r="A2" s="374" t="s">
        <v>353</v>
      </c>
    </row>
    <row r="3" spans="1:49" x14ac:dyDescent="0.3">
      <c r="A3" s="370" t="s">
        <v>212</v>
      </c>
      <c r="B3" s="395">
        <v>2017</v>
      </c>
      <c r="D3" s="371">
        <f>MAX(D5:D1048576)</f>
        <v>2</v>
      </c>
      <c r="F3" s="371">
        <f>SUMIF($E5:$E1048576,"&lt;10",F5:F1048576)</f>
        <v>3262021.1</v>
      </c>
      <c r="G3" s="371">
        <f t="shared" ref="G3:AW3" si="0">SUMIF($E5:$E1048576,"&lt;10",G5:G1048576)</f>
        <v>15851</v>
      </c>
      <c r="H3" s="371">
        <f t="shared" si="0"/>
        <v>0</v>
      </c>
      <c r="I3" s="371">
        <f t="shared" si="0"/>
        <v>80056</v>
      </c>
      <c r="J3" s="371">
        <f t="shared" si="0"/>
        <v>68458.100000000006</v>
      </c>
      <c r="K3" s="371">
        <f t="shared" si="0"/>
        <v>0</v>
      </c>
      <c r="L3" s="371">
        <f t="shared" si="0"/>
        <v>978580.5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0</v>
      </c>
      <c r="Q3" s="371">
        <f t="shared" si="0"/>
        <v>339161.5</v>
      </c>
      <c r="R3" s="371">
        <f t="shared" si="0"/>
        <v>470587</v>
      </c>
      <c r="S3" s="371">
        <f t="shared" si="0"/>
        <v>480314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91957</v>
      </c>
      <c r="AP3" s="371">
        <f t="shared" si="0"/>
        <v>0</v>
      </c>
      <c r="AQ3" s="371">
        <f t="shared" si="0"/>
        <v>452082</v>
      </c>
      <c r="AR3" s="371">
        <f t="shared" si="0"/>
        <v>0</v>
      </c>
      <c r="AS3" s="371">
        <f t="shared" si="0"/>
        <v>0</v>
      </c>
      <c r="AT3" s="371">
        <f t="shared" si="0"/>
        <v>284974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5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5">
        <v>2</v>
      </c>
      <c r="C5" s="370">
        <v>30</v>
      </c>
      <c r="D5" s="370">
        <v>1</v>
      </c>
      <c r="E5" s="370">
        <v>1</v>
      </c>
      <c r="F5" s="370">
        <v>41.8</v>
      </c>
      <c r="G5" s="370">
        <v>0</v>
      </c>
      <c r="H5" s="370">
        <v>0</v>
      </c>
      <c r="I5" s="370">
        <v>2</v>
      </c>
      <c r="J5" s="370">
        <v>0.8</v>
      </c>
      <c r="K5" s="370">
        <v>0</v>
      </c>
      <c r="L5" s="370">
        <v>6</v>
      </c>
      <c r="M5" s="370">
        <v>0</v>
      </c>
      <c r="N5" s="370">
        <v>0</v>
      </c>
      <c r="O5" s="370">
        <v>0</v>
      </c>
      <c r="P5" s="370">
        <v>0</v>
      </c>
      <c r="Q5" s="370">
        <v>5</v>
      </c>
      <c r="R5" s="370">
        <v>6</v>
      </c>
      <c r="S5" s="370">
        <v>5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2</v>
      </c>
      <c r="AP5" s="370">
        <v>0</v>
      </c>
      <c r="AQ5" s="370">
        <v>8</v>
      </c>
      <c r="AR5" s="370">
        <v>0</v>
      </c>
      <c r="AS5" s="370">
        <v>0</v>
      </c>
      <c r="AT5" s="370">
        <v>7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5">
        <v>3</v>
      </c>
      <c r="C6" s="370">
        <v>30</v>
      </c>
      <c r="D6" s="370">
        <v>1</v>
      </c>
      <c r="E6" s="370">
        <v>2</v>
      </c>
      <c r="F6" s="370">
        <v>5864</v>
      </c>
      <c r="G6" s="370">
        <v>0</v>
      </c>
      <c r="H6" s="370">
        <v>0</v>
      </c>
      <c r="I6" s="370">
        <v>336</v>
      </c>
      <c r="J6" s="370">
        <v>141</v>
      </c>
      <c r="K6" s="370">
        <v>0</v>
      </c>
      <c r="L6" s="370">
        <v>976</v>
      </c>
      <c r="M6" s="370">
        <v>0</v>
      </c>
      <c r="N6" s="370">
        <v>0</v>
      </c>
      <c r="O6" s="370">
        <v>0</v>
      </c>
      <c r="P6" s="370">
        <v>0</v>
      </c>
      <c r="Q6" s="370">
        <v>687</v>
      </c>
      <c r="R6" s="370">
        <v>844</v>
      </c>
      <c r="S6" s="370">
        <v>760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216</v>
      </c>
      <c r="AP6" s="370">
        <v>0</v>
      </c>
      <c r="AQ6" s="370">
        <v>1140</v>
      </c>
      <c r="AR6" s="370">
        <v>0</v>
      </c>
      <c r="AS6" s="370">
        <v>0</v>
      </c>
      <c r="AT6" s="370">
        <v>764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5">
        <v>4</v>
      </c>
      <c r="C7" s="370">
        <v>30</v>
      </c>
      <c r="D7" s="370">
        <v>1</v>
      </c>
      <c r="E7" s="370">
        <v>3</v>
      </c>
      <c r="F7" s="370">
        <v>35</v>
      </c>
      <c r="G7" s="370">
        <v>0</v>
      </c>
      <c r="H7" s="370">
        <v>0</v>
      </c>
      <c r="I7" s="370">
        <v>0</v>
      </c>
      <c r="J7" s="370">
        <v>35</v>
      </c>
      <c r="K7" s="370">
        <v>0</v>
      </c>
      <c r="L7" s="370">
        <v>0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5">
        <v>5</v>
      </c>
      <c r="C8" s="370">
        <v>30</v>
      </c>
      <c r="D8" s="370">
        <v>1</v>
      </c>
      <c r="E8" s="370">
        <v>4</v>
      </c>
      <c r="F8" s="370">
        <v>721</v>
      </c>
      <c r="G8" s="370">
        <v>0</v>
      </c>
      <c r="H8" s="370">
        <v>0</v>
      </c>
      <c r="I8" s="370">
        <v>0</v>
      </c>
      <c r="J8" s="370">
        <v>6</v>
      </c>
      <c r="K8" s="370">
        <v>0</v>
      </c>
      <c r="L8" s="370">
        <v>197</v>
      </c>
      <c r="M8" s="370">
        <v>0</v>
      </c>
      <c r="N8" s="370">
        <v>0</v>
      </c>
      <c r="O8" s="370">
        <v>0</v>
      </c>
      <c r="P8" s="370">
        <v>0</v>
      </c>
      <c r="Q8" s="370">
        <v>85</v>
      </c>
      <c r="R8" s="370">
        <v>45</v>
      </c>
      <c r="S8" s="370">
        <v>105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30</v>
      </c>
      <c r="AP8" s="370">
        <v>0</v>
      </c>
      <c r="AQ8" s="370">
        <v>167</v>
      </c>
      <c r="AR8" s="370">
        <v>0</v>
      </c>
      <c r="AS8" s="370">
        <v>0</v>
      </c>
      <c r="AT8" s="370">
        <v>86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5">
        <v>6</v>
      </c>
      <c r="C9" s="370">
        <v>30</v>
      </c>
      <c r="D9" s="370">
        <v>1</v>
      </c>
      <c r="E9" s="370">
        <v>5</v>
      </c>
      <c r="F9" s="370">
        <v>59</v>
      </c>
      <c r="G9" s="370">
        <v>59</v>
      </c>
      <c r="H9" s="370">
        <v>0</v>
      </c>
      <c r="I9" s="370">
        <v>0</v>
      </c>
      <c r="J9" s="370">
        <v>0</v>
      </c>
      <c r="K9" s="370">
        <v>0</v>
      </c>
      <c r="L9" s="370">
        <v>0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5">
        <v>7</v>
      </c>
      <c r="C10" s="370">
        <v>30</v>
      </c>
      <c r="D10" s="370">
        <v>1</v>
      </c>
      <c r="E10" s="370">
        <v>6</v>
      </c>
      <c r="F10" s="370">
        <v>1640381</v>
      </c>
      <c r="G10" s="370">
        <v>7080</v>
      </c>
      <c r="H10" s="370">
        <v>0</v>
      </c>
      <c r="I10" s="370">
        <v>39761</v>
      </c>
      <c r="J10" s="370">
        <v>35422</v>
      </c>
      <c r="K10" s="370">
        <v>0</v>
      </c>
      <c r="L10" s="370">
        <v>496534</v>
      </c>
      <c r="M10" s="370">
        <v>0</v>
      </c>
      <c r="N10" s="370">
        <v>0</v>
      </c>
      <c r="O10" s="370">
        <v>0</v>
      </c>
      <c r="P10" s="370">
        <v>0</v>
      </c>
      <c r="Q10" s="370">
        <v>176867</v>
      </c>
      <c r="R10" s="370">
        <v>218979</v>
      </c>
      <c r="S10" s="370">
        <v>246341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44170</v>
      </c>
      <c r="AP10" s="370">
        <v>0</v>
      </c>
      <c r="AQ10" s="370">
        <v>238847</v>
      </c>
      <c r="AR10" s="370">
        <v>0</v>
      </c>
      <c r="AS10" s="370">
        <v>0</v>
      </c>
      <c r="AT10" s="370">
        <v>136380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5">
        <v>8</v>
      </c>
      <c r="C11" s="370">
        <v>30</v>
      </c>
      <c r="D11" s="370">
        <v>1</v>
      </c>
      <c r="E11" s="370">
        <v>9</v>
      </c>
      <c r="F11" s="370">
        <v>8990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1830</v>
      </c>
      <c r="M11" s="370">
        <v>0</v>
      </c>
      <c r="N11" s="370">
        <v>0</v>
      </c>
      <c r="O11" s="370">
        <v>0</v>
      </c>
      <c r="P11" s="370">
        <v>0</v>
      </c>
      <c r="Q11" s="370">
        <v>0</v>
      </c>
      <c r="R11" s="370">
        <v>1000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3160</v>
      </c>
      <c r="AR11" s="370">
        <v>0</v>
      </c>
      <c r="AS11" s="370">
        <v>0</v>
      </c>
      <c r="AT11" s="370">
        <v>3000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5">
        <v>9</v>
      </c>
      <c r="C12" s="370">
        <v>30</v>
      </c>
      <c r="D12" s="370">
        <v>1</v>
      </c>
      <c r="E12" s="370">
        <v>10</v>
      </c>
      <c r="F12" s="370">
        <v>1450</v>
      </c>
      <c r="G12" s="370">
        <v>0</v>
      </c>
      <c r="H12" s="370">
        <v>0</v>
      </c>
      <c r="I12" s="370">
        <v>0</v>
      </c>
      <c r="J12" s="370">
        <v>0</v>
      </c>
      <c r="K12" s="370">
        <v>1450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5">
        <v>10</v>
      </c>
      <c r="C13" s="370">
        <v>30</v>
      </c>
      <c r="D13" s="370">
        <v>1</v>
      </c>
      <c r="E13" s="370">
        <v>11</v>
      </c>
      <c r="F13" s="370">
        <v>3755.6787195613124</v>
      </c>
      <c r="G13" s="370">
        <v>0</v>
      </c>
      <c r="H13" s="370">
        <v>0</v>
      </c>
      <c r="I13" s="370">
        <v>0</v>
      </c>
      <c r="J13" s="370">
        <v>0</v>
      </c>
      <c r="K13" s="370">
        <v>1672.3453862279791</v>
      </c>
      <c r="L13" s="370">
        <v>0</v>
      </c>
      <c r="M13" s="370">
        <v>0</v>
      </c>
      <c r="N13" s="370">
        <v>0</v>
      </c>
      <c r="O13" s="370">
        <v>0</v>
      </c>
      <c r="P13" s="370">
        <v>2083.3333333333335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5">
        <v>11</v>
      </c>
      <c r="C14" s="370">
        <v>30</v>
      </c>
      <c r="D14" s="370">
        <v>2</v>
      </c>
      <c r="E14" s="370">
        <v>1</v>
      </c>
      <c r="F14" s="370">
        <v>45.3</v>
      </c>
      <c r="G14" s="370">
        <v>0</v>
      </c>
      <c r="H14" s="370">
        <v>0</v>
      </c>
      <c r="I14" s="370">
        <v>2</v>
      </c>
      <c r="J14" s="370">
        <v>0.8</v>
      </c>
      <c r="K14" s="370">
        <v>0</v>
      </c>
      <c r="L14" s="370">
        <v>6</v>
      </c>
      <c r="M14" s="370">
        <v>0</v>
      </c>
      <c r="N14" s="370">
        <v>0</v>
      </c>
      <c r="O14" s="370">
        <v>0</v>
      </c>
      <c r="P14" s="370">
        <v>0</v>
      </c>
      <c r="Q14" s="370">
        <v>5.5</v>
      </c>
      <c r="R14" s="370">
        <v>7</v>
      </c>
      <c r="S14" s="370">
        <v>6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2</v>
      </c>
      <c r="AP14" s="370">
        <v>0</v>
      </c>
      <c r="AQ14" s="370">
        <v>8</v>
      </c>
      <c r="AR14" s="370">
        <v>0</v>
      </c>
      <c r="AS14" s="370">
        <v>0</v>
      </c>
      <c r="AT14" s="370">
        <v>8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5">
        <v>12</v>
      </c>
      <c r="C15" s="370">
        <v>30</v>
      </c>
      <c r="D15" s="370">
        <v>2</v>
      </c>
      <c r="E15" s="370">
        <v>2</v>
      </c>
      <c r="F15" s="370">
        <v>6006</v>
      </c>
      <c r="G15" s="370">
        <v>0</v>
      </c>
      <c r="H15" s="370">
        <v>0</v>
      </c>
      <c r="I15" s="370">
        <v>316</v>
      </c>
      <c r="J15" s="370">
        <v>128</v>
      </c>
      <c r="K15" s="370">
        <v>0</v>
      </c>
      <c r="L15" s="370">
        <v>912</v>
      </c>
      <c r="M15" s="370">
        <v>0</v>
      </c>
      <c r="N15" s="370">
        <v>0</v>
      </c>
      <c r="O15" s="370">
        <v>0</v>
      </c>
      <c r="P15" s="370">
        <v>0</v>
      </c>
      <c r="Q15" s="370">
        <v>708</v>
      </c>
      <c r="R15" s="370">
        <v>989</v>
      </c>
      <c r="S15" s="370">
        <v>816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240</v>
      </c>
      <c r="AP15" s="370">
        <v>0</v>
      </c>
      <c r="AQ15" s="370">
        <v>1092</v>
      </c>
      <c r="AR15" s="370">
        <v>0</v>
      </c>
      <c r="AS15" s="370">
        <v>0</v>
      </c>
      <c r="AT15" s="370">
        <v>805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5">
        <v>2017</v>
      </c>
      <c r="C16" s="370">
        <v>30</v>
      </c>
      <c r="D16" s="370">
        <v>2</v>
      </c>
      <c r="E16" s="370">
        <v>3</v>
      </c>
      <c r="F16" s="370">
        <v>27.5</v>
      </c>
      <c r="G16" s="370">
        <v>0</v>
      </c>
      <c r="H16" s="370">
        <v>0</v>
      </c>
      <c r="I16" s="370">
        <v>0</v>
      </c>
      <c r="J16" s="370">
        <v>27.5</v>
      </c>
      <c r="K16" s="370">
        <v>0</v>
      </c>
      <c r="L16" s="370">
        <v>0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30</v>
      </c>
      <c r="D17" s="370">
        <v>2</v>
      </c>
      <c r="E17" s="370">
        <v>4</v>
      </c>
      <c r="F17" s="370">
        <v>307.5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181.5</v>
      </c>
      <c r="M17" s="370">
        <v>0</v>
      </c>
      <c r="N17" s="370">
        <v>0</v>
      </c>
      <c r="O17" s="370">
        <v>0</v>
      </c>
      <c r="P17" s="370">
        <v>0</v>
      </c>
      <c r="Q17" s="370">
        <v>0</v>
      </c>
      <c r="R17" s="370">
        <v>22</v>
      </c>
      <c r="S17" s="370">
        <v>25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63</v>
      </c>
      <c r="AR17" s="370">
        <v>0</v>
      </c>
      <c r="AS17" s="370">
        <v>0</v>
      </c>
      <c r="AT17" s="370">
        <v>16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30</v>
      </c>
      <c r="D18" s="370">
        <v>2</v>
      </c>
      <c r="E18" s="370">
        <v>5</v>
      </c>
      <c r="F18" s="370">
        <v>129</v>
      </c>
      <c r="G18" s="370">
        <v>72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45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30</v>
      </c>
      <c r="D19" s="370">
        <v>2</v>
      </c>
      <c r="E19" s="370">
        <v>6</v>
      </c>
      <c r="F19" s="370">
        <v>1592254</v>
      </c>
      <c r="G19" s="370">
        <v>8640</v>
      </c>
      <c r="H19" s="370">
        <v>0</v>
      </c>
      <c r="I19" s="370">
        <v>39639</v>
      </c>
      <c r="J19" s="370">
        <v>32697</v>
      </c>
      <c r="K19" s="370">
        <v>0</v>
      </c>
      <c r="L19" s="370">
        <v>477926</v>
      </c>
      <c r="M19" s="370">
        <v>0</v>
      </c>
      <c r="N19" s="370">
        <v>0</v>
      </c>
      <c r="O19" s="370">
        <v>0</v>
      </c>
      <c r="P19" s="370">
        <v>0</v>
      </c>
      <c r="Q19" s="370">
        <v>159804</v>
      </c>
      <c r="R19" s="370">
        <v>248695</v>
      </c>
      <c r="S19" s="370">
        <v>229096</v>
      </c>
      <c r="T19" s="370">
        <v>0</v>
      </c>
      <c r="U19" s="370">
        <v>0</v>
      </c>
      <c r="V19" s="370">
        <v>0</v>
      </c>
      <c r="W19" s="370">
        <v>0</v>
      </c>
      <c r="X19" s="370">
        <v>0</v>
      </c>
      <c r="Y19" s="370">
        <v>0</v>
      </c>
      <c r="Z19" s="370">
        <v>0</v>
      </c>
      <c r="AA19" s="370">
        <v>0</v>
      </c>
      <c r="AB19" s="370">
        <v>0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46297</v>
      </c>
      <c r="AP19" s="370">
        <v>0</v>
      </c>
      <c r="AQ19" s="370">
        <v>207597</v>
      </c>
      <c r="AR19" s="370">
        <v>0</v>
      </c>
      <c r="AS19" s="370">
        <v>0</v>
      </c>
      <c r="AT19" s="370">
        <v>141863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30</v>
      </c>
      <c r="D20" s="370">
        <v>2</v>
      </c>
      <c r="E20" s="370">
        <v>9</v>
      </c>
      <c r="F20" s="370">
        <v>7160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0</v>
      </c>
      <c r="P20" s="370">
        <v>0</v>
      </c>
      <c r="Q20" s="370">
        <v>1000</v>
      </c>
      <c r="R20" s="370">
        <v>0</v>
      </c>
      <c r="S20" s="370">
        <v>3160</v>
      </c>
      <c r="T20" s="370">
        <v>0</v>
      </c>
      <c r="U20" s="370">
        <v>0</v>
      </c>
      <c r="V20" s="370">
        <v>0</v>
      </c>
      <c r="W20" s="370">
        <v>0</v>
      </c>
      <c r="X20" s="370">
        <v>0</v>
      </c>
      <c r="Y20" s="370">
        <v>0</v>
      </c>
      <c r="Z20" s="370">
        <v>0</v>
      </c>
      <c r="AA20" s="370">
        <v>0</v>
      </c>
      <c r="AB20" s="370">
        <v>0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1000</v>
      </c>
      <c r="AP20" s="370">
        <v>0</v>
      </c>
      <c r="AQ20" s="370">
        <v>0</v>
      </c>
      <c r="AR20" s="370">
        <v>0</v>
      </c>
      <c r="AS20" s="370">
        <v>0</v>
      </c>
      <c r="AT20" s="370">
        <v>2000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30</v>
      </c>
      <c r="D21" s="370">
        <v>2</v>
      </c>
      <c r="E21" s="370">
        <v>11</v>
      </c>
      <c r="F21" s="370">
        <v>3755.6787195613124</v>
      </c>
      <c r="G21" s="370">
        <v>0</v>
      </c>
      <c r="H21" s="370">
        <v>0</v>
      </c>
      <c r="I21" s="370">
        <v>0</v>
      </c>
      <c r="J21" s="370">
        <v>0</v>
      </c>
      <c r="K21" s="370">
        <v>1672.3453862279791</v>
      </c>
      <c r="L21" s="370">
        <v>0</v>
      </c>
      <c r="M21" s="370">
        <v>0</v>
      </c>
      <c r="N21" s="370">
        <v>0</v>
      </c>
      <c r="O21" s="370">
        <v>0</v>
      </c>
      <c r="P21" s="370">
        <v>2083.3333333333335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592" t="s">
        <v>3005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</row>
    <row r="2" spans="1:28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28545</v>
      </c>
      <c r="C3" s="344">
        <f t="shared" ref="C3:Z3" si="0">SUBTOTAL(9,C6:C1048576)</f>
        <v>6</v>
      </c>
      <c r="D3" s="344"/>
      <c r="E3" s="344">
        <f>SUBTOTAL(9,E6:E1048576)/4</f>
        <v>34422.97</v>
      </c>
      <c r="F3" s="344"/>
      <c r="G3" s="344">
        <f t="shared" si="0"/>
        <v>6</v>
      </c>
      <c r="H3" s="344">
        <f>SUBTOTAL(9,H6:H1048576)/4</f>
        <v>31722.329999999998</v>
      </c>
      <c r="I3" s="347">
        <f>IF(B3&lt;&gt;0,H3/B3,"")</f>
        <v>1.1113095112979505</v>
      </c>
      <c r="J3" s="345">
        <f>IF(E3&lt;&gt;0,H3/E3,"")</f>
        <v>0.9215454099399325</v>
      </c>
      <c r="K3" s="346">
        <f t="shared" si="0"/>
        <v>2560.34</v>
      </c>
      <c r="L3" s="346"/>
      <c r="M3" s="344">
        <f t="shared" si="0"/>
        <v>0.6599502509758598</v>
      </c>
      <c r="N3" s="344">
        <f t="shared" si="0"/>
        <v>46283.05999999999</v>
      </c>
      <c r="O3" s="344"/>
      <c r="P3" s="344">
        <f t="shared" si="0"/>
        <v>3</v>
      </c>
      <c r="Q3" s="344">
        <f t="shared" si="0"/>
        <v>9294.6</v>
      </c>
      <c r="R3" s="347">
        <f>IF(K3&lt;&gt;0,Q3/K3,"")</f>
        <v>3.6302209862752601</v>
      </c>
      <c r="S3" s="347">
        <f>IF(N3&lt;&gt;0,Q3/N3,"")</f>
        <v>0.20082077546298802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593" t="s">
        <v>296</v>
      </c>
      <c r="B4" s="594" t="s">
        <v>123</v>
      </c>
      <c r="C4" s="595"/>
      <c r="D4" s="596"/>
      <c r="E4" s="595"/>
      <c r="F4" s="596"/>
      <c r="G4" s="595"/>
      <c r="H4" s="595"/>
      <c r="I4" s="596"/>
      <c r="J4" s="597"/>
      <c r="K4" s="594" t="s">
        <v>124</v>
      </c>
      <c r="L4" s="596"/>
      <c r="M4" s="595"/>
      <c r="N4" s="595"/>
      <c r="O4" s="596"/>
      <c r="P4" s="595"/>
      <c r="Q4" s="595"/>
      <c r="R4" s="596"/>
      <c r="S4" s="597"/>
      <c r="T4" s="594" t="s">
        <v>125</v>
      </c>
      <c r="U4" s="596"/>
      <c r="V4" s="595"/>
      <c r="W4" s="595"/>
      <c r="X4" s="596"/>
      <c r="Y4" s="595"/>
      <c r="Z4" s="595"/>
      <c r="AA4" s="596"/>
      <c r="AB4" s="597"/>
    </row>
    <row r="5" spans="1:28" ht="14.4" customHeight="1" thickBot="1" x14ac:dyDescent="0.35">
      <c r="A5" s="843"/>
      <c r="B5" s="844">
        <v>2015</v>
      </c>
      <c r="C5" s="845"/>
      <c r="D5" s="845"/>
      <c r="E5" s="845">
        <v>2016</v>
      </c>
      <c r="F5" s="845"/>
      <c r="G5" s="845"/>
      <c r="H5" s="845">
        <v>2017</v>
      </c>
      <c r="I5" s="846" t="s">
        <v>332</v>
      </c>
      <c r="J5" s="847" t="s">
        <v>2</v>
      </c>
      <c r="K5" s="844">
        <v>2015</v>
      </c>
      <c r="L5" s="845"/>
      <c r="M5" s="845"/>
      <c r="N5" s="845">
        <v>2016</v>
      </c>
      <c r="O5" s="845"/>
      <c r="P5" s="845"/>
      <c r="Q5" s="845">
        <v>2017</v>
      </c>
      <c r="R5" s="846" t="s">
        <v>332</v>
      </c>
      <c r="S5" s="847" t="s">
        <v>2</v>
      </c>
      <c r="T5" s="844">
        <v>2015</v>
      </c>
      <c r="U5" s="845"/>
      <c r="V5" s="845"/>
      <c r="W5" s="845">
        <v>2016</v>
      </c>
      <c r="X5" s="845"/>
      <c r="Y5" s="845"/>
      <c r="Z5" s="845">
        <v>2017</v>
      </c>
      <c r="AA5" s="846" t="s">
        <v>332</v>
      </c>
      <c r="AB5" s="847" t="s">
        <v>2</v>
      </c>
    </row>
    <row r="6" spans="1:28" ht="14.4" customHeight="1" x14ac:dyDescent="0.3">
      <c r="A6" s="848" t="s">
        <v>3002</v>
      </c>
      <c r="B6" s="849">
        <v>28545</v>
      </c>
      <c r="C6" s="850">
        <v>1</v>
      </c>
      <c r="D6" s="850">
        <v>0.82924279921227018</v>
      </c>
      <c r="E6" s="849">
        <v>34422.97</v>
      </c>
      <c r="F6" s="850">
        <v>1.2059194254685583</v>
      </c>
      <c r="G6" s="850">
        <v>1</v>
      </c>
      <c r="H6" s="849">
        <v>31722.329999999998</v>
      </c>
      <c r="I6" s="850">
        <v>1.1113095112979505</v>
      </c>
      <c r="J6" s="850">
        <v>0.9215454099399325</v>
      </c>
      <c r="K6" s="849">
        <v>1280.17</v>
      </c>
      <c r="L6" s="850">
        <v>1</v>
      </c>
      <c r="M6" s="850">
        <v>5.5319159969111825E-2</v>
      </c>
      <c r="N6" s="849">
        <v>23141.529999999995</v>
      </c>
      <c r="O6" s="850">
        <v>18.076919471632667</v>
      </c>
      <c r="P6" s="850">
        <v>1</v>
      </c>
      <c r="Q6" s="849">
        <v>4647.3</v>
      </c>
      <c r="R6" s="850">
        <v>3.6302209862752601</v>
      </c>
      <c r="S6" s="850">
        <v>0.20082077546298802</v>
      </c>
      <c r="T6" s="849"/>
      <c r="U6" s="850"/>
      <c r="V6" s="850"/>
      <c r="W6" s="849"/>
      <c r="X6" s="850"/>
      <c r="Y6" s="850"/>
      <c r="Z6" s="849"/>
      <c r="AA6" s="850"/>
      <c r="AB6" s="851"/>
    </row>
    <row r="7" spans="1:28" ht="14.4" customHeight="1" x14ac:dyDescent="0.3">
      <c r="A7" s="858" t="s">
        <v>3003</v>
      </c>
      <c r="B7" s="852">
        <v>11534</v>
      </c>
      <c r="C7" s="853">
        <v>1</v>
      </c>
      <c r="D7" s="853">
        <v>0.77986970617965945</v>
      </c>
      <c r="E7" s="852">
        <v>14789.65</v>
      </c>
      <c r="F7" s="853">
        <v>1.2822654759840471</v>
      </c>
      <c r="G7" s="853">
        <v>1</v>
      </c>
      <c r="H7" s="852">
        <v>18975.989999999998</v>
      </c>
      <c r="I7" s="853">
        <v>1.6452219524882954</v>
      </c>
      <c r="J7" s="853">
        <v>1.2830587606873725</v>
      </c>
      <c r="K7" s="852">
        <v>1001.4</v>
      </c>
      <c r="L7" s="853">
        <v>1</v>
      </c>
      <c r="M7" s="853">
        <v>0.59163417227933357</v>
      </c>
      <c r="N7" s="852">
        <v>1692.6</v>
      </c>
      <c r="O7" s="853">
        <v>1.6902336728579987</v>
      </c>
      <c r="P7" s="853">
        <v>1</v>
      </c>
      <c r="Q7" s="852">
        <v>3169.9</v>
      </c>
      <c r="R7" s="853">
        <v>3.1654683443179552</v>
      </c>
      <c r="S7" s="853">
        <v>1.8727992437669858</v>
      </c>
      <c r="T7" s="852"/>
      <c r="U7" s="853"/>
      <c r="V7" s="853"/>
      <c r="W7" s="852"/>
      <c r="X7" s="853"/>
      <c r="Y7" s="853"/>
      <c r="Z7" s="852"/>
      <c r="AA7" s="853"/>
      <c r="AB7" s="854"/>
    </row>
    <row r="8" spans="1:28" ht="14.4" customHeight="1" thickBot="1" x14ac:dyDescent="0.35">
      <c r="A8" s="859" t="s">
        <v>3004</v>
      </c>
      <c r="B8" s="855">
        <v>17011</v>
      </c>
      <c r="C8" s="856">
        <v>1</v>
      </c>
      <c r="D8" s="856">
        <v>0.86643522338555068</v>
      </c>
      <c r="E8" s="855">
        <v>19633.32</v>
      </c>
      <c r="F8" s="856">
        <v>1.1541543707013109</v>
      </c>
      <c r="G8" s="856">
        <v>1</v>
      </c>
      <c r="H8" s="855">
        <v>12746.34</v>
      </c>
      <c r="I8" s="856">
        <v>0.74929986479336896</v>
      </c>
      <c r="J8" s="856">
        <v>0.64921979573500566</v>
      </c>
      <c r="K8" s="855">
        <v>278.77</v>
      </c>
      <c r="L8" s="856">
        <v>1</v>
      </c>
      <c r="M8" s="856">
        <v>1.2996918727414375E-2</v>
      </c>
      <c r="N8" s="855">
        <v>21448.929999999997</v>
      </c>
      <c r="O8" s="856">
        <v>76.941313627721769</v>
      </c>
      <c r="P8" s="856">
        <v>1</v>
      </c>
      <c r="Q8" s="855">
        <v>1477.4</v>
      </c>
      <c r="R8" s="856">
        <v>5.2997094378878655</v>
      </c>
      <c r="S8" s="856">
        <v>6.8879892843139515E-2</v>
      </c>
      <c r="T8" s="855"/>
      <c r="U8" s="856"/>
      <c r="V8" s="856"/>
      <c r="W8" s="855"/>
      <c r="X8" s="856"/>
      <c r="Y8" s="856"/>
      <c r="Z8" s="855"/>
      <c r="AA8" s="856"/>
      <c r="AB8" s="857"/>
    </row>
    <row r="9" spans="1:28" ht="14.4" customHeight="1" thickBot="1" x14ac:dyDescent="0.35"/>
    <row r="10" spans="1:28" ht="14.4" customHeight="1" x14ac:dyDescent="0.3">
      <c r="A10" s="848" t="s">
        <v>564</v>
      </c>
      <c r="B10" s="849">
        <v>28545</v>
      </c>
      <c r="C10" s="850">
        <v>1</v>
      </c>
      <c r="D10" s="850">
        <v>0.82924279921226995</v>
      </c>
      <c r="E10" s="849">
        <v>34422.970000000008</v>
      </c>
      <c r="F10" s="850">
        <v>1.2059194254685588</v>
      </c>
      <c r="G10" s="850">
        <v>1</v>
      </c>
      <c r="H10" s="849">
        <v>31722.33</v>
      </c>
      <c r="I10" s="850">
        <v>1.1113095112979507</v>
      </c>
      <c r="J10" s="851">
        <v>0.92154540993993239</v>
      </c>
    </row>
    <row r="11" spans="1:28" ht="14.4" customHeight="1" x14ac:dyDescent="0.3">
      <c r="A11" s="858" t="s">
        <v>3006</v>
      </c>
      <c r="B11" s="852">
        <v>1185</v>
      </c>
      <c r="C11" s="853">
        <v>1</v>
      </c>
      <c r="D11" s="853">
        <v>4.3888888888888893</v>
      </c>
      <c r="E11" s="852">
        <v>270</v>
      </c>
      <c r="F11" s="853">
        <v>0.22784810126582278</v>
      </c>
      <c r="G11" s="853">
        <v>1</v>
      </c>
      <c r="H11" s="852">
        <v>122</v>
      </c>
      <c r="I11" s="853">
        <v>0.1029535864978903</v>
      </c>
      <c r="J11" s="854">
        <v>0.45185185185185184</v>
      </c>
    </row>
    <row r="12" spans="1:28" ht="14.4" customHeight="1" thickBot="1" x14ac:dyDescent="0.35">
      <c r="A12" s="859" t="s">
        <v>3007</v>
      </c>
      <c r="B12" s="855">
        <v>27360</v>
      </c>
      <c r="C12" s="856">
        <v>1</v>
      </c>
      <c r="D12" s="856">
        <v>0.80110163186393435</v>
      </c>
      <c r="E12" s="855">
        <v>34152.970000000008</v>
      </c>
      <c r="F12" s="856">
        <v>1.2482810672514624</v>
      </c>
      <c r="G12" s="856">
        <v>1</v>
      </c>
      <c r="H12" s="855">
        <v>31600.33</v>
      </c>
      <c r="I12" s="856">
        <v>1.1549828216374269</v>
      </c>
      <c r="J12" s="857">
        <v>0.92525862318855412</v>
      </c>
    </row>
    <row r="13" spans="1:28" ht="14.4" customHeight="1" x14ac:dyDescent="0.3">
      <c r="A13" s="770" t="s">
        <v>2068</v>
      </c>
    </row>
    <row r="14" spans="1:28" ht="14.4" customHeight="1" x14ac:dyDescent="0.3">
      <c r="A14" s="771" t="s">
        <v>2069</v>
      </c>
    </row>
    <row r="15" spans="1:28" ht="14.4" customHeight="1" x14ac:dyDescent="0.3">
      <c r="A15" s="770" t="s">
        <v>3008</v>
      </c>
    </row>
    <row r="16" spans="1:28" ht="14.4" customHeight="1" x14ac:dyDescent="0.3">
      <c r="A16" s="770" t="s">
        <v>3009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9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592" t="s">
        <v>3011</v>
      </c>
      <c r="B1" s="518"/>
      <c r="C1" s="518"/>
      <c r="D1" s="518"/>
      <c r="E1" s="518"/>
      <c r="F1" s="518"/>
      <c r="G1" s="518"/>
    </row>
    <row r="2" spans="1:7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0">
        <f t="shared" ref="B3:G3" si="0">SUBTOTAL(9,B6:B1048576)</f>
        <v>358</v>
      </c>
      <c r="C3" s="461">
        <f t="shared" si="0"/>
        <v>377</v>
      </c>
      <c r="D3" s="506">
        <f t="shared" si="0"/>
        <v>332</v>
      </c>
      <c r="E3" s="346">
        <f t="shared" si="0"/>
        <v>28545</v>
      </c>
      <c r="F3" s="344">
        <f t="shared" si="0"/>
        <v>34422.97</v>
      </c>
      <c r="G3" s="462">
        <f t="shared" si="0"/>
        <v>31722.33</v>
      </c>
    </row>
    <row r="4" spans="1:7" ht="14.4" customHeight="1" x14ac:dyDescent="0.3">
      <c r="A4" s="593" t="s">
        <v>167</v>
      </c>
      <c r="B4" s="598" t="s">
        <v>293</v>
      </c>
      <c r="C4" s="596"/>
      <c r="D4" s="599"/>
      <c r="E4" s="598" t="s">
        <v>123</v>
      </c>
      <c r="F4" s="596"/>
      <c r="G4" s="599"/>
    </row>
    <row r="5" spans="1:7" ht="14.4" customHeight="1" thickBot="1" x14ac:dyDescent="0.35">
      <c r="A5" s="843"/>
      <c r="B5" s="844">
        <v>2015</v>
      </c>
      <c r="C5" s="845">
        <v>2016</v>
      </c>
      <c r="D5" s="860">
        <v>2017</v>
      </c>
      <c r="E5" s="844">
        <v>2015</v>
      </c>
      <c r="F5" s="845">
        <v>2016</v>
      </c>
      <c r="G5" s="860">
        <v>2017</v>
      </c>
    </row>
    <row r="6" spans="1:7" ht="14.4" customHeight="1" x14ac:dyDescent="0.3">
      <c r="A6" s="805" t="s">
        <v>3006</v>
      </c>
      <c r="B6" s="225">
        <v>53</v>
      </c>
      <c r="C6" s="225">
        <v>5</v>
      </c>
      <c r="D6" s="225">
        <v>1</v>
      </c>
      <c r="E6" s="861">
        <v>1185</v>
      </c>
      <c r="F6" s="861">
        <v>270</v>
      </c>
      <c r="G6" s="862">
        <v>122</v>
      </c>
    </row>
    <row r="7" spans="1:7" ht="14.4" customHeight="1" x14ac:dyDescent="0.3">
      <c r="A7" s="743" t="s">
        <v>2071</v>
      </c>
      <c r="B7" s="717">
        <v>185</v>
      </c>
      <c r="C7" s="717">
        <v>187</v>
      </c>
      <c r="D7" s="717">
        <v>162</v>
      </c>
      <c r="E7" s="863">
        <v>17266</v>
      </c>
      <c r="F7" s="863">
        <v>17291.32</v>
      </c>
      <c r="G7" s="864">
        <v>16460</v>
      </c>
    </row>
    <row r="8" spans="1:7" ht="14.4" customHeight="1" x14ac:dyDescent="0.3">
      <c r="A8" s="743" t="s">
        <v>2073</v>
      </c>
      <c r="B8" s="717">
        <v>2</v>
      </c>
      <c r="C8" s="717">
        <v>11</v>
      </c>
      <c r="D8" s="717">
        <v>2</v>
      </c>
      <c r="E8" s="863">
        <v>70</v>
      </c>
      <c r="F8" s="863">
        <v>1233.6599999999999</v>
      </c>
      <c r="G8" s="864">
        <v>74</v>
      </c>
    </row>
    <row r="9" spans="1:7" ht="14.4" customHeight="1" x14ac:dyDescent="0.3">
      <c r="A9" s="743" t="s">
        <v>2074</v>
      </c>
      <c r="B9" s="717"/>
      <c r="C9" s="717">
        <v>1</v>
      </c>
      <c r="D9" s="717"/>
      <c r="E9" s="863"/>
      <c r="F9" s="863">
        <v>37</v>
      </c>
      <c r="G9" s="864"/>
    </row>
    <row r="10" spans="1:7" ht="14.4" customHeight="1" x14ac:dyDescent="0.3">
      <c r="A10" s="743" t="s">
        <v>2075</v>
      </c>
      <c r="B10" s="717">
        <v>3</v>
      </c>
      <c r="C10" s="717">
        <v>4</v>
      </c>
      <c r="D10" s="717">
        <v>2</v>
      </c>
      <c r="E10" s="863">
        <v>108</v>
      </c>
      <c r="F10" s="863">
        <v>284.33</v>
      </c>
      <c r="G10" s="864">
        <v>74</v>
      </c>
    </row>
    <row r="11" spans="1:7" ht="14.4" customHeight="1" x14ac:dyDescent="0.3">
      <c r="A11" s="743" t="s">
        <v>2076</v>
      </c>
      <c r="B11" s="717">
        <v>38</v>
      </c>
      <c r="C11" s="717">
        <v>57</v>
      </c>
      <c r="D11" s="717">
        <v>110</v>
      </c>
      <c r="E11" s="863">
        <v>3029</v>
      </c>
      <c r="F11" s="863">
        <v>4380.33</v>
      </c>
      <c r="G11" s="864">
        <v>9794.66</v>
      </c>
    </row>
    <row r="12" spans="1:7" ht="14.4" customHeight="1" x14ac:dyDescent="0.3">
      <c r="A12" s="743" t="s">
        <v>3010</v>
      </c>
      <c r="B12" s="717">
        <v>17</v>
      </c>
      <c r="C12" s="717">
        <v>45</v>
      </c>
      <c r="D12" s="717"/>
      <c r="E12" s="863">
        <v>970</v>
      </c>
      <c r="F12" s="863">
        <v>4243</v>
      </c>
      <c r="G12" s="864"/>
    </row>
    <row r="13" spans="1:7" ht="14.4" customHeight="1" thickBot="1" x14ac:dyDescent="0.35">
      <c r="A13" s="867" t="s">
        <v>2078</v>
      </c>
      <c r="B13" s="723">
        <v>60</v>
      </c>
      <c r="C13" s="723">
        <v>67</v>
      </c>
      <c r="D13" s="723">
        <v>55</v>
      </c>
      <c r="E13" s="865">
        <v>5917</v>
      </c>
      <c r="F13" s="865">
        <v>6683.33</v>
      </c>
      <c r="G13" s="866">
        <v>5197.67</v>
      </c>
    </row>
    <row r="14" spans="1:7" ht="14.4" customHeight="1" x14ac:dyDescent="0.3">
      <c r="A14" s="770" t="s">
        <v>2068</v>
      </c>
    </row>
    <row r="15" spans="1:7" ht="14.4" customHeight="1" x14ac:dyDescent="0.3">
      <c r="A15" s="771" t="s">
        <v>2069</v>
      </c>
    </row>
    <row r="16" spans="1:7" ht="14.4" customHeight="1" x14ac:dyDescent="0.3">
      <c r="A16" s="770" t="s">
        <v>3008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8" t="s">
        <v>3054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8" ht="14.4" customHeight="1" thickBot="1" x14ac:dyDescent="0.35">
      <c r="A2" s="374" t="s">
        <v>353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376</v>
      </c>
      <c r="H3" s="208">
        <f t="shared" si="0"/>
        <v>29825.17</v>
      </c>
      <c r="I3" s="78"/>
      <c r="J3" s="78"/>
      <c r="K3" s="208">
        <f t="shared" si="0"/>
        <v>445.6</v>
      </c>
      <c r="L3" s="208">
        <f t="shared" si="0"/>
        <v>57564.5</v>
      </c>
      <c r="M3" s="78"/>
      <c r="N3" s="78"/>
      <c r="O3" s="208">
        <f t="shared" si="0"/>
        <v>377</v>
      </c>
      <c r="P3" s="208">
        <f t="shared" si="0"/>
        <v>36369.630000000005</v>
      </c>
      <c r="Q3" s="79">
        <f>IF(L3=0,0,P3/L3)</f>
        <v>0.63180658218172669</v>
      </c>
      <c r="R3" s="209">
        <f>IF(O3=0,0,P3/O3)</f>
        <v>96.471167108753335</v>
      </c>
    </row>
    <row r="4" spans="1:18" ht="14.4" customHeight="1" x14ac:dyDescent="0.3">
      <c r="A4" s="600" t="s">
        <v>336</v>
      </c>
      <c r="B4" s="600" t="s">
        <v>119</v>
      </c>
      <c r="C4" s="608" t="s">
        <v>0</v>
      </c>
      <c r="D4" s="602" t="s">
        <v>120</v>
      </c>
      <c r="E4" s="607" t="s">
        <v>90</v>
      </c>
      <c r="F4" s="603" t="s">
        <v>81</v>
      </c>
      <c r="G4" s="604">
        <v>2015</v>
      </c>
      <c r="H4" s="605"/>
      <c r="I4" s="206"/>
      <c r="J4" s="206"/>
      <c r="K4" s="604">
        <v>2016</v>
      </c>
      <c r="L4" s="605"/>
      <c r="M4" s="206"/>
      <c r="N4" s="206"/>
      <c r="O4" s="604">
        <v>2017</v>
      </c>
      <c r="P4" s="605"/>
      <c r="Q4" s="606" t="s">
        <v>2</v>
      </c>
      <c r="R4" s="601" t="s">
        <v>122</v>
      </c>
    </row>
    <row r="5" spans="1:18" ht="14.4" customHeight="1" thickBot="1" x14ac:dyDescent="0.35">
      <c r="A5" s="868"/>
      <c r="B5" s="868"/>
      <c r="C5" s="869"/>
      <c r="D5" s="870"/>
      <c r="E5" s="871"/>
      <c r="F5" s="872"/>
      <c r="G5" s="873" t="s">
        <v>91</v>
      </c>
      <c r="H5" s="874" t="s">
        <v>14</v>
      </c>
      <c r="I5" s="875"/>
      <c r="J5" s="875"/>
      <c r="K5" s="873" t="s">
        <v>91</v>
      </c>
      <c r="L5" s="874" t="s">
        <v>14</v>
      </c>
      <c r="M5" s="875"/>
      <c r="N5" s="875"/>
      <c r="O5" s="873" t="s">
        <v>91</v>
      </c>
      <c r="P5" s="874" t="s">
        <v>14</v>
      </c>
      <c r="Q5" s="876"/>
      <c r="R5" s="877"/>
    </row>
    <row r="6" spans="1:18" ht="14.4" customHeight="1" x14ac:dyDescent="0.3">
      <c r="A6" s="790" t="s">
        <v>3012</v>
      </c>
      <c r="B6" s="791" t="s">
        <v>3013</v>
      </c>
      <c r="C6" s="791" t="s">
        <v>564</v>
      </c>
      <c r="D6" s="791" t="s">
        <v>3014</v>
      </c>
      <c r="E6" s="791" t="s">
        <v>3015</v>
      </c>
      <c r="F6" s="791" t="s">
        <v>3016</v>
      </c>
      <c r="G6" s="225">
        <v>4</v>
      </c>
      <c r="H6" s="225">
        <v>433</v>
      </c>
      <c r="I6" s="791">
        <v>1</v>
      </c>
      <c r="J6" s="791">
        <v>108.25</v>
      </c>
      <c r="K6" s="225">
        <v>4</v>
      </c>
      <c r="L6" s="225">
        <v>433</v>
      </c>
      <c r="M6" s="791">
        <v>1</v>
      </c>
      <c r="N6" s="791">
        <v>108.25</v>
      </c>
      <c r="O6" s="225">
        <v>8</v>
      </c>
      <c r="P6" s="225">
        <v>866</v>
      </c>
      <c r="Q6" s="796">
        <v>2</v>
      </c>
      <c r="R6" s="804">
        <v>108.25</v>
      </c>
    </row>
    <row r="7" spans="1:18" ht="14.4" customHeight="1" x14ac:dyDescent="0.3">
      <c r="A7" s="713" t="s">
        <v>3012</v>
      </c>
      <c r="B7" s="714" t="s">
        <v>3013</v>
      </c>
      <c r="C7" s="714" t="s">
        <v>564</v>
      </c>
      <c r="D7" s="714" t="s">
        <v>3014</v>
      </c>
      <c r="E7" s="714" t="s">
        <v>3017</v>
      </c>
      <c r="F7" s="714" t="s">
        <v>2005</v>
      </c>
      <c r="G7" s="717"/>
      <c r="H7" s="717"/>
      <c r="I7" s="714"/>
      <c r="J7" s="714"/>
      <c r="K7" s="717">
        <v>2</v>
      </c>
      <c r="L7" s="717">
        <v>122.8</v>
      </c>
      <c r="M7" s="714">
        <v>1</v>
      </c>
      <c r="N7" s="714">
        <v>61.4</v>
      </c>
      <c r="O7" s="717">
        <v>1</v>
      </c>
      <c r="P7" s="717">
        <v>61.4</v>
      </c>
      <c r="Q7" s="738">
        <v>0.5</v>
      </c>
      <c r="R7" s="718">
        <v>61.4</v>
      </c>
    </row>
    <row r="8" spans="1:18" ht="14.4" customHeight="1" x14ac:dyDescent="0.3">
      <c r="A8" s="713" t="s">
        <v>3012</v>
      </c>
      <c r="B8" s="714" t="s">
        <v>3013</v>
      </c>
      <c r="C8" s="714" t="s">
        <v>564</v>
      </c>
      <c r="D8" s="714" t="s">
        <v>3014</v>
      </c>
      <c r="E8" s="714" t="s">
        <v>3018</v>
      </c>
      <c r="F8" s="714" t="s">
        <v>2005</v>
      </c>
      <c r="G8" s="717"/>
      <c r="H8" s="717"/>
      <c r="I8" s="714"/>
      <c r="J8" s="714"/>
      <c r="K8" s="717"/>
      <c r="L8" s="717"/>
      <c r="M8" s="714"/>
      <c r="N8" s="714"/>
      <c r="O8" s="717">
        <v>2</v>
      </c>
      <c r="P8" s="717">
        <v>153.69999999999999</v>
      </c>
      <c r="Q8" s="738"/>
      <c r="R8" s="718">
        <v>76.849999999999994</v>
      </c>
    </row>
    <row r="9" spans="1:18" ht="14.4" customHeight="1" x14ac:dyDescent="0.3">
      <c r="A9" s="713" t="s">
        <v>3012</v>
      </c>
      <c r="B9" s="714" t="s">
        <v>3013</v>
      </c>
      <c r="C9" s="714" t="s">
        <v>564</v>
      </c>
      <c r="D9" s="714" t="s">
        <v>3014</v>
      </c>
      <c r="E9" s="714" t="s">
        <v>3019</v>
      </c>
      <c r="F9" s="714" t="s">
        <v>3020</v>
      </c>
      <c r="G9" s="717">
        <v>10</v>
      </c>
      <c r="H9" s="717">
        <v>568.4</v>
      </c>
      <c r="I9" s="714">
        <v>0.5</v>
      </c>
      <c r="J9" s="714">
        <v>56.839999999999996</v>
      </c>
      <c r="K9" s="717">
        <v>20</v>
      </c>
      <c r="L9" s="717">
        <v>1136.8</v>
      </c>
      <c r="M9" s="714">
        <v>1</v>
      </c>
      <c r="N9" s="714">
        <v>56.839999999999996</v>
      </c>
      <c r="O9" s="717"/>
      <c r="P9" s="717"/>
      <c r="Q9" s="738"/>
      <c r="R9" s="718"/>
    </row>
    <row r="10" spans="1:18" ht="14.4" customHeight="1" x14ac:dyDescent="0.3">
      <c r="A10" s="713" t="s">
        <v>3012</v>
      </c>
      <c r="B10" s="714" t="s">
        <v>3013</v>
      </c>
      <c r="C10" s="714" t="s">
        <v>564</v>
      </c>
      <c r="D10" s="714" t="s">
        <v>3014</v>
      </c>
      <c r="E10" s="714" t="s">
        <v>3021</v>
      </c>
      <c r="F10" s="714" t="s">
        <v>3020</v>
      </c>
      <c r="G10" s="717"/>
      <c r="H10" s="717"/>
      <c r="I10" s="714"/>
      <c r="J10" s="714"/>
      <c r="K10" s="717"/>
      <c r="L10" s="717"/>
      <c r="M10" s="714"/>
      <c r="N10" s="714"/>
      <c r="O10" s="717">
        <v>20</v>
      </c>
      <c r="P10" s="717">
        <v>2088.8000000000002</v>
      </c>
      <c r="Q10" s="738"/>
      <c r="R10" s="718">
        <v>104.44000000000001</v>
      </c>
    </row>
    <row r="11" spans="1:18" ht="14.4" customHeight="1" x14ac:dyDescent="0.3">
      <c r="A11" s="713" t="s">
        <v>3012</v>
      </c>
      <c r="B11" s="714" t="s">
        <v>3013</v>
      </c>
      <c r="C11" s="714" t="s">
        <v>564</v>
      </c>
      <c r="D11" s="714" t="s">
        <v>3022</v>
      </c>
      <c r="E11" s="714" t="s">
        <v>3023</v>
      </c>
      <c r="F11" s="714" t="s">
        <v>3024</v>
      </c>
      <c r="G11" s="717">
        <v>47</v>
      </c>
      <c r="H11" s="717">
        <v>1645</v>
      </c>
      <c r="I11" s="714">
        <v>0.66357402178297697</v>
      </c>
      <c r="J11" s="714">
        <v>35</v>
      </c>
      <c r="K11" s="717">
        <v>67</v>
      </c>
      <c r="L11" s="717">
        <v>2479</v>
      </c>
      <c r="M11" s="714">
        <v>1</v>
      </c>
      <c r="N11" s="714">
        <v>37</v>
      </c>
      <c r="O11" s="717">
        <v>54</v>
      </c>
      <c r="P11" s="717">
        <v>1998</v>
      </c>
      <c r="Q11" s="738">
        <v>0.80597014925373134</v>
      </c>
      <c r="R11" s="718">
        <v>37</v>
      </c>
    </row>
    <row r="12" spans="1:18" ht="14.4" customHeight="1" x14ac:dyDescent="0.3">
      <c r="A12" s="713" t="s">
        <v>3012</v>
      </c>
      <c r="B12" s="714" t="s">
        <v>3013</v>
      </c>
      <c r="C12" s="714" t="s">
        <v>564</v>
      </c>
      <c r="D12" s="714" t="s">
        <v>3022</v>
      </c>
      <c r="E12" s="714" t="s">
        <v>3025</v>
      </c>
      <c r="F12" s="714" t="s">
        <v>3026</v>
      </c>
      <c r="G12" s="717">
        <v>3</v>
      </c>
      <c r="H12" s="717">
        <v>1314</v>
      </c>
      <c r="I12" s="714">
        <v>0.70042643923240944</v>
      </c>
      <c r="J12" s="714">
        <v>438</v>
      </c>
      <c r="K12" s="717">
        <v>4</v>
      </c>
      <c r="L12" s="717">
        <v>1876</v>
      </c>
      <c r="M12" s="714">
        <v>1</v>
      </c>
      <c r="N12" s="714">
        <v>469</v>
      </c>
      <c r="O12" s="717">
        <v>2</v>
      </c>
      <c r="P12" s="717">
        <v>940</v>
      </c>
      <c r="Q12" s="738">
        <v>0.50106609808102343</v>
      </c>
      <c r="R12" s="718">
        <v>470</v>
      </c>
    </row>
    <row r="13" spans="1:18" ht="14.4" customHeight="1" x14ac:dyDescent="0.3">
      <c r="A13" s="713" t="s">
        <v>3012</v>
      </c>
      <c r="B13" s="714" t="s">
        <v>3013</v>
      </c>
      <c r="C13" s="714" t="s">
        <v>564</v>
      </c>
      <c r="D13" s="714" t="s">
        <v>3022</v>
      </c>
      <c r="E13" s="714" t="s">
        <v>3027</v>
      </c>
      <c r="F13" s="714" t="s">
        <v>3028</v>
      </c>
      <c r="G13" s="717">
        <v>15</v>
      </c>
      <c r="H13" s="717">
        <v>0</v>
      </c>
      <c r="I13" s="714">
        <v>0</v>
      </c>
      <c r="J13" s="714">
        <v>0</v>
      </c>
      <c r="K13" s="717">
        <v>23</v>
      </c>
      <c r="L13" s="717">
        <v>766.65</v>
      </c>
      <c r="M13" s="714">
        <v>1</v>
      </c>
      <c r="N13" s="714">
        <v>33.332608695652176</v>
      </c>
      <c r="O13" s="717">
        <v>27</v>
      </c>
      <c r="P13" s="717">
        <v>899.99000000000012</v>
      </c>
      <c r="Q13" s="738">
        <v>1.1739255201200027</v>
      </c>
      <c r="R13" s="718">
        <v>33.332962962962966</v>
      </c>
    </row>
    <row r="14" spans="1:18" ht="14.4" customHeight="1" x14ac:dyDescent="0.3">
      <c r="A14" s="713" t="s">
        <v>3012</v>
      </c>
      <c r="B14" s="714" t="s">
        <v>3013</v>
      </c>
      <c r="C14" s="714" t="s">
        <v>564</v>
      </c>
      <c r="D14" s="714" t="s">
        <v>3022</v>
      </c>
      <c r="E14" s="714" t="s">
        <v>3029</v>
      </c>
      <c r="F14" s="714" t="s">
        <v>3030</v>
      </c>
      <c r="G14" s="717">
        <v>37</v>
      </c>
      <c r="H14" s="717">
        <v>1332</v>
      </c>
      <c r="I14" s="714">
        <v>2.1176470588235294</v>
      </c>
      <c r="J14" s="714">
        <v>36</v>
      </c>
      <c r="K14" s="717">
        <v>17</v>
      </c>
      <c r="L14" s="717">
        <v>629</v>
      </c>
      <c r="M14" s="714">
        <v>1</v>
      </c>
      <c r="N14" s="714">
        <v>37</v>
      </c>
      <c r="O14" s="717">
        <v>28</v>
      </c>
      <c r="P14" s="717">
        <v>1036</v>
      </c>
      <c r="Q14" s="738">
        <v>1.6470588235294117</v>
      </c>
      <c r="R14" s="718">
        <v>37</v>
      </c>
    </row>
    <row r="15" spans="1:18" ht="14.4" customHeight="1" x14ac:dyDescent="0.3">
      <c r="A15" s="713" t="s">
        <v>3012</v>
      </c>
      <c r="B15" s="714" t="s">
        <v>3013</v>
      </c>
      <c r="C15" s="714" t="s">
        <v>564</v>
      </c>
      <c r="D15" s="714" t="s">
        <v>3022</v>
      </c>
      <c r="E15" s="714" t="s">
        <v>3031</v>
      </c>
      <c r="F15" s="714" t="s">
        <v>3032</v>
      </c>
      <c r="G15" s="717">
        <v>13</v>
      </c>
      <c r="H15" s="717">
        <v>1625</v>
      </c>
      <c r="I15" s="714">
        <v>1.5272556390977443</v>
      </c>
      <c r="J15" s="714">
        <v>125</v>
      </c>
      <c r="K15" s="717">
        <v>8</v>
      </c>
      <c r="L15" s="717">
        <v>1064</v>
      </c>
      <c r="M15" s="714">
        <v>1</v>
      </c>
      <c r="N15" s="714">
        <v>133</v>
      </c>
      <c r="O15" s="717">
        <v>11</v>
      </c>
      <c r="P15" s="717">
        <v>1463</v>
      </c>
      <c r="Q15" s="738">
        <v>1.375</v>
      </c>
      <c r="R15" s="718">
        <v>133</v>
      </c>
    </row>
    <row r="16" spans="1:18" ht="14.4" customHeight="1" x14ac:dyDescent="0.3">
      <c r="A16" s="713" t="s">
        <v>3012</v>
      </c>
      <c r="B16" s="714" t="s">
        <v>3013</v>
      </c>
      <c r="C16" s="714" t="s">
        <v>564</v>
      </c>
      <c r="D16" s="714" t="s">
        <v>3022</v>
      </c>
      <c r="E16" s="714" t="s">
        <v>3033</v>
      </c>
      <c r="F16" s="714" t="s">
        <v>3034</v>
      </c>
      <c r="G16" s="717">
        <v>2</v>
      </c>
      <c r="H16" s="717">
        <v>62</v>
      </c>
      <c r="I16" s="714"/>
      <c r="J16" s="714">
        <v>31</v>
      </c>
      <c r="K16" s="717"/>
      <c r="L16" s="717"/>
      <c r="M16" s="714"/>
      <c r="N16" s="714"/>
      <c r="O16" s="717">
        <v>1</v>
      </c>
      <c r="P16" s="717">
        <v>32</v>
      </c>
      <c r="Q16" s="738"/>
      <c r="R16" s="718">
        <v>32</v>
      </c>
    </row>
    <row r="17" spans="1:18" ht="14.4" customHeight="1" x14ac:dyDescent="0.3">
      <c r="A17" s="713" t="s">
        <v>3012</v>
      </c>
      <c r="B17" s="714" t="s">
        <v>3013</v>
      </c>
      <c r="C17" s="714" t="s">
        <v>564</v>
      </c>
      <c r="D17" s="714" t="s">
        <v>3022</v>
      </c>
      <c r="E17" s="714" t="s">
        <v>3035</v>
      </c>
      <c r="F17" s="714" t="s">
        <v>3036</v>
      </c>
      <c r="G17" s="717">
        <v>21</v>
      </c>
      <c r="H17" s="717">
        <v>2709</v>
      </c>
      <c r="I17" s="714">
        <v>0.82717557251908402</v>
      </c>
      <c r="J17" s="714">
        <v>129</v>
      </c>
      <c r="K17" s="717">
        <v>25</v>
      </c>
      <c r="L17" s="717">
        <v>3275</v>
      </c>
      <c r="M17" s="714">
        <v>1</v>
      </c>
      <c r="N17" s="714">
        <v>131</v>
      </c>
      <c r="O17" s="717">
        <v>51</v>
      </c>
      <c r="P17" s="717">
        <v>6732</v>
      </c>
      <c r="Q17" s="738">
        <v>2.0555725190839693</v>
      </c>
      <c r="R17" s="718">
        <v>132</v>
      </c>
    </row>
    <row r="18" spans="1:18" ht="14.4" customHeight="1" x14ac:dyDescent="0.3">
      <c r="A18" s="713" t="s">
        <v>3012</v>
      </c>
      <c r="B18" s="714" t="s">
        <v>3013</v>
      </c>
      <c r="C18" s="714" t="s">
        <v>564</v>
      </c>
      <c r="D18" s="714" t="s">
        <v>3022</v>
      </c>
      <c r="E18" s="714" t="s">
        <v>3037</v>
      </c>
      <c r="F18" s="714" t="s">
        <v>3038</v>
      </c>
      <c r="G18" s="717">
        <v>13</v>
      </c>
      <c r="H18" s="717">
        <v>2847</v>
      </c>
      <c r="I18" s="714">
        <v>0.60574468085106381</v>
      </c>
      <c r="J18" s="714">
        <v>219</v>
      </c>
      <c r="K18" s="717">
        <v>20</v>
      </c>
      <c r="L18" s="717">
        <v>4700</v>
      </c>
      <c r="M18" s="714">
        <v>1</v>
      </c>
      <c r="N18" s="714">
        <v>235</v>
      </c>
      <c r="O18" s="717">
        <v>25</v>
      </c>
      <c r="P18" s="717">
        <v>5875</v>
      </c>
      <c r="Q18" s="738">
        <v>1.25</v>
      </c>
      <c r="R18" s="718">
        <v>235</v>
      </c>
    </row>
    <row r="19" spans="1:18" ht="14.4" customHeight="1" x14ac:dyDescent="0.3">
      <c r="A19" s="713" t="s">
        <v>3012</v>
      </c>
      <c r="B19" s="714" t="s">
        <v>3039</v>
      </c>
      <c r="C19" s="714" t="s">
        <v>564</v>
      </c>
      <c r="D19" s="714" t="s">
        <v>3014</v>
      </c>
      <c r="E19" s="714" t="s">
        <v>3015</v>
      </c>
      <c r="F19" s="714" t="s">
        <v>3016</v>
      </c>
      <c r="G19" s="717">
        <v>1</v>
      </c>
      <c r="H19" s="717">
        <v>108.25</v>
      </c>
      <c r="I19" s="714">
        <v>0.29411764705882354</v>
      </c>
      <c r="J19" s="714">
        <v>108.25</v>
      </c>
      <c r="K19" s="717">
        <v>3.4</v>
      </c>
      <c r="L19" s="717">
        <v>368.05</v>
      </c>
      <c r="M19" s="714">
        <v>1</v>
      </c>
      <c r="N19" s="714">
        <v>108.25</v>
      </c>
      <c r="O19" s="717">
        <v>4</v>
      </c>
      <c r="P19" s="717">
        <v>433</v>
      </c>
      <c r="Q19" s="738">
        <v>1.1764705882352942</v>
      </c>
      <c r="R19" s="718">
        <v>108.25</v>
      </c>
    </row>
    <row r="20" spans="1:18" ht="14.4" customHeight="1" x14ac:dyDescent="0.3">
      <c r="A20" s="713" t="s">
        <v>3012</v>
      </c>
      <c r="B20" s="714" t="s">
        <v>3039</v>
      </c>
      <c r="C20" s="714" t="s">
        <v>564</v>
      </c>
      <c r="D20" s="714" t="s">
        <v>3014</v>
      </c>
      <c r="E20" s="714" t="s">
        <v>3017</v>
      </c>
      <c r="F20" s="714" t="s">
        <v>2005</v>
      </c>
      <c r="G20" s="717"/>
      <c r="H20" s="717"/>
      <c r="I20" s="714"/>
      <c r="J20" s="714"/>
      <c r="K20" s="717">
        <v>2.2000000000000002</v>
      </c>
      <c r="L20" s="717">
        <v>135.07999999999998</v>
      </c>
      <c r="M20" s="714">
        <v>1</v>
      </c>
      <c r="N20" s="714">
        <v>61.399999999999984</v>
      </c>
      <c r="O20" s="717"/>
      <c r="P20" s="717"/>
      <c r="Q20" s="738"/>
      <c r="R20" s="718"/>
    </row>
    <row r="21" spans="1:18" ht="14.4" customHeight="1" x14ac:dyDescent="0.3">
      <c r="A21" s="713" t="s">
        <v>3012</v>
      </c>
      <c r="B21" s="714" t="s">
        <v>3039</v>
      </c>
      <c r="C21" s="714" t="s">
        <v>564</v>
      </c>
      <c r="D21" s="714" t="s">
        <v>3014</v>
      </c>
      <c r="E21" s="714" t="s">
        <v>3019</v>
      </c>
      <c r="F21" s="714" t="s">
        <v>3020</v>
      </c>
      <c r="G21" s="717">
        <v>3</v>
      </c>
      <c r="H21" s="717">
        <v>170.52</v>
      </c>
      <c r="I21" s="714">
        <v>0.12500000000000003</v>
      </c>
      <c r="J21" s="714">
        <v>56.84</v>
      </c>
      <c r="K21" s="717">
        <v>24</v>
      </c>
      <c r="L21" s="717">
        <v>1364.1599999999999</v>
      </c>
      <c r="M21" s="714">
        <v>1</v>
      </c>
      <c r="N21" s="714">
        <v>56.839999999999996</v>
      </c>
      <c r="O21" s="717"/>
      <c r="P21" s="717"/>
      <c r="Q21" s="738"/>
      <c r="R21" s="718"/>
    </row>
    <row r="22" spans="1:18" ht="14.4" customHeight="1" x14ac:dyDescent="0.3">
      <c r="A22" s="713" t="s">
        <v>3012</v>
      </c>
      <c r="B22" s="714" t="s">
        <v>3039</v>
      </c>
      <c r="C22" s="714" t="s">
        <v>564</v>
      </c>
      <c r="D22" s="714" t="s">
        <v>3014</v>
      </c>
      <c r="E22" s="714" t="s">
        <v>3040</v>
      </c>
      <c r="F22" s="714" t="s">
        <v>3041</v>
      </c>
      <c r="G22" s="717"/>
      <c r="H22" s="717"/>
      <c r="I22" s="714"/>
      <c r="J22" s="714"/>
      <c r="K22" s="717">
        <v>13</v>
      </c>
      <c r="L22" s="717">
        <v>19581.64</v>
      </c>
      <c r="M22" s="714">
        <v>1</v>
      </c>
      <c r="N22" s="714">
        <v>1506.28</v>
      </c>
      <c r="O22" s="717"/>
      <c r="P22" s="717"/>
      <c r="Q22" s="738"/>
      <c r="R22" s="718"/>
    </row>
    <row r="23" spans="1:18" ht="14.4" customHeight="1" x14ac:dyDescent="0.3">
      <c r="A23" s="713" t="s">
        <v>3012</v>
      </c>
      <c r="B23" s="714" t="s">
        <v>3039</v>
      </c>
      <c r="C23" s="714" t="s">
        <v>564</v>
      </c>
      <c r="D23" s="714" t="s">
        <v>3014</v>
      </c>
      <c r="E23" s="714" t="s">
        <v>3021</v>
      </c>
      <c r="F23" s="714" t="s">
        <v>3020</v>
      </c>
      <c r="G23" s="717"/>
      <c r="H23" s="717"/>
      <c r="I23" s="714"/>
      <c r="J23" s="714"/>
      <c r="K23" s="717"/>
      <c r="L23" s="717"/>
      <c r="M23" s="714"/>
      <c r="N23" s="714"/>
      <c r="O23" s="717">
        <v>10</v>
      </c>
      <c r="P23" s="717">
        <v>1044.4000000000001</v>
      </c>
      <c r="Q23" s="738"/>
      <c r="R23" s="718">
        <v>104.44000000000001</v>
      </c>
    </row>
    <row r="24" spans="1:18" ht="14.4" customHeight="1" x14ac:dyDescent="0.3">
      <c r="A24" s="713" t="s">
        <v>3012</v>
      </c>
      <c r="B24" s="714" t="s">
        <v>3039</v>
      </c>
      <c r="C24" s="714" t="s">
        <v>564</v>
      </c>
      <c r="D24" s="714" t="s">
        <v>3022</v>
      </c>
      <c r="E24" s="714" t="s">
        <v>3042</v>
      </c>
      <c r="F24" s="714" t="s">
        <v>3043</v>
      </c>
      <c r="G24" s="717">
        <v>29</v>
      </c>
      <c r="H24" s="717">
        <v>3277</v>
      </c>
      <c r="I24" s="714">
        <v>1.0331021437578816</v>
      </c>
      <c r="J24" s="714">
        <v>113</v>
      </c>
      <c r="K24" s="717">
        <v>26</v>
      </c>
      <c r="L24" s="717">
        <v>3172</v>
      </c>
      <c r="M24" s="714">
        <v>1</v>
      </c>
      <c r="N24" s="714">
        <v>122</v>
      </c>
      <c r="O24" s="717">
        <v>11</v>
      </c>
      <c r="P24" s="717">
        <v>1342</v>
      </c>
      <c r="Q24" s="738">
        <v>0.42307692307692307</v>
      </c>
      <c r="R24" s="718">
        <v>122</v>
      </c>
    </row>
    <row r="25" spans="1:18" ht="14.4" customHeight="1" x14ac:dyDescent="0.3">
      <c r="A25" s="713" t="s">
        <v>3012</v>
      </c>
      <c r="B25" s="714" t="s">
        <v>3039</v>
      </c>
      <c r="C25" s="714" t="s">
        <v>564</v>
      </c>
      <c r="D25" s="714" t="s">
        <v>3022</v>
      </c>
      <c r="E25" s="714" t="s">
        <v>3044</v>
      </c>
      <c r="F25" s="714" t="s">
        <v>3045</v>
      </c>
      <c r="G25" s="717">
        <v>5</v>
      </c>
      <c r="H25" s="717">
        <v>405</v>
      </c>
      <c r="I25" s="714"/>
      <c r="J25" s="714">
        <v>81</v>
      </c>
      <c r="K25" s="717"/>
      <c r="L25" s="717"/>
      <c r="M25" s="714"/>
      <c r="N25" s="714"/>
      <c r="O25" s="717">
        <v>3</v>
      </c>
      <c r="P25" s="717">
        <v>249</v>
      </c>
      <c r="Q25" s="738"/>
      <c r="R25" s="718">
        <v>83</v>
      </c>
    </row>
    <row r="26" spans="1:18" ht="14.4" customHeight="1" x14ac:dyDescent="0.3">
      <c r="A26" s="713" t="s">
        <v>3012</v>
      </c>
      <c r="B26" s="714" t="s">
        <v>3039</v>
      </c>
      <c r="C26" s="714" t="s">
        <v>564</v>
      </c>
      <c r="D26" s="714" t="s">
        <v>3022</v>
      </c>
      <c r="E26" s="714" t="s">
        <v>3023</v>
      </c>
      <c r="F26" s="714" t="s">
        <v>3024</v>
      </c>
      <c r="G26" s="717">
        <v>73</v>
      </c>
      <c r="H26" s="717">
        <v>2555</v>
      </c>
      <c r="I26" s="714">
        <v>1.3540010598834129</v>
      </c>
      <c r="J26" s="714">
        <v>35</v>
      </c>
      <c r="K26" s="717">
        <v>51</v>
      </c>
      <c r="L26" s="717">
        <v>1887</v>
      </c>
      <c r="M26" s="714">
        <v>1</v>
      </c>
      <c r="N26" s="714">
        <v>37</v>
      </c>
      <c r="O26" s="717">
        <v>40</v>
      </c>
      <c r="P26" s="717">
        <v>1480</v>
      </c>
      <c r="Q26" s="738">
        <v>0.78431372549019607</v>
      </c>
      <c r="R26" s="718">
        <v>37</v>
      </c>
    </row>
    <row r="27" spans="1:18" ht="14.4" customHeight="1" x14ac:dyDescent="0.3">
      <c r="A27" s="713" t="s">
        <v>3012</v>
      </c>
      <c r="B27" s="714" t="s">
        <v>3039</v>
      </c>
      <c r="C27" s="714" t="s">
        <v>564</v>
      </c>
      <c r="D27" s="714" t="s">
        <v>3022</v>
      </c>
      <c r="E27" s="714" t="s">
        <v>3046</v>
      </c>
      <c r="F27" s="714" t="s">
        <v>3047</v>
      </c>
      <c r="G27" s="717">
        <v>5</v>
      </c>
      <c r="H27" s="717">
        <v>2095</v>
      </c>
      <c r="I27" s="714">
        <v>2.3592342342342341</v>
      </c>
      <c r="J27" s="714">
        <v>419</v>
      </c>
      <c r="K27" s="717">
        <v>2</v>
      </c>
      <c r="L27" s="717">
        <v>888</v>
      </c>
      <c r="M27" s="714">
        <v>1</v>
      </c>
      <c r="N27" s="714">
        <v>444</v>
      </c>
      <c r="O27" s="717">
        <v>2</v>
      </c>
      <c r="P27" s="717">
        <v>888</v>
      </c>
      <c r="Q27" s="738">
        <v>1</v>
      </c>
      <c r="R27" s="718">
        <v>444</v>
      </c>
    </row>
    <row r="28" spans="1:18" ht="14.4" customHeight="1" x14ac:dyDescent="0.3">
      <c r="A28" s="713" t="s">
        <v>3012</v>
      </c>
      <c r="B28" s="714" t="s">
        <v>3039</v>
      </c>
      <c r="C28" s="714" t="s">
        <v>564</v>
      </c>
      <c r="D28" s="714" t="s">
        <v>3022</v>
      </c>
      <c r="E28" s="714" t="s">
        <v>3048</v>
      </c>
      <c r="F28" s="714" t="s">
        <v>3049</v>
      </c>
      <c r="G28" s="717">
        <v>11</v>
      </c>
      <c r="H28" s="717">
        <v>2310</v>
      </c>
      <c r="I28" s="714">
        <v>2.6013513513513513</v>
      </c>
      <c r="J28" s="714">
        <v>210</v>
      </c>
      <c r="K28" s="717">
        <v>4</v>
      </c>
      <c r="L28" s="717">
        <v>888</v>
      </c>
      <c r="M28" s="714">
        <v>1</v>
      </c>
      <c r="N28" s="714">
        <v>222</v>
      </c>
      <c r="O28" s="717">
        <v>3</v>
      </c>
      <c r="P28" s="717">
        <v>669</v>
      </c>
      <c r="Q28" s="738">
        <v>0.7533783783783784</v>
      </c>
      <c r="R28" s="718">
        <v>223</v>
      </c>
    </row>
    <row r="29" spans="1:18" ht="14.4" customHeight="1" x14ac:dyDescent="0.3">
      <c r="A29" s="713" t="s">
        <v>3012</v>
      </c>
      <c r="B29" s="714" t="s">
        <v>3039</v>
      </c>
      <c r="C29" s="714" t="s">
        <v>564</v>
      </c>
      <c r="D29" s="714" t="s">
        <v>3022</v>
      </c>
      <c r="E29" s="714" t="s">
        <v>3027</v>
      </c>
      <c r="F29" s="714" t="s">
        <v>3028</v>
      </c>
      <c r="G29" s="717">
        <v>21</v>
      </c>
      <c r="H29" s="717">
        <v>0</v>
      </c>
      <c r="I29" s="714">
        <v>0</v>
      </c>
      <c r="J29" s="714">
        <v>0</v>
      </c>
      <c r="K29" s="717">
        <v>25</v>
      </c>
      <c r="L29" s="717">
        <v>833.32000000000028</v>
      </c>
      <c r="M29" s="714">
        <v>1</v>
      </c>
      <c r="N29" s="714">
        <v>33.332800000000013</v>
      </c>
      <c r="O29" s="717">
        <v>19</v>
      </c>
      <c r="P29" s="717">
        <v>633.34</v>
      </c>
      <c r="Q29" s="738">
        <v>0.76002016032256492</v>
      </c>
      <c r="R29" s="718">
        <v>33.333684210526314</v>
      </c>
    </row>
    <row r="30" spans="1:18" ht="14.4" customHeight="1" x14ac:dyDescent="0.3">
      <c r="A30" s="713" t="s">
        <v>3012</v>
      </c>
      <c r="B30" s="714" t="s">
        <v>3039</v>
      </c>
      <c r="C30" s="714" t="s">
        <v>564</v>
      </c>
      <c r="D30" s="714" t="s">
        <v>3022</v>
      </c>
      <c r="E30" s="714" t="s">
        <v>3050</v>
      </c>
      <c r="F30" s="714" t="s">
        <v>3051</v>
      </c>
      <c r="G30" s="717">
        <v>3</v>
      </c>
      <c r="H30" s="717">
        <v>993</v>
      </c>
      <c r="I30" s="714">
        <v>0.70127118644067798</v>
      </c>
      <c r="J30" s="714">
        <v>331</v>
      </c>
      <c r="K30" s="717">
        <v>4</v>
      </c>
      <c r="L30" s="717">
        <v>1416</v>
      </c>
      <c r="M30" s="714">
        <v>1</v>
      </c>
      <c r="N30" s="714">
        <v>354</v>
      </c>
      <c r="O30" s="717">
        <v>5</v>
      </c>
      <c r="P30" s="717">
        <v>1775</v>
      </c>
      <c r="Q30" s="738">
        <v>1.2535310734463276</v>
      </c>
      <c r="R30" s="718">
        <v>355</v>
      </c>
    </row>
    <row r="31" spans="1:18" ht="14.4" customHeight="1" x14ac:dyDescent="0.3">
      <c r="A31" s="713" t="s">
        <v>3012</v>
      </c>
      <c r="B31" s="714" t="s">
        <v>3039</v>
      </c>
      <c r="C31" s="714" t="s">
        <v>564</v>
      </c>
      <c r="D31" s="714" t="s">
        <v>3022</v>
      </c>
      <c r="E31" s="714" t="s">
        <v>3029</v>
      </c>
      <c r="F31" s="714" t="s">
        <v>3030</v>
      </c>
      <c r="G31" s="717">
        <v>32</v>
      </c>
      <c r="H31" s="717">
        <v>1152</v>
      </c>
      <c r="I31" s="714">
        <v>0.97297297297297303</v>
      </c>
      <c r="J31" s="714">
        <v>36</v>
      </c>
      <c r="K31" s="717">
        <v>32</v>
      </c>
      <c r="L31" s="717">
        <v>1184</v>
      </c>
      <c r="M31" s="714">
        <v>1</v>
      </c>
      <c r="N31" s="714">
        <v>37</v>
      </c>
      <c r="O31" s="717">
        <v>16</v>
      </c>
      <c r="P31" s="717">
        <v>592</v>
      </c>
      <c r="Q31" s="738">
        <v>0.5</v>
      </c>
      <c r="R31" s="718">
        <v>37</v>
      </c>
    </row>
    <row r="32" spans="1:18" ht="14.4" customHeight="1" x14ac:dyDescent="0.3">
      <c r="A32" s="713" t="s">
        <v>3012</v>
      </c>
      <c r="B32" s="714" t="s">
        <v>3039</v>
      </c>
      <c r="C32" s="714" t="s">
        <v>564</v>
      </c>
      <c r="D32" s="714" t="s">
        <v>3022</v>
      </c>
      <c r="E32" s="714" t="s">
        <v>3033</v>
      </c>
      <c r="F32" s="714" t="s">
        <v>3034</v>
      </c>
      <c r="G32" s="717"/>
      <c r="H32" s="717"/>
      <c r="I32" s="714"/>
      <c r="J32" s="714"/>
      <c r="K32" s="717">
        <v>6</v>
      </c>
      <c r="L32" s="717">
        <v>192</v>
      </c>
      <c r="M32" s="714">
        <v>1</v>
      </c>
      <c r="N32" s="714">
        <v>32</v>
      </c>
      <c r="O32" s="717"/>
      <c r="P32" s="717"/>
      <c r="Q32" s="738"/>
      <c r="R32" s="718"/>
    </row>
    <row r="33" spans="1:18" ht="14.4" customHeight="1" x14ac:dyDescent="0.3">
      <c r="A33" s="713" t="s">
        <v>3012</v>
      </c>
      <c r="B33" s="714" t="s">
        <v>3039</v>
      </c>
      <c r="C33" s="714" t="s">
        <v>564</v>
      </c>
      <c r="D33" s="714" t="s">
        <v>3022</v>
      </c>
      <c r="E33" s="714" t="s">
        <v>3035</v>
      </c>
      <c r="F33" s="714" t="s">
        <v>3036</v>
      </c>
      <c r="G33" s="717">
        <v>11</v>
      </c>
      <c r="H33" s="717">
        <v>1419</v>
      </c>
      <c r="I33" s="714">
        <v>0.25190839694656486</v>
      </c>
      <c r="J33" s="714">
        <v>129</v>
      </c>
      <c r="K33" s="717">
        <v>43</v>
      </c>
      <c r="L33" s="717">
        <v>5633</v>
      </c>
      <c r="M33" s="714">
        <v>1</v>
      </c>
      <c r="N33" s="714">
        <v>131</v>
      </c>
      <c r="O33" s="717">
        <v>20</v>
      </c>
      <c r="P33" s="717">
        <v>2640</v>
      </c>
      <c r="Q33" s="738">
        <v>0.46866678501686493</v>
      </c>
      <c r="R33" s="718">
        <v>132</v>
      </c>
    </row>
    <row r="34" spans="1:18" ht="14.4" customHeight="1" thickBot="1" x14ac:dyDescent="0.35">
      <c r="A34" s="719" t="s">
        <v>3012</v>
      </c>
      <c r="B34" s="720" t="s">
        <v>3039</v>
      </c>
      <c r="C34" s="720" t="s">
        <v>564</v>
      </c>
      <c r="D34" s="720" t="s">
        <v>3022</v>
      </c>
      <c r="E34" s="720" t="s">
        <v>3052</v>
      </c>
      <c r="F34" s="720" t="s">
        <v>3053</v>
      </c>
      <c r="G34" s="723">
        <v>17</v>
      </c>
      <c r="H34" s="723">
        <v>2805</v>
      </c>
      <c r="I34" s="720">
        <v>0.7923728813559322</v>
      </c>
      <c r="J34" s="720">
        <v>165</v>
      </c>
      <c r="K34" s="723">
        <v>20</v>
      </c>
      <c r="L34" s="723">
        <v>3540</v>
      </c>
      <c r="M34" s="720">
        <v>1</v>
      </c>
      <c r="N34" s="720">
        <v>177</v>
      </c>
      <c r="O34" s="723">
        <v>14</v>
      </c>
      <c r="P34" s="723">
        <v>2478</v>
      </c>
      <c r="Q34" s="731">
        <v>0.7</v>
      </c>
      <c r="R34" s="724">
        <v>177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8" t="s">
        <v>3055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1:19" ht="14.4" customHeight="1" thickBot="1" x14ac:dyDescent="0.35">
      <c r="A2" s="374" t="s">
        <v>353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376</v>
      </c>
      <c r="I3" s="208">
        <f t="shared" si="0"/>
        <v>29825.170000000002</v>
      </c>
      <c r="J3" s="78"/>
      <c r="K3" s="78"/>
      <c r="L3" s="208">
        <f t="shared" si="0"/>
        <v>445.6</v>
      </c>
      <c r="M3" s="208">
        <f t="shared" si="0"/>
        <v>57564.500000000007</v>
      </c>
      <c r="N3" s="78"/>
      <c r="O3" s="78"/>
      <c r="P3" s="208">
        <f t="shared" si="0"/>
        <v>377</v>
      </c>
      <c r="Q3" s="208">
        <f t="shared" si="0"/>
        <v>36369.630000000005</v>
      </c>
      <c r="R3" s="79">
        <f>IF(M3=0,0,Q3/M3)</f>
        <v>0.63180658218172658</v>
      </c>
      <c r="S3" s="209">
        <f>IF(P3=0,0,Q3/P3)</f>
        <v>96.471167108753335</v>
      </c>
    </row>
    <row r="4" spans="1:19" ht="14.4" customHeight="1" x14ac:dyDescent="0.3">
      <c r="A4" s="600" t="s">
        <v>336</v>
      </c>
      <c r="B4" s="600" t="s">
        <v>119</v>
      </c>
      <c r="C4" s="608" t="s">
        <v>0</v>
      </c>
      <c r="D4" s="496" t="s">
        <v>167</v>
      </c>
      <c r="E4" s="602" t="s">
        <v>120</v>
      </c>
      <c r="F4" s="607" t="s">
        <v>90</v>
      </c>
      <c r="G4" s="603" t="s">
        <v>81</v>
      </c>
      <c r="H4" s="604">
        <v>2015</v>
      </c>
      <c r="I4" s="605"/>
      <c r="J4" s="206"/>
      <c r="K4" s="206"/>
      <c r="L4" s="604">
        <v>2016</v>
      </c>
      <c r="M4" s="605"/>
      <c r="N4" s="206"/>
      <c r="O4" s="206"/>
      <c r="P4" s="604">
        <v>2017</v>
      </c>
      <c r="Q4" s="605"/>
      <c r="R4" s="606" t="s">
        <v>2</v>
      </c>
      <c r="S4" s="601" t="s">
        <v>122</v>
      </c>
    </row>
    <row r="5" spans="1:19" ht="14.4" customHeight="1" thickBot="1" x14ac:dyDescent="0.35">
      <c r="A5" s="868"/>
      <c r="B5" s="868"/>
      <c r="C5" s="869"/>
      <c r="D5" s="878"/>
      <c r="E5" s="870"/>
      <c r="F5" s="871"/>
      <c r="G5" s="872"/>
      <c r="H5" s="873" t="s">
        <v>91</v>
      </c>
      <c r="I5" s="874" t="s">
        <v>14</v>
      </c>
      <c r="J5" s="875"/>
      <c r="K5" s="875"/>
      <c r="L5" s="873" t="s">
        <v>91</v>
      </c>
      <c r="M5" s="874" t="s">
        <v>14</v>
      </c>
      <c r="N5" s="875"/>
      <c r="O5" s="875"/>
      <c r="P5" s="873" t="s">
        <v>91</v>
      </c>
      <c r="Q5" s="874" t="s">
        <v>14</v>
      </c>
      <c r="R5" s="876"/>
      <c r="S5" s="877"/>
    </row>
    <row r="6" spans="1:19" ht="14.4" customHeight="1" x14ac:dyDescent="0.3">
      <c r="A6" s="790" t="s">
        <v>3012</v>
      </c>
      <c r="B6" s="791" t="s">
        <v>3013</v>
      </c>
      <c r="C6" s="791" t="s">
        <v>564</v>
      </c>
      <c r="D6" s="791" t="s">
        <v>3006</v>
      </c>
      <c r="E6" s="791" t="s">
        <v>3022</v>
      </c>
      <c r="F6" s="791" t="s">
        <v>3027</v>
      </c>
      <c r="G6" s="791" t="s">
        <v>3028</v>
      </c>
      <c r="H6" s="225">
        <v>15</v>
      </c>
      <c r="I6" s="225">
        <v>0</v>
      </c>
      <c r="J6" s="791"/>
      <c r="K6" s="791">
        <v>0</v>
      </c>
      <c r="L6" s="225"/>
      <c r="M6" s="225"/>
      <c r="N6" s="791"/>
      <c r="O6" s="791"/>
      <c r="P6" s="225"/>
      <c r="Q6" s="225"/>
      <c r="R6" s="796"/>
      <c r="S6" s="804"/>
    </row>
    <row r="7" spans="1:19" ht="14.4" customHeight="1" x14ac:dyDescent="0.3">
      <c r="A7" s="713" t="s">
        <v>3012</v>
      </c>
      <c r="B7" s="714" t="s">
        <v>3013</v>
      </c>
      <c r="C7" s="714" t="s">
        <v>564</v>
      </c>
      <c r="D7" s="714" t="s">
        <v>3006</v>
      </c>
      <c r="E7" s="714" t="s">
        <v>3022</v>
      </c>
      <c r="F7" s="714" t="s">
        <v>3029</v>
      </c>
      <c r="G7" s="714" t="s">
        <v>3030</v>
      </c>
      <c r="H7" s="717">
        <v>6</v>
      </c>
      <c r="I7" s="717">
        <v>216</v>
      </c>
      <c r="J7" s="714">
        <v>5.8378378378378377</v>
      </c>
      <c r="K7" s="714">
        <v>36</v>
      </c>
      <c r="L7" s="717">
        <v>1</v>
      </c>
      <c r="M7" s="717">
        <v>37</v>
      </c>
      <c r="N7" s="714">
        <v>1</v>
      </c>
      <c r="O7" s="714">
        <v>37</v>
      </c>
      <c r="P7" s="717"/>
      <c r="Q7" s="717"/>
      <c r="R7" s="738"/>
      <c r="S7" s="718"/>
    </row>
    <row r="8" spans="1:19" ht="14.4" customHeight="1" x14ac:dyDescent="0.3">
      <c r="A8" s="713" t="s">
        <v>3012</v>
      </c>
      <c r="B8" s="714" t="s">
        <v>3013</v>
      </c>
      <c r="C8" s="714" t="s">
        <v>564</v>
      </c>
      <c r="D8" s="714" t="s">
        <v>3006</v>
      </c>
      <c r="E8" s="714" t="s">
        <v>3022</v>
      </c>
      <c r="F8" s="714" t="s">
        <v>3031</v>
      </c>
      <c r="G8" s="714" t="s">
        <v>3032</v>
      </c>
      <c r="H8" s="717">
        <v>2</v>
      </c>
      <c r="I8" s="717">
        <v>250</v>
      </c>
      <c r="J8" s="714"/>
      <c r="K8" s="714">
        <v>125</v>
      </c>
      <c r="L8" s="717"/>
      <c r="M8" s="717"/>
      <c r="N8" s="714"/>
      <c r="O8" s="714"/>
      <c r="P8" s="717"/>
      <c r="Q8" s="717"/>
      <c r="R8" s="738"/>
      <c r="S8" s="718"/>
    </row>
    <row r="9" spans="1:19" ht="14.4" customHeight="1" x14ac:dyDescent="0.3">
      <c r="A9" s="713" t="s">
        <v>3012</v>
      </c>
      <c r="B9" s="714" t="s">
        <v>3013</v>
      </c>
      <c r="C9" s="714" t="s">
        <v>564</v>
      </c>
      <c r="D9" s="714" t="s">
        <v>3006</v>
      </c>
      <c r="E9" s="714" t="s">
        <v>3022</v>
      </c>
      <c r="F9" s="714" t="s">
        <v>3033</v>
      </c>
      <c r="G9" s="714" t="s">
        <v>3034</v>
      </c>
      <c r="H9" s="717">
        <v>2</v>
      </c>
      <c r="I9" s="717">
        <v>62</v>
      </c>
      <c r="J9" s="714"/>
      <c r="K9" s="714">
        <v>31</v>
      </c>
      <c r="L9" s="717"/>
      <c r="M9" s="717"/>
      <c r="N9" s="714"/>
      <c r="O9" s="714"/>
      <c r="P9" s="717"/>
      <c r="Q9" s="717"/>
      <c r="R9" s="738"/>
      <c r="S9" s="718"/>
    </row>
    <row r="10" spans="1:19" ht="14.4" customHeight="1" x14ac:dyDescent="0.3">
      <c r="A10" s="713" t="s">
        <v>3012</v>
      </c>
      <c r="B10" s="714" t="s">
        <v>3013</v>
      </c>
      <c r="C10" s="714" t="s">
        <v>564</v>
      </c>
      <c r="D10" s="714" t="s">
        <v>2071</v>
      </c>
      <c r="E10" s="714" t="s">
        <v>3014</v>
      </c>
      <c r="F10" s="714" t="s">
        <v>3015</v>
      </c>
      <c r="G10" s="714" t="s">
        <v>3016</v>
      </c>
      <c r="H10" s="717">
        <v>2</v>
      </c>
      <c r="I10" s="717">
        <v>216.5</v>
      </c>
      <c r="J10" s="714"/>
      <c r="K10" s="714">
        <v>108.25</v>
      </c>
      <c r="L10" s="717"/>
      <c r="M10" s="717"/>
      <c r="N10" s="714"/>
      <c r="O10" s="714"/>
      <c r="P10" s="717">
        <v>4</v>
      </c>
      <c r="Q10" s="717">
        <v>433</v>
      </c>
      <c r="R10" s="738"/>
      <c r="S10" s="718">
        <v>108.25</v>
      </c>
    </row>
    <row r="11" spans="1:19" ht="14.4" customHeight="1" x14ac:dyDescent="0.3">
      <c r="A11" s="713" t="s">
        <v>3012</v>
      </c>
      <c r="B11" s="714" t="s">
        <v>3013</v>
      </c>
      <c r="C11" s="714" t="s">
        <v>564</v>
      </c>
      <c r="D11" s="714" t="s">
        <v>2071</v>
      </c>
      <c r="E11" s="714" t="s">
        <v>3022</v>
      </c>
      <c r="F11" s="714" t="s">
        <v>3023</v>
      </c>
      <c r="G11" s="714" t="s">
        <v>3024</v>
      </c>
      <c r="H11" s="717">
        <v>25</v>
      </c>
      <c r="I11" s="717">
        <v>875</v>
      </c>
      <c r="J11" s="714">
        <v>0.76285963382737576</v>
      </c>
      <c r="K11" s="714">
        <v>35</v>
      </c>
      <c r="L11" s="717">
        <v>31</v>
      </c>
      <c r="M11" s="717">
        <v>1147</v>
      </c>
      <c r="N11" s="714">
        <v>1</v>
      </c>
      <c r="O11" s="714">
        <v>37</v>
      </c>
      <c r="P11" s="717">
        <v>16</v>
      </c>
      <c r="Q11" s="717">
        <v>592</v>
      </c>
      <c r="R11" s="738">
        <v>0.5161290322580645</v>
      </c>
      <c r="S11" s="718">
        <v>37</v>
      </c>
    </row>
    <row r="12" spans="1:19" ht="14.4" customHeight="1" x14ac:dyDescent="0.3">
      <c r="A12" s="713" t="s">
        <v>3012</v>
      </c>
      <c r="B12" s="714" t="s">
        <v>3013</v>
      </c>
      <c r="C12" s="714" t="s">
        <v>564</v>
      </c>
      <c r="D12" s="714" t="s">
        <v>2071</v>
      </c>
      <c r="E12" s="714" t="s">
        <v>3022</v>
      </c>
      <c r="F12" s="714" t="s">
        <v>3027</v>
      </c>
      <c r="G12" s="714" t="s">
        <v>3028</v>
      </c>
      <c r="H12" s="717"/>
      <c r="I12" s="717"/>
      <c r="J12" s="714"/>
      <c r="K12" s="714"/>
      <c r="L12" s="717">
        <v>15</v>
      </c>
      <c r="M12" s="717">
        <v>499.98999999999995</v>
      </c>
      <c r="N12" s="714">
        <v>1</v>
      </c>
      <c r="O12" s="714">
        <v>33.332666666666661</v>
      </c>
      <c r="P12" s="717">
        <v>17</v>
      </c>
      <c r="Q12" s="717">
        <v>566.66000000000008</v>
      </c>
      <c r="R12" s="738">
        <v>1.1333426668533373</v>
      </c>
      <c r="S12" s="718">
        <v>33.332941176470591</v>
      </c>
    </row>
    <row r="13" spans="1:19" ht="14.4" customHeight="1" x14ac:dyDescent="0.3">
      <c r="A13" s="713" t="s">
        <v>3012</v>
      </c>
      <c r="B13" s="714" t="s">
        <v>3013</v>
      </c>
      <c r="C13" s="714" t="s">
        <v>564</v>
      </c>
      <c r="D13" s="714" t="s">
        <v>2071</v>
      </c>
      <c r="E13" s="714" t="s">
        <v>3022</v>
      </c>
      <c r="F13" s="714" t="s">
        <v>3029</v>
      </c>
      <c r="G13" s="714" t="s">
        <v>3030</v>
      </c>
      <c r="H13" s="717">
        <v>6</v>
      </c>
      <c r="I13" s="717">
        <v>216</v>
      </c>
      <c r="J13" s="714">
        <v>1.1675675675675676</v>
      </c>
      <c r="K13" s="714">
        <v>36</v>
      </c>
      <c r="L13" s="717">
        <v>5</v>
      </c>
      <c r="M13" s="717">
        <v>185</v>
      </c>
      <c r="N13" s="714">
        <v>1</v>
      </c>
      <c r="O13" s="714">
        <v>37</v>
      </c>
      <c r="P13" s="717">
        <v>9</v>
      </c>
      <c r="Q13" s="717">
        <v>333</v>
      </c>
      <c r="R13" s="738">
        <v>1.8</v>
      </c>
      <c r="S13" s="718">
        <v>37</v>
      </c>
    </row>
    <row r="14" spans="1:19" ht="14.4" customHeight="1" x14ac:dyDescent="0.3">
      <c r="A14" s="713" t="s">
        <v>3012</v>
      </c>
      <c r="B14" s="714" t="s">
        <v>3013</v>
      </c>
      <c r="C14" s="714" t="s">
        <v>564</v>
      </c>
      <c r="D14" s="714" t="s">
        <v>2071</v>
      </c>
      <c r="E14" s="714" t="s">
        <v>3022</v>
      </c>
      <c r="F14" s="714" t="s">
        <v>3031</v>
      </c>
      <c r="G14" s="714" t="s">
        <v>3032</v>
      </c>
      <c r="H14" s="717">
        <v>4</v>
      </c>
      <c r="I14" s="717">
        <v>500</v>
      </c>
      <c r="J14" s="714">
        <v>1.8796992481203008</v>
      </c>
      <c r="K14" s="714">
        <v>125</v>
      </c>
      <c r="L14" s="717">
        <v>2</v>
      </c>
      <c r="M14" s="717">
        <v>266</v>
      </c>
      <c r="N14" s="714">
        <v>1</v>
      </c>
      <c r="O14" s="714">
        <v>133</v>
      </c>
      <c r="P14" s="717">
        <v>5</v>
      </c>
      <c r="Q14" s="717">
        <v>665</v>
      </c>
      <c r="R14" s="738">
        <v>2.5</v>
      </c>
      <c r="S14" s="718">
        <v>133</v>
      </c>
    </row>
    <row r="15" spans="1:19" ht="14.4" customHeight="1" x14ac:dyDescent="0.3">
      <c r="A15" s="713" t="s">
        <v>3012</v>
      </c>
      <c r="B15" s="714" t="s">
        <v>3013</v>
      </c>
      <c r="C15" s="714" t="s">
        <v>564</v>
      </c>
      <c r="D15" s="714" t="s">
        <v>2071</v>
      </c>
      <c r="E15" s="714" t="s">
        <v>3022</v>
      </c>
      <c r="F15" s="714" t="s">
        <v>3033</v>
      </c>
      <c r="G15" s="714" t="s">
        <v>3034</v>
      </c>
      <c r="H15" s="717"/>
      <c r="I15" s="717"/>
      <c r="J15" s="714"/>
      <c r="K15" s="714"/>
      <c r="L15" s="717"/>
      <c r="M15" s="717"/>
      <c r="N15" s="714"/>
      <c r="O15" s="714"/>
      <c r="P15" s="717">
        <v>1</v>
      </c>
      <c r="Q15" s="717">
        <v>32</v>
      </c>
      <c r="R15" s="738"/>
      <c r="S15" s="718">
        <v>32</v>
      </c>
    </row>
    <row r="16" spans="1:19" ht="14.4" customHeight="1" x14ac:dyDescent="0.3">
      <c r="A16" s="713" t="s">
        <v>3012</v>
      </c>
      <c r="B16" s="714" t="s">
        <v>3013</v>
      </c>
      <c r="C16" s="714" t="s">
        <v>564</v>
      </c>
      <c r="D16" s="714" t="s">
        <v>2071</v>
      </c>
      <c r="E16" s="714" t="s">
        <v>3022</v>
      </c>
      <c r="F16" s="714" t="s">
        <v>3035</v>
      </c>
      <c r="G16" s="714" t="s">
        <v>3036</v>
      </c>
      <c r="H16" s="717">
        <v>10</v>
      </c>
      <c r="I16" s="717">
        <v>1290</v>
      </c>
      <c r="J16" s="714">
        <v>1.9694656488549618</v>
      </c>
      <c r="K16" s="714">
        <v>129</v>
      </c>
      <c r="L16" s="717">
        <v>5</v>
      </c>
      <c r="M16" s="717">
        <v>655</v>
      </c>
      <c r="N16" s="714">
        <v>1</v>
      </c>
      <c r="O16" s="714">
        <v>131</v>
      </c>
      <c r="P16" s="717">
        <v>21</v>
      </c>
      <c r="Q16" s="717">
        <v>2772</v>
      </c>
      <c r="R16" s="738">
        <v>4.2320610687022899</v>
      </c>
      <c r="S16" s="718">
        <v>132</v>
      </c>
    </row>
    <row r="17" spans="1:19" ht="14.4" customHeight="1" x14ac:dyDescent="0.3">
      <c r="A17" s="713" t="s">
        <v>3012</v>
      </c>
      <c r="B17" s="714" t="s">
        <v>3013</v>
      </c>
      <c r="C17" s="714" t="s">
        <v>564</v>
      </c>
      <c r="D17" s="714" t="s">
        <v>2071</v>
      </c>
      <c r="E17" s="714" t="s">
        <v>3022</v>
      </c>
      <c r="F17" s="714" t="s">
        <v>3037</v>
      </c>
      <c r="G17" s="714" t="s">
        <v>3038</v>
      </c>
      <c r="H17" s="717">
        <v>6</v>
      </c>
      <c r="I17" s="717">
        <v>1314</v>
      </c>
      <c r="J17" s="714">
        <v>0.37276595744680852</v>
      </c>
      <c r="K17" s="714">
        <v>219</v>
      </c>
      <c r="L17" s="717">
        <v>15</v>
      </c>
      <c r="M17" s="717">
        <v>3525</v>
      </c>
      <c r="N17" s="714">
        <v>1</v>
      </c>
      <c r="O17" s="714">
        <v>235</v>
      </c>
      <c r="P17" s="717">
        <v>17</v>
      </c>
      <c r="Q17" s="717">
        <v>3995</v>
      </c>
      <c r="R17" s="738">
        <v>1.1333333333333333</v>
      </c>
      <c r="S17" s="718">
        <v>235</v>
      </c>
    </row>
    <row r="18" spans="1:19" ht="14.4" customHeight="1" x14ac:dyDescent="0.3">
      <c r="A18" s="713" t="s">
        <v>3012</v>
      </c>
      <c r="B18" s="714" t="s">
        <v>3013</v>
      </c>
      <c r="C18" s="714" t="s">
        <v>564</v>
      </c>
      <c r="D18" s="714" t="s">
        <v>2073</v>
      </c>
      <c r="E18" s="714" t="s">
        <v>3022</v>
      </c>
      <c r="F18" s="714" t="s">
        <v>3023</v>
      </c>
      <c r="G18" s="714" t="s">
        <v>3024</v>
      </c>
      <c r="H18" s="717">
        <v>2</v>
      </c>
      <c r="I18" s="717">
        <v>70</v>
      </c>
      <c r="J18" s="714">
        <v>0.94594594594594594</v>
      </c>
      <c r="K18" s="714">
        <v>35</v>
      </c>
      <c r="L18" s="717">
        <v>2</v>
      </c>
      <c r="M18" s="717">
        <v>74</v>
      </c>
      <c r="N18" s="714">
        <v>1</v>
      </c>
      <c r="O18" s="714">
        <v>37</v>
      </c>
      <c r="P18" s="717">
        <v>1</v>
      </c>
      <c r="Q18" s="717">
        <v>37</v>
      </c>
      <c r="R18" s="738">
        <v>0.5</v>
      </c>
      <c r="S18" s="718">
        <v>37</v>
      </c>
    </row>
    <row r="19" spans="1:19" ht="14.4" customHeight="1" x14ac:dyDescent="0.3">
      <c r="A19" s="713" t="s">
        <v>3012</v>
      </c>
      <c r="B19" s="714" t="s">
        <v>3013</v>
      </c>
      <c r="C19" s="714" t="s">
        <v>564</v>
      </c>
      <c r="D19" s="714" t="s">
        <v>2073</v>
      </c>
      <c r="E19" s="714" t="s">
        <v>3022</v>
      </c>
      <c r="F19" s="714" t="s">
        <v>3025</v>
      </c>
      <c r="G19" s="714" t="s">
        <v>3026</v>
      </c>
      <c r="H19" s="717"/>
      <c r="I19" s="717"/>
      <c r="J19" s="714"/>
      <c r="K19" s="714"/>
      <c r="L19" s="717">
        <v>1</v>
      </c>
      <c r="M19" s="717">
        <v>469</v>
      </c>
      <c r="N19" s="714">
        <v>1</v>
      </c>
      <c r="O19" s="714">
        <v>469</v>
      </c>
      <c r="P19" s="717"/>
      <c r="Q19" s="717"/>
      <c r="R19" s="738"/>
      <c r="S19" s="718"/>
    </row>
    <row r="20" spans="1:19" ht="14.4" customHeight="1" x14ac:dyDescent="0.3">
      <c r="A20" s="713" t="s">
        <v>3012</v>
      </c>
      <c r="B20" s="714" t="s">
        <v>3013</v>
      </c>
      <c r="C20" s="714" t="s">
        <v>564</v>
      </c>
      <c r="D20" s="714" t="s">
        <v>2073</v>
      </c>
      <c r="E20" s="714" t="s">
        <v>3022</v>
      </c>
      <c r="F20" s="714" t="s">
        <v>3027</v>
      </c>
      <c r="G20" s="714" t="s">
        <v>3028</v>
      </c>
      <c r="H20" s="717"/>
      <c r="I20" s="717"/>
      <c r="J20" s="714"/>
      <c r="K20" s="714"/>
      <c r="L20" s="717">
        <v>1</v>
      </c>
      <c r="M20" s="717">
        <v>33.33</v>
      </c>
      <c r="N20" s="714">
        <v>1</v>
      </c>
      <c r="O20" s="714">
        <v>33.33</v>
      </c>
      <c r="P20" s="717"/>
      <c r="Q20" s="717"/>
      <c r="R20" s="738"/>
      <c r="S20" s="718"/>
    </row>
    <row r="21" spans="1:19" ht="14.4" customHeight="1" x14ac:dyDescent="0.3">
      <c r="A21" s="713" t="s">
        <v>3012</v>
      </c>
      <c r="B21" s="714" t="s">
        <v>3013</v>
      </c>
      <c r="C21" s="714" t="s">
        <v>564</v>
      </c>
      <c r="D21" s="714" t="s">
        <v>2073</v>
      </c>
      <c r="E21" s="714" t="s">
        <v>3022</v>
      </c>
      <c r="F21" s="714" t="s">
        <v>3029</v>
      </c>
      <c r="G21" s="714" t="s">
        <v>3030</v>
      </c>
      <c r="H21" s="717"/>
      <c r="I21" s="717"/>
      <c r="J21" s="714"/>
      <c r="K21" s="714"/>
      <c r="L21" s="717"/>
      <c r="M21" s="717"/>
      <c r="N21" s="714"/>
      <c r="O21" s="714"/>
      <c r="P21" s="717">
        <v>1</v>
      </c>
      <c r="Q21" s="717">
        <v>37</v>
      </c>
      <c r="R21" s="738"/>
      <c r="S21" s="718">
        <v>37</v>
      </c>
    </row>
    <row r="22" spans="1:19" ht="14.4" customHeight="1" x14ac:dyDescent="0.3">
      <c r="A22" s="713" t="s">
        <v>3012</v>
      </c>
      <c r="B22" s="714" t="s">
        <v>3013</v>
      </c>
      <c r="C22" s="714" t="s">
        <v>564</v>
      </c>
      <c r="D22" s="714" t="s">
        <v>2074</v>
      </c>
      <c r="E22" s="714" t="s">
        <v>3022</v>
      </c>
      <c r="F22" s="714" t="s">
        <v>3023</v>
      </c>
      <c r="G22" s="714" t="s">
        <v>3024</v>
      </c>
      <c r="H22" s="717"/>
      <c r="I22" s="717"/>
      <c r="J22" s="714"/>
      <c r="K22" s="714"/>
      <c r="L22" s="717">
        <v>1</v>
      </c>
      <c r="M22" s="717">
        <v>37</v>
      </c>
      <c r="N22" s="714">
        <v>1</v>
      </c>
      <c r="O22" s="714">
        <v>37</v>
      </c>
      <c r="P22" s="717"/>
      <c r="Q22" s="717"/>
      <c r="R22" s="738"/>
      <c r="S22" s="718"/>
    </row>
    <row r="23" spans="1:19" ht="14.4" customHeight="1" x14ac:dyDescent="0.3">
      <c r="A23" s="713" t="s">
        <v>3012</v>
      </c>
      <c r="B23" s="714" t="s">
        <v>3013</v>
      </c>
      <c r="C23" s="714" t="s">
        <v>564</v>
      </c>
      <c r="D23" s="714" t="s">
        <v>2075</v>
      </c>
      <c r="E23" s="714" t="s">
        <v>3022</v>
      </c>
      <c r="F23" s="714" t="s">
        <v>3023</v>
      </c>
      <c r="G23" s="714" t="s">
        <v>3024</v>
      </c>
      <c r="H23" s="717"/>
      <c r="I23" s="717"/>
      <c r="J23" s="714"/>
      <c r="K23" s="714"/>
      <c r="L23" s="717">
        <v>2</v>
      </c>
      <c r="M23" s="717">
        <v>74</v>
      </c>
      <c r="N23" s="714">
        <v>1</v>
      </c>
      <c r="O23" s="714">
        <v>37</v>
      </c>
      <c r="P23" s="717">
        <v>2</v>
      </c>
      <c r="Q23" s="717">
        <v>74</v>
      </c>
      <c r="R23" s="738">
        <v>1</v>
      </c>
      <c r="S23" s="718">
        <v>37</v>
      </c>
    </row>
    <row r="24" spans="1:19" ht="14.4" customHeight="1" x14ac:dyDescent="0.3">
      <c r="A24" s="713" t="s">
        <v>3012</v>
      </c>
      <c r="B24" s="714" t="s">
        <v>3013</v>
      </c>
      <c r="C24" s="714" t="s">
        <v>564</v>
      </c>
      <c r="D24" s="714" t="s">
        <v>2075</v>
      </c>
      <c r="E24" s="714" t="s">
        <v>3022</v>
      </c>
      <c r="F24" s="714" t="s">
        <v>3029</v>
      </c>
      <c r="G24" s="714" t="s">
        <v>3030</v>
      </c>
      <c r="H24" s="717">
        <v>3</v>
      </c>
      <c r="I24" s="717">
        <v>108</v>
      </c>
      <c r="J24" s="714"/>
      <c r="K24" s="714">
        <v>36</v>
      </c>
      <c r="L24" s="717"/>
      <c r="M24" s="717"/>
      <c r="N24" s="714"/>
      <c r="O24" s="714"/>
      <c r="P24" s="717"/>
      <c r="Q24" s="717"/>
      <c r="R24" s="738"/>
      <c r="S24" s="718"/>
    </row>
    <row r="25" spans="1:19" ht="14.4" customHeight="1" x14ac:dyDescent="0.3">
      <c r="A25" s="713" t="s">
        <v>3012</v>
      </c>
      <c r="B25" s="714" t="s">
        <v>3013</v>
      </c>
      <c r="C25" s="714" t="s">
        <v>564</v>
      </c>
      <c r="D25" s="714" t="s">
        <v>2076</v>
      </c>
      <c r="E25" s="714" t="s">
        <v>3014</v>
      </c>
      <c r="F25" s="714" t="s">
        <v>3018</v>
      </c>
      <c r="G25" s="714" t="s">
        <v>2005</v>
      </c>
      <c r="H25" s="717"/>
      <c r="I25" s="717"/>
      <c r="J25" s="714"/>
      <c r="K25" s="714"/>
      <c r="L25" s="717"/>
      <c r="M25" s="717"/>
      <c r="N25" s="714"/>
      <c r="O25" s="714"/>
      <c r="P25" s="717">
        <v>2</v>
      </c>
      <c r="Q25" s="717">
        <v>153.69999999999999</v>
      </c>
      <c r="R25" s="738"/>
      <c r="S25" s="718">
        <v>76.849999999999994</v>
      </c>
    </row>
    <row r="26" spans="1:19" ht="14.4" customHeight="1" x14ac:dyDescent="0.3">
      <c r="A26" s="713" t="s">
        <v>3012</v>
      </c>
      <c r="B26" s="714" t="s">
        <v>3013</v>
      </c>
      <c r="C26" s="714" t="s">
        <v>564</v>
      </c>
      <c r="D26" s="714" t="s">
        <v>2076</v>
      </c>
      <c r="E26" s="714" t="s">
        <v>3022</v>
      </c>
      <c r="F26" s="714" t="s">
        <v>3023</v>
      </c>
      <c r="G26" s="714" t="s">
        <v>3024</v>
      </c>
      <c r="H26" s="717">
        <v>7</v>
      </c>
      <c r="I26" s="717">
        <v>245</v>
      </c>
      <c r="J26" s="714">
        <v>0.66216216216216217</v>
      </c>
      <c r="K26" s="714">
        <v>35</v>
      </c>
      <c r="L26" s="717">
        <v>10</v>
      </c>
      <c r="M26" s="717">
        <v>370</v>
      </c>
      <c r="N26" s="714">
        <v>1</v>
      </c>
      <c r="O26" s="714">
        <v>37</v>
      </c>
      <c r="P26" s="717">
        <v>25</v>
      </c>
      <c r="Q26" s="717">
        <v>925</v>
      </c>
      <c r="R26" s="738">
        <v>2.5</v>
      </c>
      <c r="S26" s="718">
        <v>37</v>
      </c>
    </row>
    <row r="27" spans="1:19" ht="14.4" customHeight="1" x14ac:dyDescent="0.3">
      <c r="A27" s="713" t="s">
        <v>3012</v>
      </c>
      <c r="B27" s="714" t="s">
        <v>3013</v>
      </c>
      <c r="C27" s="714" t="s">
        <v>564</v>
      </c>
      <c r="D27" s="714" t="s">
        <v>2076</v>
      </c>
      <c r="E27" s="714" t="s">
        <v>3022</v>
      </c>
      <c r="F27" s="714" t="s">
        <v>3025</v>
      </c>
      <c r="G27" s="714" t="s">
        <v>3026</v>
      </c>
      <c r="H27" s="717"/>
      <c r="I27" s="717"/>
      <c r="J27" s="714"/>
      <c r="K27" s="714"/>
      <c r="L27" s="717"/>
      <c r="M27" s="717"/>
      <c r="N27" s="714"/>
      <c r="O27" s="714"/>
      <c r="P27" s="717">
        <v>1</v>
      </c>
      <c r="Q27" s="717">
        <v>470</v>
      </c>
      <c r="R27" s="738"/>
      <c r="S27" s="718">
        <v>470</v>
      </c>
    </row>
    <row r="28" spans="1:19" ht="14.4" customHeight="1" x14ac:dyDescent="0.3">
      <c r="A28" s="713" t="s">
        <v>3012</v>
      </c>
      <c r="B28" s="714" t="s">
        <v>3013</v>
      </c>
      <c r="C28" s="714" t="s">
        <v>564</v>
      </c>
      <c r="D28" s="714" t="s">
        <v>2076</v>
      </c>
      <c r="E28" s="714" t="s">
        <v>3022</v>
      </c>
      <c r="F28" s="714" t="s">
        <v>3027</v>
      </c>
      <c r="G28" s="714" t="s">
        <v>3028</v>
      </c>
      <c r="H28" s="717"/>
      <c r="I28" s="717"/>
      <c r="J28" s="714"/>
      <c r="K28" s="714"/>
      <c r="L28" s="717">
        <v>3</v>
      </c>
      <c r="M28" s="717">
        <v>100</v>
      </c>
      <c r="N28" s="714">
        <v>1</v>
      </c>
      <c r="O28" s="714">
        <v>33.333333333333336</v>
      </c>
      <c r="P28" s="717">
        <v>8</v>
      </c>
      <c r="Q28" s="717">
        <v>266.66000000000003</v>
      </c>
      <c r="R28" s="738">
        <v>2.6666000000000003</v>
      </c>
      <c r="S28" s="718">
        <v>33.332500000000003</v>
      </c>
    </row>
    <row r="29" spans="1:19" ht="14.4" customHeight="1" x14ac:dyDescent="0.3">
      <c r="A29" s="713" t="s">
        <v>3012</v>
      </c>
      <c r="B29" s="714" t="s">
        <v>3013</v>
      </c>
      <c r="C29" s="714" t="s">
        <v>564</v>
      </c>
      <c r="D29" s="714" t="s">
        <v>2076</v>
      </c>
      <c r="E29" s="714" t="s">
        <v>3022</v>
      </c>
      <c r="F29" s="714" t="s">
        <v>3029</v>
      </c>
      <c r="G29" s="714" t="s">
        <v>3030</v>
      </c>
      <c r="H29" s="717">
        <v>6</v>
      </c>
      <c r="I29" s="717">
        <v>216</v>
      </c>
      <c r="J29" s="714">
        <v>2.9189189189189189</v>
      </c>
      <c r="K29" s="714">
        <v>36</v>
      </c>
      <c r="L29" s="717">
        <v>2</v>
      </c>
      <c r="M29" s="717">
        <v>74</v>
      </c>
      <c r="N29" s="714">
        <v>1</v>
      </c>
      <c r="O29" s="714">
        <v>37</v>
      </c>
      <c r="P29" s="717">
        <v>12</v>
      </c>
      <c r="Q29" s="717">
        <v>444</v>
      </c>
      <c r="R29" s="738">
        <v>6</v>
      </c>
      <c r="S29" s="718">
        <v>37</v>
      </c>
    </row>
    <row r="30" spans="1:19" ht="14.4" customHeight="1" x14ac:dyDescent="0.3">
      <c r="A30" s="713" t="s">
        <v>3012</v>
      </c>
      <c r="B30" s="714" t="s">
        <v>3013</v>
      </c>
      <c r="C30" s="714" t="s">
        <v>564</v>
      </c>
      <c r="D30" s="714" t="s">
        <v>2076</v>
      </c>
      <c r="E30" s="714" t="s">
        <v>3022</v>
      </c>
      <c r="F30" s="714" t="s">
        <v>3031</v>
      </c>
      <c r="G30" s="714" t="s">
        <v>3032</v>
      </c>
      <c r="H30" s="717">
        <v>1</v>
      </c>
      <c r="I30" s="717">
        <v>125</v>
      </c>
      <c r="J30" s="714">
        <v>0.93984962406015038</v>
      </c>
      <c r="K30" s="714">
        <v>125</v>
      </c>
      <c r="L30" s="717">
        <v>1</v>
      </c>
      <c r="M30" s="717">
        <v>133</v>
      </c>
      <c r="N30" s="714">
        <v>1</v>
      </c>
      <c r="O30" s="714">
        <v>133</v>
      </c>
      <c r="P30" s="717">
        <v>2</v>
      </c>
      <c r="Q30" s="717">
        <v>266</v>
      </c>
      <c r="R30" s="738">
        <v>2</v>
      </c>
      <c r="S30" s="718">
        <v>133</v>
      </c>
    </row>
    <row r="31" spans="1:19" ht="14.4" customHeight="1" x14ac:dyDescent="0.3">
      <c r="A31" s="713" t="s">
        <v>3012</v>
      </c>
      <c r="B31" s="714" t="s">
        <v>3013</v>
      </c>
      <c r="C31" s="714" t="s">
        <v>564</v>
      </c>
      <c r="D31" s="714" t="s">
        <v>2076</v>
      </c>
      <c r="E31" s="714" t="s">
        <v>3022</v>
      </c>
      <c r="F31" s="714" t="s">
        <v>3035</v>
      </c>
      <c r="G31" s="714" t="s">
        <v>3036</v>
      </c>
      <c r="H31" s="717"/>
      <c r="I31" s="717"/>
      <c r="J31" s="714"/>
      <c r="K31" s="714"/>
      <c r="L31" s="717"/>
      <c r="M31" s="717"/>
      <c r="N31" s="714"/>
      <c r="O31" s="714"/>
      <c r="P31" s="717">
        <v>10</v>
      </c>
      <c r="Q31" s="717">
        <v>1320</v>
      </c>
      <c r="R31" s="738"/>
      <c r="S31" s="718">
        <v>132</v>
      </c>
    </row>
    <row r="32" spans="1:19" ht="14.4" customHeight="1" x14ac:dyDescent="0.3">
      <c r="A32" s="713" t="s">
        <v>3012</v>
      </c>
      <c r="B32" s="714" t="s">
        <v>3013</v>
      </c>
      <c r="C32" s="714" t="s">
        <v>564</v>
      </c>
      <c r="D32" s="714" t="s">
        <v>2076</v>
      </c>
      <c r="E32" s="714" t="s">
        <v>3022</v>
      </c>
      <c r="F32" s="714" t="s">
        <v>3037</v>
      </c>
      <c r="G32" s="714" t="s">
        <v>3038</v>
      </c>
      <c r="H32" s="717">
        <v>4</v>
      </c>
      <c r="I32" s="717">
        <v>876</v>
      </c>
      <c r="J32" s="714">
        <v>1.2425531914893617</v>
      </c>
      <c r="K32" s="714">
        <v>219</v>
      </c>
      <c r="L32" s="717">
        <v>3</v>
      </c>
      <c r="M32" s="717">
        <v>705</v>
      </c>
      <c r="N32" s="714">
        <v>1</v>
      </c>
      <c r="O32" s="714">
        <v>235</v>
      </c>
      <c r="P32" s="717">
        <v>7</v>
      </c>
      <c r="Q32" s="717">
        <v>1645</v>
      </c>
      <c r="R32" s="738">
        <v>2.3333333333333335</v>
      </c>
      <c r="S32" s="718">
        <v>235</v>
      </c>
    </row>
    <row r="33" spans="1:19" ht="14.4" customHeight="1" x14ac:dyDescent="0.3">
      <c r="A33" s="713" t="s">
        <v>3012</v>
      </c>
      <c r="B33" s="714" t="s">
        <v>3013</v>
      </c>
      <c r="C33" s="714" t="s">
        <v>564</v>
      </c>
      <c r="D33" s="714" t="s">
        <v>3010</v>
      </c>
      <c r="E33" s="714" t="s">
        <v>3022</v>
      </c>
      <c r="F33" s="714" t="s">
        <v>3023</v>
      </c>
      <c r="G33" s="714" t="s">
        <v>3024</v>
      </c>
      <c r="H33" s="717">
        <v>8</v>
      </c>
      <c r="I33" s="717">
        <v>280</v>
      </c>
      <c r="J33" s="714">
        <v>0.58212058212058215</v>
      </c>
      <c r="K33" s="714">
        <v>35</v>
      </c>
      <c r="L33" s="717">
        <v>13</v>
      </c>
      <c r="M33" s="717">
        <v>481</v>
      </c>
      <c r="N33" s="714">
        <v>1</v>
      </c>
      <c r="O33" s="714">
        <v>37</v>
      </c>
      <c r="P33" s="717"/>
      <c r="Q33" s="717"/>
      <c r="R33" s="738"/>
      <c r="S33" s="718"/>
    </row>
    <row r="34" spans="1:19" ht="14.4" customHeight="1" x14ac:dyDescent="0.3">
      <c r="A34" s="713" t="s">
        <v>3012</v>
      </c>
      <c r="B34" s="714" t="s">
        <v>3013</v>
      </c>
      <c r="C34" s="714" t="s">
        <v>564</v>
      </c>
      <c r="D34" s="714" t="s">
        <v>3010</v>
      </c>
      <c r="E34" s="714" t="s">
        <v>3022</v>
      </c>
      <c r="F34" s="714" t="s">
        <v>3025</v>
      </c>
      <c r="G34" s="714" t="s">
        <v>3026</v>
      </c>
      <c r="H34" s="717"/>
      <c r="I34" s="717"/>
      <c r="J34" s="714"/>
      <c r="K34" s="714"/>
      <c r="L34" s="717">
        <v>1</v>
      </c>
      <c r="M34" s="717">
        <v>469</v>
      </c>
      <c r="N34" s="714">
        <v>1</v>
      </c>
      <c r="O34" s="714">
        <v>469</v>
      </c>
      <c r="P34" s="717"/>
      <c r="Q34" s="717"/>
      <c r="R34" s="738"/>
      <c r="S34" s="718"/>
    </row>
    <row r="35" spans="1:19" ht="14.4" customHeight="1" x14ac:dyDescent="0.3">
      <c r="A35" s="713" t="s">
        <v>3012</v>
      </c>
      <c r="B35" s="714" t="s">
        <v>3013</v>
      </c>
      <c r="C35" s="714" t="s">
        <v>564</v>
      </c>
      <c r="D35" s="714" t="s">
        <v>3010</v>
      </c>
      <c r="E35" s="714" t="s">
        <v>3022</v>
      </c>
      <c r="F35" s="714" t="s">
        <v>3027</v>
      </c>
      <c r="G35" s="714" t="s">
        <v>3028</v>
      </c>
      <c r="H35" s="717"/>
      <c r="I35" s="717"/>
      <c r="J35" s="714"/>
      <c r="K35" s="714"/>
      <c r="L35" s="717">
        <v>1</v>
      </c>
      <c r="M35" s="717">
        <v>33.33</v>
      </c>
      <c r="N35" s="714">
        <v>1</v>
      </c>
      <c r="O35" s="714">
        <v>33.33</v>
      </c>
      <c r="P35" s="717"/>
      <c r="Q35" s="717"/>
      <c r="R35" s="738"/>
      <c r="S35" s="718"/>
    </row>
    <row r="36" spans="1:19" ht="14.4" customHeight="1" x14ac:dyDescent="0.3">
      <c r="A36" s="713" t="s">
        <v>3012</v>
      </c>
      <c r="B36" s="714" t="s">
        <v>3013</v>
      </c>
      <c r="C36" s="714" t="s">
        <v>564</v>
      </c>
      <c r="D36" s="714" t="s">
        <v>3010</v>
      </c>
      <c r="E36" s="714" t="s">
        <v>3022</v>
      </c>
      <c r="F36" s="714" t="s">
        <v>3029</v>
      </c>
      <c r="G36" s="714" t="s">
        <v>3030</v>
      </c>
      <c r="H36" s="717">
        <v>7</v>
      </c>
      <c r="I36" s="717">
        <v>252</v>
      </c>
      <c r="J36" s="714">
        <v>3.4054054054054053</v>
      </c>
      <c r="K36" s="714">
        <v>36</v>
      </c>
      <c r="L36" s="717">
        <v>2</v>
      </c>
      <c r="M36" s="717">
        <v>74</v>
      </c>
      <c r="N36" s="714">
        <v>1</v>
      </c>
      <c r="O36" s="714">
        <v>37</v>
      </c>
      <c r="P36" s="717"/>
      <c r="Q36" s="717"/>
      <c r="R36" s="738"/>
      <c r="S36" s="718"/>
    </row>
    <row r="37" spans="1:19" ht="14.4" customHeight="1" x14ac:dyDescent="0.3">
      <c r="A37" s="713" t="s">
        <v>3012</v>
      </c>
      <c r="B37" s="714" t="s">
        <v>3013</v>
      </c>
      <c r="C37" s="714" t="s">
        <v>564</v>
      </c>
      <c r="D37" s="714" t="s">
        <v>3010</v>
      </c>
      <c r="E37" s="714" t="s">
        <v>3022</v>
      </c>
      <c r="F37" s="714" t="s">
        <v>3031</v>
      </c>
      <c r="G37" s="714" t="s">
        <v>3032</v>
      </c>
      <c r="H37" s="717"/>
      <c r="I37" s="717"/>
      <c r="J37" s="714"/>
      <c r="K37" s="714"/>
      <c r="L37" s="717">
        <v>1</v>
      </c>
      <c r="M37" s="717">
        <v>133</v>
      </c>
      <c r="N37" s="714">
        <v>1</v>
      </c>
      <c r="O37" s="714">
        <v>133</v>
      </c>
      <c r="P37" s="717"/>
      <c r="Q37" s="717"/>
      <c r="R37" s="738"/>
      <c r="S37" s="718"/>
    </row>
    <row r="38" spans="1:19" ht="14.4" customHeight="1" x14ac:dyDescent="0.3">
      <c r="A38" s="713" t="s">
        <v>3012</v>
      </c>
      <c r="B38" s="714" t="s">
        <v>3013</v>
      </c>
      <c r="C38" s="714" t="s">
        <v>564</v>
      </c>
      <c r="D38" s="714" t="s">
        <v>3010</v>
      </c>
      <c r="E38" s="714" t="s">
        <v>3022</v>
      </c>
      <c r="F38" s="714" t="s">
        <v>3037</v>
      </c>
      <c r="G38" s="714" t="s">
        <v>3038</v>
      </c>
      <c r="H38" s="717">
        <v>2</v>
      </c>
      <c r="I38" s="717">
        <v>438</v>
      </c>
      <c r="J38" s="714"/>
      <c r="K38" s="714">
        <v>219</v>
      </c>
      <c r="L38" s="717"/>
      <c r="M38" s="717"/>
      <c r="N38" s="714"/>
      <c r="O38" s="714"/>
      <c r="P38" s="717"/>
      <c r="Q38" s="717"/>
      <c r="R38" s="738"/>
      <c r="S38" s="718"/>
    </row>
    <row r="39" spans="1:19" ht="14.4" customHeight="1" x14ac:dyDescent="0.3">
      <c r="A39" s="713" t="s">
        <v>3012</v>
      </c>
      <c r="B39" s="714" t="s">
        <v>3013</v>
      </c>
      <c r="C39" s="714" t="s">
        <v>564</v>
      </c>
      <c r="D39" s="714" t="s">
        <v>2078</v>
      </c>
      <c r="E39" s="714" t="s">
        <v>3014</v>
      </c>
      <c r="F39" s="714" t="s">
        <v>3015</v>
      </c>
      <c r="G39" s="714" t="s">
        <v>3016</v>
      </c>
      <c r="H39" s="717">
        <v>2</v>
      </c>
      <c r="I39" s="717">
        <v>216.5</v>
      </c>
      <c r="J39" s="714">
        <v>0.5</v>
      </c>
      <c r="K39" s="714">
        <v>108.25</v>
      </c>
      <c r="L39" s="717">
        <v>4</v>
      </c>
      <c r="M39" s="717">
        <v>433</v>
      </c>
      <c r="N39" s="714">
        <v>1</v>
      </c>
      <c r="O39" s="714">
        <v>108.25</v>
      </c>
      <c r="P39" s="717">
        <v>4</v>
      </c>
      <c r="Q39" s="717">
        <v>433</v>
      </c>
      <c r="R39" s="738">
        <v>1</v>
      </c>
      <c r="S39" s="718">
        <v>108.25</v>
      </c>
    </row>
    <row r="40" spans="1:19" ht="14.4" customHeight="1" x14ac:dyDescent="0.3">
      <c r="A40" s="713" t="s">
        <v>3012</v>
      </c>
      <c r="B40" s="714" t="s">
        <v>3013</v>
      </c>
      <c r="C40" s="714" t="s">
        <v>564</v>
      </c>
      <c r="D40" s="714" t="s">
        <v>2078</v>
      </c>
      <c r="E40" s="714" t="s">
        <v>3014</v>
      </c>
      <c r="F40" s="714" t="s">
        <v>3017</v>
      </c>
      <c r="G40" s="714" t="s">
        <v>2005</v>
      </c>
      <c r="H40" s="717"/>
      <c r="I40" s="717"/>
      <c r="J40" s="714"/>
      <c r="K40" s="714"/>
      <c r="L40" s="717">
        <v>2</v>
      </c>
      <c r="M40" s="717">
        <v>122.8</v>
      </c>
      <c r="N40" s="714">
        <v>1</v>
      </c>
      <c r="O40" s="714">
        <v>61.4</v>
      </c>
      <c r="P40" s="717">
        <v>1</v>
      </c>
      <c r="Q40" s="717">
        <v>61.4</v>
      </c>
      <c r="R40" s="738">
        <v>0.5</v>
      </c>
      <c r="S40" s="718">
        <v>61.4</v>
      </c>
    </row>
    <row r="41" spans="1:19" ht="14.4" customHeight="1" x14ac:dyDescent="0.3">
      <c r="A41" s="713" t="s">
        <v>3012</v>
      </c>
      <c r="B41" s="714" t="s">
        <v>3013</v>
      </c>
      <c r="C41" s="714" t="s">
        <v>564</v>
      </c>
      <c r="D41" s="714" t="s">
        <v>2078</v>
      </c>
      <c r="E41" s="714" t="s">
        <v>3014</v>
      </c>
      <c r="F41" s="714" t="s">
        <v>3019</v>
      </c>
      <c r="G41" s="714" t="s">
        <v>3020</v>
      </c>
      <c r="H41" s="717">
        <v>10</v>
      </c>
      <c r="I41" s="717">
        <v>568.4</v>
      </c>
      <c r="J41" s="714">
        <v>0.5</v>
      </c>
      <c r="K41" s="714">
        <v>56.839999999999996</v>
      </c>
      <c r="L41" s="717">
        <v>20</v>
      </c>
      <c r="M41" s="717">
        <v>1136.8</v>
      </c>
      <c r="N41" s="714">
        <v>1</v>
      </c>
      <c r="O41" s="714">
        <v>56.839999999999996</v>
      </c>
      <c r="P41" s="717"/>
      <c r="Q41" s="717"/>
      <c r="R41" s="738"/>
      <c r="S41" s="718"/>
    </row>
    <row r="42" spans="1:19" ht="14.4" customHeight="1" x14ac:dyDescent="0.3">
      <c r="A42" s="713" t="s">
        <v>3012</v>
      </c>
      <c r="B42" s="714" t="s">
        <v>3013</v>
      </c>
      <c r="C42" s="714" t="s">
        <v>564</v>
      </c>
      <c r="D42" s="714" t="s">
        <v>2078</v>
      </c>
      <c r="E42" s="714" t="s">
        <v>3014</v>
      </c>
      <c r="F42" s="714" t="s">
        <v>3021</v>
      </c>
      <c r="G42" s="714" t="s">
        <v>3020</v>
      </c>
      <c r="H42" s="717"/>
      <c r="I42" s="717"/>
      <c r="J42" s="714"/>
      <c r="K42" s="714"/>
      <c r="L42" s="717"/>
      <c r="M42" s="717"/>
      <c r="N42" s="714"/>
      <c r="O42" s="714"/>
      <c r="P42" s="717">
        <v>20</v>
      </c>
      <c r="Q42" s="717">
        <v>2088.8000000000002</v>
      </c>
      <c r="R42" s="738"/>
      <c r="S42" s="718">
        <v>104.44000000000001</v>
      </c>
    </row>
    <row r="43" spans="1:19" ht="14.4" customHeight="1" x14ac:dyDescent="0.3">
      <c r="A43" s="713" t="s">
        <v>3012</v>
      </c>
      <c r="B43" s="714" t="s">
        <v>3013</v>
      </c>
      <c r="C43" s="714" t="s">
        <v>564</v>
      </c>
      <c r="D43" s="714" t="s">
        <v>2078</v>
      </c>
      <c r="E43" s="714" t="s">
        <v>3022</v>
      </c>
      <c r="F43" s="714" t="s">
        <v>3023</v>
      </c>
      <c r="G43" s="714" t="s">
        <v>3024</v>
      </c>
      <c r="H43" s="717">
        <v>5</v>
      </c>
      <c r="I43" s="717">
        <v>175</v>
      </c>
      <c r="J43" s="714">
        <v>0.59121621621621623</v>
      </c>
      <c r="K43" s="714">
        <v>35</v>
      </c>
      <c r="L43" s="717">
        <v>8</v>
      </c>
      <c r="M43" s="717">
        <v>296</v>
      </c>
      <c r="N43" s="714">
        <v>1</v>
      </c>
      <c r="O43" s="714">
        <v>37</v>
      </c>
      <c r="P43" s="717">
        <v>10</v>
      </c>
      <c r="Q43" s="717">
        <v>370</v>
      </c>
      <c r="R43" s="738">
        <v>1.25</v>
      </c>
      <c r="S43" s="718">
        <v>37</v>
      </c>
    </row>
    <row r="44" spans="1:19" ht="14.4" customHeight="1" x14ac:dyDescent="0.3">
      <c r="A44" s="713" t="s">
        <v>3012</v>
      </c>
      <c r="B44" s="714" t="s">
        <v>3013</v>
      </c>
      <c r="C44" s="714" t="s">
        <v>564</v>
      </c>
      <c r="D44" s="714" t="s">
        <v>2078</v>
      </c>
      <c r="E44" s="714" t="s">
        <v>3022</v>
      </c>
      <c r="F44" s="714" t="s">
        <v>3025</v>
      </c>
      <c r="G44" s="714" t="s">
        <v>3026</v>
      </c>
      <c r="H44" s="717">
        <v>3</v>
      </c>
      <c r="I44" s="717">
        <v>1314</v>
      </c>
      <c r="J44" s="714">
        <v>1.4008528784648189</v>
      </c>
      <c r="K44" s="714">
        <v>438</v>
      </c>
      <c r="L44" s="717">
        <v>2</v>
      </c>
      <c r="M44" s="717">
        <v>938</v>
      </c>
      <c r="N44" s="714">
        <v>1</v>
      </c>
      <c r="O44" s="714">
        <v>469</v>
      </c>
      <c r="P44" s="717">
        <v>1</v>
      </c>
      <c r="Q44" s="717">
        <v>470</v>
      </c>
      <c r="R44" s="738">
        <v>0.50106609808102343</v>
      </c>
      <c r="S44" s="718">
        <v>470</v>
      </c>
    </row>
    <row r="45" spans="1:19" ht="14.4" customHeight="1" x14ac:dyDescent="0.3">
      <c r="A45" s="713" t="s">
        <v>3012</v>
      </c>
      <c r="B45" s="714" t="s">
        <v>3013</v>
      </c>
      <c r="C45" s="714" t="s">
        <v>564</v>
      </c>
      <c r="D45" s="714" t="s">
        <v>2078</v>
      </c>
      <c r="E45" s="714" t="s">
        <v>3022</v>
      </c>
      <c r="F45" s="714" t="s">
        <v>3027</v>
      </c>
      <c r="G45" s="714" t="s">
        <v>3028</v>
      </c>
      <c r="H45" s="717"/>
      <c r="I45" s="717"/>
      <c r="J45" s="714"/>
      <c r="K45" s="714"/>
      <c r="L45" s="717">
        <v>3</v>
      </c>
      <c r="M45" s="717">
        <v>100</v>
      </c>
      <c r="N45" s="714">
        <v>1</v>
      </c>
      <c r="O45" s="714">
        <v>33.333333333333336</v>
      </c>
      <c r="P45" s="717">
        <v>2</v>
      </c>
      <c r="Q45" s="717">
        <v>66.67</v>
      </c>
      <c r="R45" s="738">
        <v>0.66670000000000007</v>
      </c>
      <c r="S45" s="718">
        <v>33.335000000000001</v>
      </c>
    </row>
    <row r="46" spans="1:19" ht="14.4" customHeight="1" x14ac:dyDescent="0.3">
      <c r="A46" s="713" t="s">
        <v>3012</v>
      </c>
      <c r="B46" s="714" t="s">
        <v>3013</v>
      </c>
      <c r="C46" s="714" t="s">
        <v>564</v>
      </c>
      <c r="D46" s="714" t="s">
        <v>2078</v>
      </c>
      <c r="E46" s="714" t="s">
        <v>3022</v>
      </c>
      <c r="F46" s="714" t="s">
        <v>3029</v>
      </c>
      <c r="G46" s="714" t="s">
        <v>3030</v>
      </c>
      <c r="H46" s="717">
        <v>9</v>
      </c>
      <c r="I46" s="717">
        <v>324</v>
      </c>
      <c r="J46" s="714">
        <v>1.2509652509652509</v>
      </c>
      <c r="K46" s="714">
        <v>36</v>
      </c>
      <c r="L46" s="717">
        <v>7</v>
      </c>
      <c r="M46" s="717">
        <v>259</v>
      </c>
      <c r="N46" s="714">
        <v>1</v>
      </c>
      <c r="O46" s="714">
        <v>37</v>
      </c>
      <c r="P46" s="717">
        <v>6</v>
      </c>
      <c r="Q46" s="717">
        <v>222</v>
      </c>
      <c r="R46" s="738">
        <v>0.8571428571428571</v>
      </c>
      <c r="S46" s="718">
        <v>37</v>
      </c>
    </row>
    <row r="47" spans="1:19" ht="14.4" customHeight="1" x14ac:dyDescent="0.3">
      <c r="A47" s="713" t="s">
        <v>3012</v>
      </c>
      <c r="B47" s="714" t="s">
        <v>3013</v>
      </c>
      <c r="C47" s="714" t="s">
        <v>564</v>
      </c>
      <c r="D47" s="714" t="s">
        <v>2078</v>
      </c>
      <c r="E47" s="714" t="s">
        <v>3022</v>
      </c>
      <c r="F47" s="714" t="s">
        <v>3031</v>
      </c>
      <c r="G47" s="714" t="s">
        <v>3032</v>
      </c>
      <c r="H47" s="717">
        <v>6</v>
      </c>
      <c r="I47" s="717">
        <v>750</v>
      </c>
      <c r="J47" s="714">
        <v>1.4097744360902256</v>
      </c>
      <c r="K47" s="714">
        <v>125</v>
      </c>
      <c r="L47" s="717">
        <v>4</v>
      </c>
      <c r="M47" s="717">
        <v>532</v>
      </c>
      <c r="N47" s="714">
        <v>1</v>
      </c>
      <c r="O47" s="714">
        <v>133</v>
      </c>
      <c r="P47" s="717">
        <v>4</v>
      </c>
      <c r="Q47" s="717">
        <v>532</v>
      </c>
      <c r="R47" s="738">
        <v>1</v>
      </c>
      <c r="S47" s="718">
        <v>133</v>
      </c>
    </row>
    <row r="48" spans="1:19" ht="14.4" customHeight="1" x14ac:dyDescent="0.3">
      <c r="A48" s="713" t="s">
        <v>3012</v>
      </c>
      <c r="B48" s="714" t="s">
        <v>3013</v>
      </c>
      <c r="C48" s="714" t="s">
        <v>564</v>
      </c>
      <c r="D48" s="714" t="s">
        <v>2078</v>
      </c>
      <c r="E48" s="714" t="s">
        <v>3022</v>
      </c>
      <c r="F48" s="714" t="s">
        <v>3035</v>
      </c>
      <c r="G48" s="714" t="s">
        <v>3036</v>
      </c>
      <c r="H48" s="717">
        <v>11</v>
      </c>
      <c r="I48" s="717">
        <v>1419</v>
      </c>
      <c r="J48" s="714">
        <v>0.5416030534351145</v>
      </c>
      <c r="K48" s="714">
        <v>129</v>
      </c>
      <c r="L48" s="717">
        <v>20</v>
      </c>
      <c r="M48" s="717">
        <v>2620</v>
      </c>
      <c r="N48" s="714">
        <v>1</v>
      </c>
      <c r="O48" s="714">
        <v>131</v>
      </c>
      <c r="P48" s="717">
        <v>20</v>
      </c>
      <c r="Q48" s="717">
        <v>2640</v>
      </c>
      <c r="R48" s="738">
        <v>1.0076335877862594</v>
      </c>
      <c r="S48" s="718">
        <v>132</v>
      </c>
    </row>
    <row r="49" spans="1:19" ht="14.4" customHeight="1" x14ac:dyDescent="0.3">
      <c r="A49" s="713" t="s">
        <v>3012</v>
      </c>
      <c r="B49" s="714" t="s">
        <v>3013</v>
      </c>
      <c r="C49" s="714" t="s">
        <v>564</v>
      </c>
      <c r="D49" s="714" t="s">
        <v>2078</v>
      </c>
      <c r="E49" s="714" t="s">
        <v>3022</v>
      </c>
      <c r="F49" s="714" t="s">
        <v>3037</v>
      </c>
      <c r="G49" s="714" t="s">
        <v>3038</v>
      </c>
      <c r="H49" s="717">
        <v>1</v>
      </c>
      <c r="I49" s="717">
        <v>219</v>
      </c>
      <c r="J49" s="714">
        <v>0.46595744680851064</v>
      </c>
      <c r="K49" s="714">
        <v>219</v>
      </c>
      <c r="L49" s="717">
        <v>2</v>
      </c>
      <c r="M49" s="717">
        <v>470</v>
      </c>
      <c r="N49" s="714">
        <v>1</v>
      </c>
      <c r="O49" s="714">
        <v>235</v>
      </c>
      <c r="P49" s="717">
        <v>1</v>
      </c>
      <c r="Q49" s="717">
        <v>235</v>
      </c>
      <c r="R49" s="738">
        <v>0.5</v>
      </c>
      <c r="S49" s="718">
        <v>235</v>
      </c>
    </row>
    <row r="50" spans="1:19" ht="14.4" customHeight="1" x14ac:dyDescent="0.3">
      <c r="A50" s="713" t="s">
        <v>3012</v>
      </c>
      <c r="B50" s="714" t="s">
        <v>3039</v>
      </c>
      <c r="C50" s="714" t="s">
        <v>564</v>
      </c>
      <c r="D50" s="714" t="s">
        <v>3006</v>
      </c>
      <c r="E50" s="714" t="s">
        <v>3022</v>
      </c>
      <c r="F50" s="714" t="s">
        <v>3042</v>
      </c>
      <c r="G50" s="714" t="s">
        <v>3043</v>
      </c>
      <c r="H50" s="717">
        <v>3</v>
      </c>
      <c r="I50" s="717">
        <v>339</v>
      </c>
      <c r="J50" s="714">
        <v>2.778688524590164</v>
      </c>
      <c r="K50" s="714">
        <v>113</v>
      </c>
      <c r="L50" s="717">
        <v>1</v>
      </c>
      <c r="M50" s="717">
        <v>122</v>
      </c>
      <c r="N50" s="714">
        <v>1</v>
      </c>
      <c r="O50" s="714">
        <v>122</v>
      </c>
      <c r="P50" s="717">
        <v>1</v>
      </c>
      <c r="Q50" s="717">
        <v>122</v>
      </c>
      <c r="R50" s="738">
        <v>1</v>
      </c>
      <c r="S50" s="718">
        <v>122</v>
      </c>
    </row>
    <row r="51" spans="1:19" ht="14.4" customHeight="1" x14ac:dyDescent="0.3">
      <c r="A51" s="713" t="s">
        <v>3012</v>
      </c>
      <c r="B51" s="714" t="s">
        <v>3039</v>
      </c>
      <c r="C51" s="714" t="s">
        <v>564</v>
      </c>
      <c r="D51" s="714" t="s">
        <v>3006</v>
      </c>
      <c r="E51" s="714" t="s">
        <v>3022</v>
      </c>
      <c r="F51" s="714" t="s">
        <v>3048</v>
      </c>
      <c r="G51" s="714" t="s">
        <v>3049</v>
      </c>
      <c r="H51" s="717">
        <v>1</v>
      </c>
      <c r="I51" s="717">
        <v>210</v>
      </c>
      <c r="J51" s="714"/>
      <c r="K51" s="714">
        <v>210</v>
      </c>
      <c r="L51" s="717"/>
      <c r="M51" s="717"/>
      <c r="N51" s="714"/>
      <c r="O51" s="714"/>
      <c r="P51" s="717"/>
      <c r="Q51" s="717"/>
      <c r="R51" s="738"/>
      <c r="S51" s="718"/>
    </row>
    <row r="52" spans="1:19" ht="14.4" customHeight="1" x14ac:dyDescent="0.3">
      <c r="A52" s="713" t="s">
        <v>3012</v>
      </c>
      <c r="B52" s="714" t="s">
        <v>3039</v>
      </c>
      <c r="C52" s="714" t="s">
        <v>564</v>
      </c>
      <c r="D52" s="714" t="s">
        <v>3006</v>
      </c>
      <c r="E52" s="714" t="s">
        <v>3022</v>
      </c>
      <c r="F52" s="714" t="s">
        <v>3027</v>
      </c>
      <c r="G52" s="714" t="s">
        <v>3028</v>
      </c>
      <c r="H52" s="717">
        <v>21</v>
      </c>
      <c r="I52" s="717">
        <v>0</v>
      </c>
      <c r="J52" s="714"/>
      <c r="K52" s="714">
        <v>0</v>
      </c>
      <c r="L52" s="717"/>
      <c r="M52" s="717"/>
      <c r="N52" s="714"/>
      <c r="O52" s="714"/>
      <c r="P52" s="717"/>
      <c r="Q52" s="717"/>
      <c r="R52" s="738"/>
      <c r="S52" s="718"/>
    </row>
    <row r="53" spans="1:19" ht="14.4" customHeight="1" x14ac:dyDescent="0.3">
      <c r="A53" s="713" t="s">
        <v>3012</v>
      </c>
      <c r="B53" s="714" t="s">
        <v>3039</v>
      </c>
      <c r="C53" s="714" t="s">
        <v>564</v>
      </c>
      <c r="D53" s="714" t="s">
        <v>3006</v>
      </c>
      <c r="E53" s="714" t="s">
        <v>3022</v>
      </c>
      <c r="F53" s="714" t="s">
        <v>3029</v>
      </c>
      <c r="G53" s="714" t="s">
        <v>3030</v>
      </c>
      <c r="H53" s="717">
        <v>3</v>
      </c>
      <c r="I53" s="717">
        <v>108</v>
      </c>
      <c r="J53" s="714">
        <v>0.97297297297297303</v>
      </c>
      <c r="K53" s="714">
        <v>36</v>
      </c>
      <c r="L53" s="717">
        <v>3</v>
      </c>
      <c r="M53" s="717">
        <v>111</v>
      </c>
      <c r="N53" s="714">
        <v>1</v>
      </c>
      <c r="O53" s="714">
        <v>37</v>
      </c>
      <c r="P53" s="717"/>
      <c r="Q53" s="717"/>
      <c r="R53" s="738"/>
      <c r="S53" s="718"/>
    </row>
    <row r="54" spans="1:19" ht="14.4" customHeight="1" x14ac:dyDescent="0.3">
      <c r="A54" s="713" t="s">
        <v>3012</v>
      </c>
      <c r="B54" s="714" t="s">
        <v>3039</v>
      </c>
      <c r="C54" s="714" t="s">
        <v>564</v>
      </c>
      <c r="D54" s="714" t="s">
        <v>2071</v>
      </c>
      <c r="E54" s="714" t="s">
        <v>3014</v>
      </c>
      <c r="F54" s="714" t="s">
        <v>3015</v>
      </c>
      <c r="G54" s="714" t="s">
        <v>3016</v>
      </c>
      <c r="H54" s="717">
        <v>0.6</v>
      </c>
      <c r="I54" s="717">
        <v>64.95</v>
      </c>
      <c r="J54" s="714">
        <v>1</v>
      </c>
      <c r="K54" s="714">
        <v>108.25000000000001</v>
      </c>
      <c r="L54" s="717">
        <v>0.6</v>
      </c>
      <c r="M54" s="717">
        <v>64.95</v>
      </c>
      <c r="N54" s="714">
        <v>1</v>
      </c>
      <c r="O54" s="714">
        <v>108.25000000000001</v>
      </c>
      <c r="P54" s="717">
        <v>4</v>
      </c>
      <c r="Q54" s="717">
        <v>433</v>
      </c>
      <c r="R54" s="738">
        <v>6.6666666666666661</v>
      </c>
      <c r="S54" s="718">
        <v>108.25</v>
      </c>
    </row>
    <row r="55" spans="1:19" ht="14.4" customHeight="1" x14ac:dyDescent="0.3">
      <c r="A55" s="713" t="s">
        <v>3012</v>
      </c>
      <c r="B55" s="714" t="s">
        <v>3039</v>
      </c>
      <c r="C55" s="714" t="s">
        <v>564</v>
      </c>
      <c r="D55" s="714" t="s">
        <v>2071</v>
      </c>
      <c r="E55" s="714" t="s">
        <v>3014</v>
      </c>
      <c r="F55" s="714" t="s">
        <v>3017</v>
      </c>
      <c r="G55" s="714" t="s">
        <v>2005</v>
      </c>
      <c r="H55" s="717"/>
      <c r="I55" s="717"/>
      <c r="J55" s="714"/>
      <c r="K55" s="714"/>
      <c r="L55" s="717">
        <v>0.5</v>
      </c>
      <c r="M55" s="717">
        <v>30.7</v>
      </c>
      <c r="N55" s="714">
        <v>1</v>
      </c>
      <c r="O55" s="714">
        <v>61.4</v>
      </c>
      <c r="P55" s="717"/>
      <c r="Q55" s="717"/>
      <c r="R55" s="738"/>
      <c r="S55" s="718"/>
    </row>
    <row r="56" spans="1:19" ht="14.4" customHeight="1" x14ac:dyDescent="0.3">
      <c r="A56" s="713" t="s">
        <v>3012</v>
      </c>
      <c r="B56" s="714" t="s">
        <v>3039</v>
      </c>
      <c r="C56" s="714" t="s">
        <v>564</v>
      </c>
      <c r="D56" s="714" t="s">
        <v>2071</v>
      </c>
      <c r="E56" s="714" t="s">
        <v>3014</v>
      </c>
      <c r="F56" s="714" t="s">
        <v>3019</v>
      </c>
      <c r="G56" s="714" t="s">
        <v>3020</v>
      </c>
      <c r="H56" s="717">
        <v>3</v>
      </c>
      <c r="I56" s="717">
        <v>170.52</v>
      </c>
      <c r="J56" s="714"/>
      <c r="K56" s="714">
        <v>56.84</v>
      </c>
      <c r="L56" s="717"/>
      <c r="M56" s="717"/>
      <c r="N56" s="714"/>
      <c r="O56" s="714"/>
      <c r="P56" s="717"/>
      <c r="Q56" s="717"/>
      <c r="R56" s="738"/>
      <c r="S56" s="718"/>
    </row>
    <row r="57" spans="1:19" ht="14.4" customHeight="1" x14ac:dyDescent="0.3">
      <c r="A57" s="713" t="s">
        <v>3012</v>
      </c>
      <c r="B57" s="714" t="s">
        <v>3039</v>
      </c>
      <c r="C57" s="714" t="s">
        <v>564</v>
      </c>
      <c r="D57" s="714" t="s">
        <v>2071</v>
      </c>
      <c r="E57" s="714" t="s">
        <v>3014</v>
      </c>
      <c r="F57" s="714" t="s">
        <v>3040</v>
      </c>
      <c r="G57" s="714" t="s">
        <v>3041</v>
      </c>
      <c r="H57" s="717"/>
      <c r="I57" s="717"/>
      <c r="J57" s="714"/>
      <c r="K57" s="714"/>
      <c r="L57" s="717">
        <v>13</v>
      </c>
      <c r="M57" s="717">
        <v>19581.64</v>
      </c>
      <c r="N57" s="714">
        <v>1</v>
      </c>
      <c r="O57" s="714">
        <v>1506.28</v>
      </c>
      <c r="P57" s="717"/>
      <c r="Q57" s="717"/>
      <c r="R57" s="738"/>
      <c r="S57" s="718"/>
    </row>
    <row r="58" spans="1:19" ht="14.4" customHeight="1" x14ac:dyDescent="0.3">
      <c r="A58" s="713" t="s">
        <v>3012</v>
      </c>
      <c r="B58" s="714" t="s">
        <v>3039</v>
      </c>
      <c r="C58" s="714" t="s">
        <v>564</v>
      </c>
      <c r="D58" s="714" t="s">
        <v>2071</v>
      </c>
      <c r="E58" s="714" t="s">
        <v>3014</v>
      </c>
      <c r="F58" s="714" t="s">
        <v>3021</v>
      </c>
      <c r="G58" s="714" t="s">
        <v>3020</v>
      </c>
      <c r="H58" s="717"/>
      <c r="I58" s="717"/>
      <c r="J58" s="714"/>
      <c r="K58" s="714"/>
      <c r="L58" s="717"/>
      <c r="M58" s="717"/>
      <c r="N58" s="714"/>
      <c r="O58" s="714"/>
      <c r="P58" s="717">
        <v>10</v>
      </c>
      <c r="Q58" s="717">
        <v>1044.4000000000001</v>
      </c>
      <c r="R58" s="738"/>
      <c r="S58" s="718">
        <v>104.44000000000001</v>
      </c>
    </row>
    <row r="59" spans="1:19" ht="14.4" customHeight="1" x14ac:dyDescent="0.3">
      <c r="A59" s="713" t="s">
        <v>3012</v>
      </c>
      <c r="B59" s="714" t="s">
        <v>3039</v>
      </c>
      <c r="C59" s="714" t="s">
        <v>564</v>
      </c>
      <c r="D59" s="714" t="s">
        <v>2071</v>
      </c>
      <c r="E59" s="714" t="s">
        <v>3022</v>
      </c>
      <c r="F59" s="714" t="s">
        <v>3042</v>
      </c>
      <c r="G59" s="714" t="s">
        <v>3043</v>
      </c>
      <c r="H59" s="717">
        <v>16</v>
      </c>
      <c r="I59" s="717">
        <v>1808</v>
      </c>
      <c r="J59" s="714">
        <v>1.1399747793190416</v>
      </c>
      <c r="K59" s="714">
        <v>113</v>
      </c>
      <c r="L59" s="717">
        <v>13</v>
      </c>
      <c r="M59" s="717">
        <v>1586</v>
      </c>
      <c r="N59" s="714">
        <v>1</v>
      </c>
      <c r="O59" s="714">
        <v>122</v>
      </c>
      <c r="P59" s="717">
        <v>4</v>
      </c>
      <c r="Q59" s="717">
        <v>488</v>
      </c>
      <c r="R59" s="738">
        <v>0.30769230769230771</v>
      </c>
      <c r="S59" s="718">
        <v>122</v>
      </c>
    </row>
    <row r="60" spans="1:19" ht="14.4" customHeight="1" x14ac:dyDescent="0.3">
      <c r="A60" s="713" t="s">
        <v>3012</v>
      </c>
      <c r="B60" s="714" t="s">
        <v>3039</v>
      </c>
      <c r="C60" s="714" t="s">
        <v>564</v>
      </c>
      <c r="D60" s="714" t="s">
        <v>2071</v>
      </c>
      <c r="E60" s="714" t="s">
        <v>3022</v>
      </c>
      <c r="F60" s="714" t="s">
        <v>3044</v>
      </c>
      <c r="G60" s="714" t="s">
        <v>3045</v>
      </c>
      <c r="H60" s="717">
        <v>5</v>
      </c>
      <c r="I60" s="717">
        <v>405</v>
      </c>
      <c r="J60" s="714"/>
      <c r="K60" s="714">
        <v>81</v>
      </c>
      <c r="L60" s="717"/>
      <c r="M60" s="717"/>
      <c r="N60" s="714"/>
      <c r="O60" s="714"/>
      <c r="P60" s="717">
        <v>3</v>
      </c>
      <c r="Q60" s="717">
        <v>249</v>
      </c>
      <c r="R60" s="738"/>
      <c r="S60" s="718">
        <v>83</v>
      </c>
    </row>
    <row r="61" spans="1:19" ht="14.4" customHeight="1" x14ac:dyDescent="0.3">
      <c r="A61" s="713" t="s">
        <v>3012</v>
      </c>
      <c r="B61" s="714" t="s">
        <v>3039</v>
      </c>
      <c r="C61" s="714" t="s">
        <v>564</v>
      </c>
      <c r="D61" s="714" t="s">
        <v>2071</v>
      </c>
      <c r="E61" s="714" t="s">
        <v>3022</v>
      </c>
      <c r="F61" s="714" t="s">
        <v>3023</v>
      </c>
      <c r="G61" s="714" t="s">
        <v>3024</v>
      </c>
      <c r="H61" s="717">
        <v>57</v>
      </c>
      <c r="I61" s="717">
        <v>1995</v>
      </c>
      <c r="J61" s="714">
        <v>1.859273066169618</v>
      </c>
      <c r="K61" s="714">
        <v>35</v>
      </c>
      <c r="L61" s="717">
        <v>29</v>
      </c>
      <c r="M61" s="717">
        <v>1073</v>
      </c>
      <c r="N61" s="714">
        <v>1</v>
      </c>
      <c r="O61" s="714">
        <v>37</v>
      </c>
      <c r="P61" s="717">
        <v>15</v>
      </c>
      <c r="Q61" s="717">
        <v>555</v>
      </c>
      <c r="R61" s="738">
        <v>0.51724137931034486</v>
      </c>
      <c r="S61" s="718">
        <v>37</v>
      </c>
    </row>
    <row r="62" spans="1:19" ht="14.4" customHeight="1" x14ac:dyDescent="0.3">
      <c r="A62" s="713" t="s">
        <v>3012</v>
      </c>
      <c r="B62" s="714" t="s">
        <v>3039</v>
      </c>
      <c r="C62" s="714" t="s">
        <v>564</v>
      </c>
      <c r="D62" s="714" t="s">
        <v>2071</v>
      </c>
      <c r="E62" s="714" t="s">
        <v>3022</v>
      </c>
      <c r="F62" s="714" t="s">
        <v>3046</v>
      </c>
      <c r="G62" s="714" t="s">
        <v>3047</v>
      </c>
      <c r="H62" s="717">
        <v>5</v>
      </c>
      <c r="I62" s="717">
        <v>2095</v>
      </c>
      <c r="J62" s="714">
        <v>2.3592342342342341</v>
      </c>
      <c r="K62" s="714">
        <v>419</v>
      </c>
      <c r="L62" s="717">
        <v>2</v>
      </c>
      <c r="M62" s="717">
        <v>888</v>
      </c>
      <c r="N62" s="714">
        <v>1</v>
      </c>
      <c r="O62" s="714">
        <v>444</v>
      </c>
      <c r="P62" s="717"/>
      <c r="Q62" s="717"/>
      <c r="R62" s="738"/>
      <c r="S62" s="718"/>
    </row>
    <row r="63" spans="1:19" ht="14.4" customHeight="1" x14ac:dyDescent="0.3">
      <c r="A63" s="713" t="s">
        <v>3012</v>
      </c>
      <c r="B63" s="714" t="s">
        <v>3039</v>
      </c>
      <c r="C63" s="714" t="s">
        <v>564</v>
      </c>
      <c r="D63" s="714" t="s">
        <v>2071</v>
      </c>
      <c r="E63" s="714" t="s">
        <v>3022</v>
      </c>
      <c r="F63" s="714" t="s">
        <v>3048</v>
      </c>
      <c r="G63" s="714" t="s">
        <v>3049</v>
      </c>
      <c r="H63" s="717">
        <v>10</v>
      </c>
      <c r="I63" s="717">
        <v>2100</v>
      </c>
      <c r="J63" s="714">
        <v>3.1531531531531534</v>
      </c>
      <c r="K63" s="714">
        <v>210</v>
      </c>
      <c r="L63" s="717">
        <v>3</v>
      </c>
      <c r="M63" s="717">
        <v>666</v>
      </c>
      <c r="N63" s="714">
        <v>1</v>
      </c>
      <c r="O63" s="714">
        <v>222</v>
      </c>
      <c r="P63" s="717">
        <v>1</v>
      </c>
      <c r="Q63" s="717">
        <v>223</v>
      </c>
      <c r="R63" s="738">
        <v>0.33483483483483484</v>
      </c>
      <c r="S63" s="718">
        <v>223</v>
      </c>
    </row>
    <row r="64" spans="1:19" ht="14.4" customHeight="1" x14ac:dyDescent="0.3">
      <c r="A64" s="713" t="s">
        <v>3012</v>
      </c>
      <c r="B64" s="714" t="s">
        <v>3039</v>
      </c>
      <c r="C64" s="714" t="s">
        <v>564</v>
      </c>
      <c r="D64" s="714" t="s">
        <v>2071</v>
      </c>
      <c r="E64" s="714" t="s">
        <v>3022</v>
      </c>
      <c r="F64" s="714" t="s">
        <v>3027</v>
      </c>
      <c r="G64" s="714" t="s">
        <v>3028</v>
      </c>
      <c r="H64" s="717"/>
      <c r="I64" s="717"/>
      <c r="J64" s="714"/>
      <c r="K64" s="714"/>
      <c r="L64" s="717">
        <v>16</v>
      </c>
      <c r="M64" s="717">
        <v>533.33000000000004</v>
      </c>
      <c r="N64" s="714">
        <v>1</v>
      </c>
      <c r="O64" s="714">
        <v>33.333125000000003</v>
      </c>
      <c r="P64" s="717">
        <v>13</v>
      </c>
      <c r="Q64" s="717">
        <v>433.34</v>
      </c>
      <c r="R64" s="738">
        <v>0.81251757823486381</v>
      </c>
      <c r="S64" s="718">
        <v>33.333846153846153</v>
      </c>
    </row>
    <row r="65" spans="1:19" ht="14.4" customHeight="1" x14ac:dyDescent="0.3">
      <c r="A65" s="713" t="s">
        <v>3012</v>
      </c>
      <c r="B65" s="714" t="s">
        <v>3039</v>
      </c>
      <c r="C65" s="714" t="s">
        <v>564</v>
      </c>
      <c r="D65" s="714" t="s">
        <v>2071</v>
      </c>
      <c r="E65" s="714" t="s">
        <v>3022</v>
      </c>
      <c r="F65" s="714" t="s">
        <v>3050</v>
      </c>
      <c r="G65" s="714" t="s">
        <v>3051</v>
      </c>
      <c r="H65" s="717">
        <v>3</v>
      </c>
      <c r="I65" s="717">
        <v>993</v>
      </c>
      <c r="J65" s="714">
        <v>1.402542372881356</v>
      </c>
      <c r="K65" s="714">
        <v>331</v>
      </c>
      <c r="L65" s="717">
        <v>2</v>
      </c>
      <c r="M65" s="717">
        <v>708</v>
      </c>
      <c r="N65" s="714">
        <v>1</v>
      </c>
      <c r="O65" s="714">
        <v>354</v>
      </c>
      <c r="P65" s="717">
        <v>2</v>
      </c>
      <c r="Q65" s="717">
        <v>710</v>
      </c>
      <c r="R65" s="738">
        <v>1.0028248587570621</v>
      </c>
      <c r="S65" s="718">
        <v>355</v>
      </c>
    </row>
    <row r="66" spans="1:19" ht="14.4" customHeight="1" x14ac:dyDescent="0.3">
      <c r="A66" s="713" t="s">
        <v>3012</v>
      </c>
      <c r="B66" s="714" t="s">
        <v>3039</v>
      </c>
      <c r="C66" s="714" t="s">
        <v>564</v>
      </c>
      <c r="D66" s="714" t="s">
        <v>2071</v>
      </c>
      <c r="E66" s="714" t="s">
        <v>3022</v>
      </c>
      <c r="F66" s="714" t="s">
        <v>3029</v>
      </c>
      <c r="G66" s="714" t="s">
        <v>3030</v>
      </c>
      <c r="H66" s="717">
        <v>19</v>
      </c>
      <c r="I66" s="717">
        <v>684</v>
      </c>
      <c r="J66" s="714">
        <v>1.1554054054054055</v>
      </c>
      <c r="K66" s="714">
        <v>36</v>
      </c>
      <c r="L66" s="717">
        <v>16</v>
      </c>
      <c r="M66" s="717">
        <v>592</v>
      </c>
      <c r="N66" s="714">
        <v>1</v>
      </c>
      <c r="O66" s="714">
        <v>37</v>
      </c>
      <c r="P66" s="717">
        <v>7</v>
      </c>
      <c r="Q66" s="717">
        <v>259</v>
      </c>
      <c r="R66" s="738">
        <v>0.4375</v>
      </c>
      <c r="S66" s="718">
        <v>37</v>
      </c>
    </row>
    <row r="67" spans="1:19" ht="14.4" customHeight="1" x14ac:dyDescent="0.3">
      <c r="A67" s="713" t="s">
        <v>3012</v>
      </c>
      <c r="B67" s="714" t="s">
        <v>3039</v>
      </c>
      <c r="C67" s="714" t="s">
        <v>564</v>
      </c>
      <c r="D67" s="714" t="s">
        <v>2071</v>
      </c>
      <c r="E67" s="714" t="s">
        <v>3022</v>
      </c>
      <c r="F67" s="714" t="s">
        <v>3035</v>
      </c>
      <c r="G67" s="714" t="s">
        <v>3036</v>
      </c>
      <c r="H67" s="717">
        <v>4</v>
      </c>
      <c r="I67" s="717">
        <v>516</v>
      </c>
      <c r="J67" s="714">
        <v>0.2073121735636802</v>
      </c>
      <c r="K67" s="714">
        <v>129</v>
      </c>
      <c r="L67" s="717">
        <v>19</v>
      </c>
      <c r="M67" s="717">
        <v>2489</v>
      </c>
      <c r="N67" s="714">
        <v>1</v>
      </c>
      <c r="O67" s="714">
        <v>131</v>
      </c>
      <c r="P67" s="717">
        <v>20</v>
      </c>
      <c r="Q67" s="717">
        <v>2640</v>
      </c>
      <c r="R67" s="738">
        <v>1.0606669345118522</v>
      </c>
      <c r="S67" s="718">
        <v>132</v>
      </c>
    </row>
    <row r="68" spans="1:19" ht="14.4" customHeight="1" x14ac:dyDescent="0.3">
      <c r="A68" s="713" t="s">
        <v>3012</v>
      </c>
      <c r="B68" s="714" t="s">
        <v>3039</v>
      </c>
      <c r="C68" s="714" t="s">
        <v>564</v>
      </c>
      <c r="D68" s="714" t="s">
        <v>2071</v>
      </c>
      <c r="E68" s="714" t="s">
        <v>3022</v>
      </c>
      <c r="F68" s="714" t="s">
        <v>3052</v>
      </c>
      <c r="G68" s="714" t="s">
        <v>3053</v>
      </c>
      <c r="H68" s="717">
        <v>15</v>
      </c>
      <c r="I68" s="717">
        <v>2475</v>
      </c>
      <c r="J68" s="714">
        <v>0.99878934624697335</v>
      </c>
      <c r="K68" s="714">
        <v>165</v>
      </c>
      <c r="L68" s="717">
        <v>14</v>
      </c>
      <c r="M68" s="717">
        <v>2478</v>
      </c>
      <c r="N68" s="714">
        <v>1</v>
      </c>
      <c r="O68" s="714">
        <v>177</v>
      </c>
      <c r="P68" s="717">
        <v>11</v>
      </c>
      <c r="Q68" s="717">
        <v>1947</v>
      </c>
      <c r="R68" s="738">
        <v>0.7857142857142857</v>
      </c>
      <c r="S68" s="718">
        <v>177</v>
      </c>
    </row>
    <row r="69" spans="1:19" ht="14.4" customHeight="1" x14ac:dyDescent="0.3">
      <c r="A69" s="713" t="s">
        <v>3012</v>
      </c>
      <c r="B69" s="714" t="s">
        <v>3039</v>
      </c>
      <c r="C69" s="714" t="s">
        <v>564</v>
      </c>
      <c r="D69" s="714" t="s">
        <v>2073</v>
      </c>
      <c r="E69" s="714" t="s">
        <v>3022</v>
      </c>
      <c r="F69" s="714" t="s">
        <v>3042</v>
      </c>
      <c r="G69" s="714" t="s">
        <v>3043</v>
      </c>
      <c r="H69" s="717"/>
      <c r="I69" s="717"/>
      <c r="J69" s="714"/>
      <c r="K69" s="714"/>
      <c r="L69" s="717">
        <v>1</v>
      </c>
      <c r="M69" s="717">
        <v>122</v>
      </c>
      <c r="N69" s="714">
        <v>1</v>
      </c>
      <c r="O69" s="714">
        <v>122</v>
      </c>
      <c r="P69" s="717"/>
      <c r="Q69" s="717"/>
      <c r="R69" s="738"/>
      <c r="S69" s="718"/>
    </row>
    <row r="70" spans="1:19" ht="14.4" customHeight="1" x14ac:dyDescent="0.3">
      <c r="A70" s="713" t="s">
        <v>3012</v>
      </c>
      <c r="B70" s="714" t="s">
        <v>3039</v>
      </c>
      <c r="C70" s="714" t="s">
        <v>564</v>
      </c>
      <c r="D70" s="714" t="s">
        <v>2073</v>
      </c>
      <c r="E70" s="714" t="s">
        <v>3022</v>
      </c>
      <c r="F70" s="714" t="s">
        <v>3023</v>
      </c>
      <c r="G70" s="714" t="s">
        <v>3024</v>
      </c>
      <c r="H70" s="717"/>
      <c r="I70" s="717"/>
      <c r="J70" s="714"/>
      <c r="K70" s="714"/>
      <c r="L70" s="717">
        <v>3</v>
      </c>
      <c r="M70" s="717">
        <v>111</v>
      </c>
      <c r="N70" s="714">
        <v>1</v>
      </c>
      <c r="O70" s="714">
        <v>37</v>
      </c>
      <c r="P70" s="717"/>
      <c r="Q70" s="717"/>
      <c r="R70" s="738"/>
      <c r="S70" s="718"/>
    </row>
    <row r="71" spans="1:19" ht="14.4" customHeight="1" x14ac:dyDescent="0.3">
      <c r="A71" s="713" t="s">
        <v>3012</v>
      </c>
      <c r="B71" s="714" t="s">
        <v>3039</v>
      </c>
      <c r="C71" s="714" t="s">
        <v>564</v>
      </c>
      <c r="D71" s="714" t="s">
        <v>2073</v>
      </c>
      <c r="E71" s="714" t="s">
        <v>3022</v>
      </c>
      <c r="F71" s="714" t="s">
        <v>3027</v>
      </c>
      <c r="G71" s="714" t="s">
        <v>3028</v>
      </c>
      <c r="H71" s="717"/>
      <c r="I71" s="717"/>
      <c r="J71" s="714"/>
      <c r="K71" s="714"/>
      <c r="L71" s="717">
        <v>1</v>
      </c>
      <c r="M71" s="717">
        <v>33.33</v>
      </c>
      <c r="N71" s="714">
        <v>1</v>
      </c>
      <c r="O71" s="714">
        <v>33.33</v>
      </c>
      <c r="P71" s="717"/>
      <c r="Q71" s="717"/>
      <c r="R71" s="738"/>
      <c r="S71" s="718"/>
    </row>
    <row r="72" spans="1:19" ht="14.4" customHeight="1" x14ac:dyDescent="0.3">
      <c r="A72" s="713" t="s">
        <v>3012</v>
      </c>
      <c r="B72" s="714" t="s">
        <v>3039</v>
      </c>
      <c r="C72" s="714" t="s">
        <v>564</v>
      </c>
      <c r="D72" s="714" t="s">
        <v>2073</v>
      </c>
      <c r="E72" s="714" t="s">
        <v>3022</v>
      </c>
      <c r="F72" s="714" t="s">
        <v>3050</v>
      </c>
      <c r="G72" s="714" t="s">
        <v>3051</v>
      </c>
      <c r="H72" s="717"/>
      <c r="I72" s="717"/>
      <c r="J72" s="714"/>
      <c r="K72" s="714"/>
      <c r="L72" s="717">
        <v>1</v>
      </c>
      <c r="M72" s="717">
        <v>354</v>
      </c>
      <c r="N72" s="714">
        <v>1</v>
      </c>
      <c r="O72" s="714">
        <v>354</v>
      </c>
      <c r="P72" s="717"/>
      <c r="Q72" s="717"/>
      <c r="R72" s="738"/>
      <c r="S72" s="718"/>
    </row>
    <row r="73" spans="1:19" ht="14.4" customHeight="1" x14ac:dyDescent="0.3">
      <c r="A73" s="713" t="s">
        <v>3012</v>
      </c>
      <c r="B73" s="714" t="s">
        <v>3039</v>
      </c>
      <c r="C73" s="714" t="s">
        <v>564</v>
      </c>
      <c r="D73" s="714" t="s">
        <v>2073</v>
      </c>
      <c r="E73" s="714" t="s">
        <v>3022</v>
      </c>
      <c r="F73" s="714" t="s">
        <v>3029</v>
      </c>
      <c r="G73" s="714" t="s">
        <v>3030</v>
      </c>
      <c r="H73" s="717"/>
      <c r="I73" s="717"/>
      <c r="J73" s="714"/>
      <c r="K73" s="714"/>
      <c r="L73" s="717">
        <v>1</v>
      </c>
      <c r="M73" s="717">
        <v>37</v>
      </c>
      <c r="N73" s="714">
        <v>1</v>
      </c>
      <c r="O73" s="714">
        <v>37</v>
      </c>
      <c r="P73" s="717"/>
      <c r="Q73" s="717"/>
      <c r="R73" s="738"/>
      <c r="S73" s="718"/>
    </row>
    <row r="74" spans="1:19" ht="14.4" customHeight="1" x14ac:dyDescent="0.3">
      <c r="A74" s="713" t="s">
        <v>3012</v>
      </c>
      <c r="B74" s="714" t="s">
        <v>3039</v>
      </c>
      <c r="C74" s="714" t="s">
        <v>564</v>
      </c>
      <c r="D74" s="714" t="s">
        <v>2075</v>
      </c>
      <c r="E74" s="714" t="s">
        <v>3022</v>
      </c>
      <c r="F74" s="714" t="s">
        <v>3027</v>
      </c>
      <c r="G74" s="714" t="s">
        <v>3028</v>
      </c>
      <c r="H74" s="717"/>
      <c r="I74" s="717"/>
      <c r="J74" s="714"/>
      <c r="K74" s="714"/>
      <c r="L74" s="717">
        <v>1</v>
      </c>
      <c r="M74" s="717">
        <v>33.33</v>
      </c>
      <c r="N74" s="714">
        <v>1</v>
      </c>
      <c r="O74" s="714">
        <v>33.33</v>
      </c>
      <c r="P74" s="717"/>
      <c r="Q74" s="717"/>
      <c r="R74" s="738"/>
      <c r="S74" s="718"/>
    </row>
    <row r="75" spans="1:19" ht="14.4" customHeight="1" x14ac:dyDescent="0.3">
      <c r="A75" s="713" t="s">
        <v>3012</v>
      </c>
      <c r="B75" s="714" t="s">
        <v>3039</v>
      </c>
      <c r="C75" s="714" t="s">
        <v>564</v>
      </c>
      <c r="D75" s="714" t="s">
        <v>2075</v>
      </c>
      <c r="E75" s="714" t="s">
        <v>3022</v>
      </c>
      <c r="F75" s="714" t="s">
        <v>3052</v>
      </c>
      <c r="G75" s="714" t="s">
        <v>3053</v>
      </c>
      <c r="H75" s="717"/>
      <c r="I75" s="717"/>
      <c r="J75" s="714"/>
      <c r="K75" s="714"/>
      <c r="L75" s="717">
        <v>1</v>
      </c>
      <c r="M75" s="717">
        <v>177</v>
      </c>
      <c r="N75" s="714">
        <v>1</v>
      </c>
      <c r="O75" s="714">
        <v>177</v>
      </c>
      <c r="P75" s="717"/>
      <c r="Q75" s="717"/>
      <c r="R75" s="738"/>
      <c r="S75" s="718"/>
    </row>
    <row r="76" spans="1:19" ht="14.4" customHeight="1" x14ac:dyDescent="0.3">
      <c r="A76" s="713" t="s">
        <v>3012</v>
      </c>
      <c r="B76" s="714" t="s">
        <v>3039</v>
      </c>
      <c r="C76" s="714" t="s">
        <v>564</v>
      </c>
      <c r="D76" s="714" t="s">
        <v>2076</v>
      </c>
      <c r="E76" s="714" t="s">
        <v>3014</v>
      </c>
      <c r="F76" s="714" t="s">
        <v>3015</v>
      </c>
      <c r="G76" s="714" t="s">
        <v>3016</v>
      </c>
      <c r="H76" s="717">
        <v>0.4</v>
      </c>
      <c r="I76" s="717">
        <v>43.3</v>
      </c>
      <c r="J76" s="714">
        <v>0.14285714285714285</v>
      </c>
      <c r="K76" s="714">
        <v>108.24999999999999</v>
      </c>
      <c r="L76" s="717">
        <v>2.8</v>
      </c>
      <c r="M76" s="717">
        <v>303.10000000000002</v>
      </c>
      <c r="N76" s="714">
        <v>1</v>
      </c>
      <c r="O76" s="714">
        <v>108.25000000000001</v>
      </c>
      <c r="P76" s="717"/>
      <c r="Q76" s="717"/>
      <c r="R76" s="738"/>
      <c r="S76" s="718"/>
    </row>
    <row r="77" spans="1:19" ht="14.4" customHeight="1" x14ac:dyDescent="0.3">
      <c r="A77" s="713" t="s">
        <v>3012</v>
      </c>
      <c r="B77" s="714" t="s">
        <v>3039</v>
      </c>
      <c r="C77" s="714" t="s">
        <v>564</v>
      </c>
      <c r="D77" s="714" t="s">
        <v>2076</v>
      </c>
      <c r="E77" s="714" t="s">
        <v>3014</v>
      </c>
      <c r="F77" s="714" t="s">
        <v>3017</v>
      </c>
      <c r="G77" s="714" t="s">
        <v>2005</v>
      </c>
      <c r="H77" s="717"/>
      <c r="I77" s="717"/>
      <c r="J77" s="714"/>
      <c r="K77" s="714"/>
      <c r="L77" s="717">
        <v>1.4</v>
      </c>
      <c r="M77" s="717">
        <v>85.96</v>
      </c>
      <c r="N77" s="714">
        <v>1</v>
      </c>
      <c r="O77" s="714">
        <v>61.4</v>
      </c>
      <c r="P77" s="717"/>
      <c r="Q77" s="717"/>
      <c r="R77" s="738"/>
      <c r="S77" s="718"/>
    </row>
    <row r="78" spans="1:19" ht="14.4" customHeight="1" x14ac:dyDescent="0.3">
      <c r="A78" s="713" t="s">
        <v>3012</v>
      </c>
      <c r="B78" s="714" t="s">
        <v>3039</v>
      </c>
      <c r="C78" s="714" t="s">
        <v>564</v>
      </c>
      <c r="D78" s="714" t="s">
        <v>2076</v>
      </c>
      <c r="E78" s="714" t="s">
        <v>3014</v>
      </c>
      <c r="F78" s="714" t="s">
        <v>3019</v>
      </c>
      <c r="G78" s="714" t="s">
        <v>3020</v>
      </c>
      <c r="H78" s="717"/>
      <c r="I78" s="717"/>
      <c r="J78" s="714"/>
      <c r="K78" s="714"/>
      <c r="L78" s="717">
        <v>14</v>
      </c>
      <c r="M78" s="717">
        <v>795.76</v>
      </c>
      <c r="N78" s="714">
        <v>1</v>
      </c>
      <c r="O78" s="714">
        <v>56.839999999999996</v>
      </c>
      <c r="P78" s="717"/>
      <c r="Q78" s="717"/>
      <c r="R78" s="738"/>
      <c r="S78" s="718"/>
    </row>
    <row r="79" spans="1:19" ht="14.4" customHeight="1" x14ac:dyDescent="0.3">
      <c r="A79" s="713" t="s">
        <v>3012</v>
      </c>
      <c r="B79" s="714" t="s">
        <v>3039</v>
      </c>
      <c r="C79" s="714" t="s">
        <v>564</v>
      </c>
      <c r="D79" s="714" t="s">
        <v>2076</v>
      </c>
      <c r="E79" s="714" t="s">
        <v>3022</v>
      </c>
      <c r="F79" s="714" t="s">
        <v>3042</v>
      </c>
      <c r="G79" s="714" t="s">
        <v>3043</v>
      </c>
      <c r="H79" s="717">
        <v>1</v>
      </c>
      <c r="I79" s="717">
        <v>113</v>
      </c>
      <c r="J79" s="714">
        <v>0.46311475409836067</v>
      </c>
      <c r="K79" s="714">
        <v>113</v>
      </c>
      <c r="L79" s="717">
        <v>2</v>
      </c>
      <c r="M79" s="717">
        <v>244</v>
      </c>
      <c r="N79" s="714">
        <v>1</v>
      </c>
      <c r="O79" s="714">
        <v>122</v>
      </c>
      <c r="P79" s="717">
        <v>3</v>
      </c>
      <c r="Q79" s="717">
        <v>366</v>
      </c>
      <c r="R79" s="738">
        <v>1.5</v>
      </c>
      <c r="S79" s="718">
        <v>122</v>
      </c>
    </row>
    <row r="80" spans="1:19" ht="14.4" customHeight="1" x14ac:dyDescent="0.3">
      <c r="A80" s="713" t="s">
        <v>3012</v>
      </c>
      <c r="B80" s="714" t="s">
        <v>3039</v>
      </c>
      <c r="C80" s="714" t="s">
        <v>564</v>
      </c>
      <c r="D80" s="714" t="s">
        <v>2076</v>
      </c>
      <c r="E80" s="714" t="s">
        <v>3022</v>
      </c>
      <c r="F80" s="714" t="s">
        <v>3023</v>
      </c>
      <c r="G80" s="714" t="s">
        <v>3024</v>
      </c>
      <c r="H80" s="717">
        <v>10</v>
      </c>
      <c r="I80" s="717">
        <v>350</v>
      </c>
      <c r="J80" s="714">
        <v>0.78828828828828834</v>
      </c>
      <c r="K80" s="714">
        <v>35</v>
      </c>
      <c r="L80" s="717">
        <v>12</v>
      </c>
      <c r="M80" s="717">
        <v>444</v>
      </c>
      <c r="N80" s="714">
        <v>1</v>
      </c>
      <c r="O80" s="714">
        <v>37</v>
      </c>
      <c r="P80" s="717">
        <v>20</v>
      </c>
      <c r="Q80" s="717">
        <v>740</v>
      </c>
      <c r="R80" s="738">
        <v>1.6666666666666667</v>
      </c>
      <c r="S80" s="718">
        <v>37</v>
      </c>
    </row>
    <row r="81" spans="1:19" ht="14.4" customHeight="1" x14ac:dyDescent="0.3">
      <c r="A81" s="713" t="s">
        <v>3012</v>
      </c>
      <c r="B81" s="714" t="s">
        <v>3039</v>
      </c>
      <c r="C81" s="714" t="s">
        <v>564</v>
      </c>
      <c r="D81" s="714" t="s">
        <v>2076</v>
      </c>
      <c r="E81" s="714" t="s">
        <v>3022</v>
      </c>
      <c r="F81" s="714" t="s">
        <v>3046</v>
      </c>
      <c r="G81" s="714" t="s">
        <v>3047</v>
      </c>
      <c r="H81" s="717"/>
      <c r="I81" s="717"/>
      <c r="J81" s="714"/>
      <c r="K81" s="714"/>
      <c r="L81" s="717"/>
      <c r="M81" s="717"/>
      <c r="N81" s="714"/>
      <c r="O81" s="714"/>
      <c r="P81" s="717">
        <v>2</v>
      </c>
      <c r="Q81" s="717">
        <v>888</v>
      </c>
      <c r="R81" s="738"/>
      <c r="S81" s="718">
        <v>444</v>
      </c>
    </row>
    <row r="82" spans="1:19" ht="14.4" customHeight="1" x14ac:dyDescent="0.3">
      <c r="A82" s="713" t="s">
        <v>3012</v>
      </c>
      <c r="B82" s="714" t="s">
        <v>3039</v>
      </c>
      <c r="C82" s="714" t="s">
        <v>564</v>
      </c>
      <c r="D82" s="714" t="s">
        <v>2076</v>
      </c>
      <c r="E82" s="714" t="s">
        <v>3022</v>
      </c>
      <c r="F82" s="714" t="s">
        <v>3048</v>
      </c>
      <c r="G82" s="714" t="s">
        <v>3049</v>
      </c>
      <c r="H82" s="717"/>
      <c r="I82" s="717"/>
      <c r="J82" s="714"/>
      <c r="K82" s="714"/>
      <c r="L82" s="717"/>
      <c r="M82" s="717"/>
      <c r="N82" s="714"/>
      <c r="O82" s="714"/>
      <c r="P82" s="717">
        <v>2</v>
      </c>
      <c r="Q82" s="717">
        <v>446</v>
      </c>
      <c r="R82" s="738"/>
      <c r="S82" s="718">
        <v>223</v>
      </c>
    </row>
    <row r="83" spans="1:19" ht="14.4" customHeight="1" x14ac:dyDescent="0.3">
      <c r="A83" s="713" t="s">
        <v>3012</v>
      </c>
      <c r="B83" s="714" t="s">
        <v>3039</v>
      </c>
      <c r="C83" s="714" t="s">
        <v>564</v>
      </c>
      <c r="D83" s="714" t="s">
        <v>2076</v>
      </c>
      <c r="E83" s="714" t="s">
        <v>3022</v>
      </c>
      <c r="F83" s="714" t="s">
        <v>3027</v>
      </c>
      <c r="G83" s="714" t="s">
        <v>3028</v>
      </c>
      <c r="H83" s="717"/>
      <c r="I83" s="717"/>
      <c r="J83" s="714"/>
      <c r="K83" s="714"/>
      <c r="L83" s="717">
        <v>1</v>
      </c>
      <c r="M83" s="717">
        <v>33.33</v>
      </c>
      <c r="N83" s="714">
        <v>1</v>
      </c>
      <c r="O83" s="714">
        <v>33.33</v>
      </c>
      <c r="P83" s="717">
        <v>6</v>
      </c>
      <c r="Q83" s="717">
        <v>200</v>
      </c>
      <c r="R83" s="738">
        <v>6.0006000600060005</v>
      </c>
      <c r="S83" s="718">
        <v>33.333333333333336</v>
      </c>
    </row>
    <row r="84" spans="1:19" ht="14.4" customHeight="1" x14ac:dyDescent="0.3">
      <c r="A84" s="713" t="s">
        <v>3012</v>
      </c>
      <c r="B84" s="714" t="s">
        <v>3039</v>
      </c>
      <c r="C84" s="714" t="s">
        <v>564</v>
      </c>
      <c r="D84" s="714" t="s">
        <v>2076</v>
      </c>
      <c r="E84" s="714" t="s">
        <v>3022</v>
      </c>
      <c r="F84" s="714" t="s">
        <v>3050</v>
      </c>
      <c r="G84" s="714" t="s">
        <v>3051</v>
      </c>
      <c r="H84" s="717"/>
      <c r="I84" s="717"/>
      <c r="J84" s="714"/>
      <c r="K84" s="714"/>
      <c r="L84" s="717"/>
      <c r="M84" s="717"/>
      <c r="N84" s="714"/>
      <c r="O84" s="714"/>
      <c r="P84" s="717">
        <v>3</v>
      </c>
      <c r="Q84" s="717">
        <v>1065</v>
      </c>
      <c r="R84" s="738"/>
      <c r="S84" s="718">
        <v>355</v>
      </c>
    </row>
    <row r="85" spans="1:19" ht="14.4" customHeight="1" x14ac:dyDescent="0.3">
      <c r="A85" s="713" t="s">
        <v>3012</v>
      </c>
      <c r="B85" s="714" t="s">
        <v>3039</v>
      </c>
      <c r="C85" s="714" t="s">
        <v>564</v>
      </c>
      <c r="D85" s="714" t="s">
        <v>2076</v>
      </c>
      <c r="E85" s="714" t="s">
        <v>3022</v>
      </c>
      <c r="F85" s="714" t="s">
        <v>3029</v>
      </c>
      <c r="G85" s="714" t="s">
        <v>3030</v>
      </c>
      <c r="H85" s="717">
        <v>1</v>
      </c>
      <c r="I85" s="717">
        <v>36</v>
      </c>
      <c r="J85" s="714">
        <v>0.48648648648648651</v>
      </c>
      <c r="K85" s="714">
        <v>36</v>
      </c>
      <c r="L85" s="717">
        <v>2</v>
      </c>
      <c r="M85" s="717">
        <v>74</v>
      </c>
      <c r="N85" s="714">
        <v>1</v>
      </c>
      <c r="O85" s="714">
        <v>37</v>
      </c>
      <c r="P85" s="717">
        <v>6</v>
      </c>
      <c r="Q85" s="717">
        <v>222</v>
      </c>
      <c r="R85" s="738">
        <v>3</v>
      </c>
      <c r="S85" s="718">
        <v>37</v>
      </c>
    </row>
    <row r="86" spans="1:19" ht="14.4" customHeight="1" x14ac:dyDescent="0.3">
      <c r="A86" s="713" t="s">
        <v>3012</v>
      </c>
      <c r="B86" s="714" t="s">
        <v>3039</v>
      </c>
      <c r="C86" s="714" t="s">
        <v>564</v>
      </c>
      <c r="D86" s="714" t="s">
        <v>2076</v>
      </c>
      <c r="E86" s="714" t="s">
        <v>3022</v>
      </c>
      <c r="F86" s="714" t="s">
        <v>3033</v>
      </c>
      <c r="G86" s="714" t="s">
        <v>3034</v>
      </c>
      <c r="H86" s="717"/>
      <c r="I86" s="717"/>
      <c r="J86" s="714"/>
      <c r="K86" s="714"/>
      <c r="L86" s="717">
        <v>6</v>
      </c>
      <c r="M86" s="717">
        <v>192</v>
      </c>
      <c r="N86" s="714">
        <v>1</v>
      </c>
      <c r="O86" s="714">
        <v>32</v>
      </c>
      <c r="P86" s="717"/>
      <c r="Q86" s="717"/>
      <c r="R86" s="738"/>
      <c r="S86" s="718"/>
    </row>
    <row r="87" spans="1:19" ht="14.4" customHeight="1" x14ac:dyDescent="0.3">
      <c r="A87" s="713" t="s">
        <v>3012</v>
      </c>
      <c r="B87" s="714" t="s">
        <v>3039</v>
      </c>
      <c r="C87" s="714" t="s">
        <v>564</v>
      </c>
      <c r="D87" s="714" t="s">
        <v>2076</v>
      </c>
      <c r="E87" s="714" t="s">
        <v>3022</v>
      </c>
      <c r="F87" s="714" t="s">
        <v>3035</v>
      </c>
      <c r="G87" s="714" t="s">
        <v>3036</v>
      </c>
      <c r="H87" s="717">
        <v>7</v>
      </c>
      <c r="I87" s="717">
        <v>903</v>
      </c>
      <c r="J87" s="714">
        <v>0.49236641221374045</v>
      </c>
      <c r="K87" s="714">
        <v>129</v>
      </c>
      <c r="L87" s="717">
        <v>14</v>
      </c>
      <c r="M87" s="717">
        <v>1834</v>
      </c>
      <c r="N87" s="714">
        <v>1</v>
      </c>
      <c r="O87" s="714">
        <v>131</v>
      </c>
      <c r="P87" s="717"/>
      <c r="Q87" s="717"/>
      <c r="R87" s="738"/>
      <c r="S87" s="718"/>
    </row>
    <row r="88" spans="1:19" ht="14.4" customHeight="1" x14ac:dyDescent="0.3">
      <c r="A88" s="713" t="s">
        <v>3012</v>
      </c>
      <c r="B88" s="714" t="s">
        <v>3039</v>
      </c>
      <c r="C88" s="714" t="s">
        <v>564</v>
      </c>
      <c r="D88" s="714" t="s">
        <v>2076</v>
      </c>
      <c r="E88" s="714" t="s">
        <v>3022</v>
      </c>
      <c r="F88" s="714" t="s">
        <v>3052</v>
      </c>
      <c r="G88" s="714" t="s">
        <v>3053</v>
      </c>
      <c r="H88" s="717">
        <v>1</v>
      </c>
      <c r="I88" s="717">
        <v>165</v>
      </c>
      <c r="J88" s="714">
        <v>0.93220338983050843</v>
      </c>
      <c r="K88" s="714">
        <v>165</v>
      </c>
      <c r="L88" s="717">
        <v>1</v>
      </c>
      <c r="M88" s="717">
        <v>177</v>
      </c>
      <c r="N88" s="714">
        <v>1</v>
      </c>
      <c r="O88" s="714">
        <v>177</v>
      </c>
      <c r="P88" s="717">
        <v>3</v>
      </c>
      <c r="Q88" s="717">
        <v>531</v>
      </c>
      <c r="R88" s="738">
        <v>3</v>
      </c>
      <c r="S88" s="718">
        <v>177</v>
      </c>
    </row>
    <row r="89" spans="1:19" ht="14.4" customHeight="1" x14ac:dyDescent="0.3">
      <c r="A89" s="713" t="s">
        <v>3012</v>
      </c>
      <c r="B89" s="714" t="s">
        <v>3039</v>
      </c>
      <c r="C89" s="714" t="s">
        <v>564</v>
      </c>
      <c r="D89" s="714" t="s">
        <v>3010</v>
      </c>
      <c r="E89" s="714" t="s">
        <v>3014</v>
      </c>
      <c r="F89" s="714" t="s">
        <v>3017</v>
      </c>
      <c r="G89" s="714" t="s">
        <v>2005</v>
      </c>
      <c r="H89" s="717"/>
      <c r="I89" s="717"/>
      <c r="J89" s="714"/>
      <c r="K89" s="714"/>
      <c r="L89" s="717">
        <v>0.3</v>
      </c>
      <c r="M89" s="717">
        <v>18.420000000000002</v>
      </c>
      <c r="N89" s="714">
        <v>1</v>
      </c>
      <c r="O89" s="714">
        <v>61.400000000000006</v>
      </c>
      <c r="P89" s="717"/>
      <c r="Q89" s="717"/>
      <c r="R89" s="738"/>
      <c r="S89" s="718"/>
    </row>
    <row r="90" spans="1:19" ht="14.4" customHeight="1" x14ac:dyDescent="0.3">
      <c r="A90" s="713" t="s">
        <v>3012</v>
      </c>
      <c r="B90" s="714" t="s">
        <v>3039</v>
      </c>
      <c r="C90" s="714" t="s">
        <v>564</v>
      </c>
      <c r="D90" s="714" t="s">
        <v>3010</v>
      </c>
      <c r="E90" s="714" t="s">
        <v>3014</v>
      </c>
      <c r="F90" s="714" t="s">
        <v>3019</v>
      </c>
      <c r="G90" s="714" t="s">
        <v>3020</v>
      </c>
      <c r="H90" s="717"/>
      <c r="I90" s="717"/>
      <c r="J90" s="714"/>
      <c r="K90" s="714"/>
      <c r="L90" s="717">
        <v>10</v>
      </c>
      <c r="M90" s="717">
        <v>568.4</v>
      </c>
      <c r="N90" s="714">
        <v>1</v>
      </c>
      <c r="O90" s="714">
        <v>56.839999999999996</v>
      </c>
      <c r="P90" s="717"/>
      <c r="Q90" s="717"/>
      <c r="R90" s="738"/>
      <c r="S90" s="718"/>
    </row>
    <row r="91" spans="1:19" ht="14.4" customHeight="1" x14ac:dyDescent="0.3">
      <c r="A91" s="713" t="s">
        <v>3012</v>
      </c>
      <c r="B91" s="714" t="s">
        <v>3039</v>
      </c>
      <c r="C91" s="714" t="s">
        <v>564</v>
      </c>
      <c r="D91" s="714" t="s">
        <v>3010</v>
      </c>
      <c r="E91" s="714" t="s">
        <v>3022</v>
      </c>
      <c r="F91" s="714" t="s">
        <v>3042</v>
      </c>
      <c r="G91" s="714" t="s">
        <v>3043</v>
      </c>
      <c r="H91" s="717"/>
      <c r="I91" s="717"/>
      <c r="J91" s="714"/>
      <c r="K91" s="714"/>
      <c r="L91" s="717">
        <v>3</v>
      </c>
      <c r="M91" s="717">
        <v>366</v>
      </c>
      <c r="N91" s="714">
        <v>1</v>
      </c>
      <c r="O91" s="714">
        <v>122</v>
      </c>
      <c r="P91" s="717"/>
      <c r="Q91" s="717"/>
      <c r="R91" s="738"/>
      <c r="S91" s="718"/>
    </row>
    <row r="92" spans="1:19" ht="14.4" customHeight="1" x14ac:dyDescent="0.3">
      <c r="A92" s="713" t="s">
        <v>3012</v>
      </c>
      <c r="B92" s="714" t="s">
        <v>3039</v>
      </c>
      <c r="C92" s="714" t="s">
        <v>564</v>
      </c>
      <c r="D92" s="714" t="s">
        <v>3010</v>
      </c>
      <c r="E92" s="714" t="s">
        <v>3022</v>
      </c>
      <c r="F92" s="714" t="s">
        <v>3023</v>
      </c>
      <c r="G92" s="714" t="s">
        <v>3024</v>
      </c>
      <c r="H92" s="717"/>
      <c r="I92" s="717"/>
      <c r="J92" s="714"/>
      <c r="K92" s="714"/>
      <c r="L92" s="717">
        <v>3</v>
      </c>
      <c r="M92" s="717">
        <v>111</v>
      </c>
      <c r="N92" s="714">
        <v>1</v>
      </c>
      <c r="O92" s="714">
        <v>37</v>
      </c>
      <c r="P92" s="717"/>
      <c r="Q92" s="717"/>
      <c r="R92" s="738"/>
      <c r="S92" s="718"/>
    </row>
    <row r="93" spans="1:19" ht="14.4" customHeight="1" x14ac:dyDescent="0.3">
      <c r="A93" s="713" t="s">
        <v>3012</v>
      </c>
      <c r="B93" s="714" t="s">
        <v>3039</v>
      </c>
      <c r="C93" s="714" t="s">
        <v>564</v>
      </c>
      <c r="D93" s="714" t="s">
        <v>3010</v>
      </c>
      <c r="E93" s="714" t="s">
        <v>3022</v>
      </c>
      <c r="F93" s="714" t="s">
        <v>3027</v>
      </c>
      <c r="G93" s="714" t="s">
        <v>3028</v>
      </c>
      <c r="H93" s="717"/>
      <c r="I93" s="717"/>
      <c r="J93" s="714"/>
      <c r="K93" s="714"/>
      <c r="L93" s="717">
        <v>5</v>
      </c>
      <c r="M93" s="717">
        <v>166.67000000000002</v>
      </c>
      <c r="N93" s="714">
        <v>1</v>
      </c>
      <c r="O93" s="714">
        <v>33.334000000000003</v>
      </c>
      <c r="P93" s="717"/>
      <c r="Q93" s="717"/>
      <c r="R93" s="738"/>
      <c r="S93" s="718"/>
    </row>
    <row r="94" spans="1:19" ht="14.4" customHeight="1" x14ac:dyDescent="0.3">
      <c r="A94" s="713" t="s">
        <v>3012</v>
      </c>
      <c r="B94" s="714" t="s">
        <v>3039</v>
      </c>
      <c r="C94" s="714" t="s">
        <v>564</v>
      </c>
      <c r="D94" s="714" t="s">
        <v>3010</v>
      </c>
      <c r="E94" s="714" t="s">
        <v>3022</v>
      </c>
      <c r="F94" s="714" t="s">
        <v>3050</v>
      </c>
      <c r="G94" s="714" t="s">
        <v>3051</v>
      </c>
      <c r="H94" s="717"/>
      <c r="I94" s="717"/>
      <c r="J94" s="714"/>
      <c r="K94" s="714"/>
      <c r="L94" s="717">
        <v>1</v>
      </c>
      <c r="M94" s="717">
        <v>354</v>
      </c>
      <c r="N94" s="714">
        <v>1</v>
      </c>
      <c r="O94" s="714">
        <v>354</v>
      </c>
      <c r="P94" s="717"/>
      <c r="Q94" s="717"/>
      <c r="R94" s="738"/>
      <c r="S94" s="718"/>
    </row>
    <row r="95" spans="1:19" ht="14.4" customHeight="1" x14ac:dyDescent="0.3">
      <c r="A95" s="713" t="s">
        <v>3012</v>
      </c>
      <c r="B95" s="714" t="s">
        <v>3039</v>
      </c>
      <c r="C95" s="714" t="s">
        <v>564</v>
      </c>
      <c r="D95" s="714" t="s">
        <v>3010</v>
      </c>
      <c r="E95" s="714" t="s">
        <v>3022</v>
      </c>
      <c r="F95" s="714" t="s">
        <v>3029</v>
      </c>
      <c r="G95" s="714" t="s">
        <v>3030</v>
      </c>
      <c r="H95" s="717"/>
      <c r="I95" s="717"/>
      <c r="J95" s="714"/>
      <c r="K95" s="714"/>
      <c r="L95" s="717">
        <v>1</v>
      </c>
      <c r="M95" s="717">
        <v>37</v>
      </c>
      <c r="N95" s="714">
        <v>1</v>
      </c>
      <c r="O95" s="714">
        <v>37</v>
      </c>
      <c r="P95" s="717"/>
      <c r="Q95" s="717"/>
      <c r="R95" s="738"/>
      <c r="S95" s="718"/>
    </row>
    <row r="96" spans="1:19" ht="14.4" customHeight="1" x14ac:dyDescent="0.3">
      <c r="A96" s="713" t="s">
        <v>3012</v>
      </c>
      <c r="B96" s="714" t="s">
        <v>3039</v>
      </c>
      <c r="C96" s="714" t="s">
        <v>564</v>
      </c>
      <c r="D96" s="714" t="s">
        <v>3010</v>
      </c>
      <c r="E96" s="714" t="s">
        <v>3022</v>
      </c>
      <c r="F96" s="714" t="s">
        <v>3035</v>
      </c>
      <c r="G96" s="714" t="s">
        <v>3036</v>
      </c>
      <c r="H96" s="717"/>
      <c r="I96" s="717"/>
      <c r="J96" s="714"/>
      <c r="K96" s="714"/>
      <c r="L96" s="717">
        <v>10</v>
      </c>
      <c r="M96" s="717">
        <v>1310</v>
      </c>
      <c r="N96" s="714">
        <v>1</v>
      </c>
      <c r="O96" s="714">
        <v>131</v>
      </c>
      <c r="P96" s="717"/>
      <c r="Q96" s="717"/>
      <c r="R96" s="738"/>
      <c r="S96" s="718"/>
    </row>
    <row r="97" spans="1:19" ht="14.4" customHeight="1" x14ac:dyDescent="0.3">
      <c r="A97" s="713" t="s">
        <v>3012</v>
      </c>
      <c r="B97" s="714" t="s">
        <v>3039</v>
      </c>
      <c r="C97" s="714" t="s">
        <v>564</v>
      </c>
      <c r="D97" s="714" t="s">
        <v>3010</v>
      </c>
      <c r="E97" s="714" t="s">
        <v>3022</v>
      </c>
      <c r="F97" s="714" t="s">
        <v>3052</v>
      </c>
      <c r="G97" s="714" t="s">
        <v>3053</v>
      </c>
      <c r="H97" s="717"/>
      <c r="I97" s="717"/>
      <c r="J97" s="714"/>
      <c r="K97" s="714"/>
      <c r="L97" s="717">
        <v>4</v>
      </c>
      <c r="M97" s="717">
        <v>708</v>
      </c>
      <c r="N97" s="714">
        <v>1</v>
      </c>
      <c r="O97" s="714">
        <v>177</v>
      </c>
      <c r="P97" s="717"/>
      <c r="Q97" s="717"/>
      <c r="R97" s="738"/>
      <c r="S97" s="718"/>
    </row>
    <row r="98" spans="1:19" ht="14.4" customHeight="1" x14ac:dyDescent="0.3">
      <c r="A98" s="713" t="s">
        <v>3012</v>
      </c>
      <c r="B98" s="714" t="s">
        <v>3039</v>
      </c>
      <c r="C98" s="714" t="s">
        <v>564</v>
      </c>
      <c r="D98" s="714" t="s">
        <v>2078</v>
      </c>
      <c r="E98" s="714" t="s">
        <v>3022</v>
      </c>
      <c r="F98" s="714" t="s">
        <v>3042</v>
      </c>
      <c r="G98" s="714" t="s">
        <v>3043</v>
      </c>
      <c r="H98" s="717">
        <v>9</v>
      </c>
      <c r="I98" s="717">
        <v>1017</v>
      </c>
      <c r="J98" s="714">
        <v>1.389344262295082</v>
      </c>
      <c r="K98" s="714">
        <v>113</v>
      </c>
      <c r="L98" s="717">
        <v>6</v>
      </c>
      <c r="M98" s="717">
        <v>732</v>
      </c>
      <c r="N98" s="714">
        <v>1</v>
      </c>
      <c r="O98" s="714">
        <v>122</v>
      </c>
      <c r="P98" s="717">
        <v>3</v>
      </c>
      <c r="Q98" s="717">
        <v>366</v>
      </c>
      <c r="R98" s="738">
        <v>0.5</v>
      </c>
      <c r="S98" s="718">
        <v>122</v>
      </c>
    </row>
    <row r="99" spans="1:19" ht="14.4" customHeight="1" x14ac:dyDescent="0.3">
      <c r="A99" s="713" t="s">
        <v>3012</v>
      </c>
      <c r="B99" s="714" t="s">
        <v>3039</v>
      </c>
      <c r="C99" s="714" t="s">
        <v>564</v>
      </c>
      <c r="D99" s="714" t="s">
        <v>2078</v>
      </c>
      <c r="E99" s="714" t="s">
        <v>3022</v>
      </c>
      <c r="F99" s="714" t="s">
        <v>3023</v>
      </c>
      <c r="G99" s="714" t="s">
        <v>3024</v>
      </c>
      <c r="H99" s="717">
        <v>6</v>
      </c>
      <c r="I99" s="717">
        <v>210</v>
      </c>
      <c r="J99" s="714">
        <v>1.4189189189189189</v>
      </c>
      <c r="K99" s="714">
        <v>35</v>
      </c>
      <c r="L99" s="717">
        <v>4</v>
      </c>
      <c r="M99" s="717">
        <v>148</v>
      </c>
      <c r="N99" s="714">
        <v>1</v>
      </c>
      <c r="O99" s="714">
        <v>37</v>
      </c>
      <c r="P99" s="717">
        <v>5</v>
      </c>
      <c r="Q99" s="717">
        <v>185</v>
      </c>
      <c r="R99" s="738">
        <v>1.25</v>
      </c>
      <c r="S99" s="718">
        <v>37</v>
      </c>
    </row>
    <row r="100" spans="1:19" ht="14.4" customHeight="1" x14ac:dyDescent="0.3">
      <c r="A100" s="713" t="s">
        <v>3012</v>
      </c>
      <c r="B100" s="714" t="s">
        <v>3039</v>
      </c>
      <c r="C100" s="714" t="s">
        <v>564</v>
      </c>
      <c r="D100" s="714" t="s">
        <v>2078</v>
      </c>
      <c r="E100" s="714" t="s">
        <v>3022</v>
      </c>
      <c r="F100" s="714" t="s">
        <v>3048</v>
      </c>
      <c r="G100" s="714" t="s">
        <v>3049</v>
      </c>
      <c r="H100" s="717"/>
      <c r="I100" s="717"/>
      <c r="J100" s="714"/>
      <c r="K100" s="714"/>
      <c r="L100" s="717">
        <v>1</v>
      </c>
      <c r="M100" s="717">
        <v>222</v>
      </c>
      <c r="N100" s="714">
        <v>1</v>
      </c>
      <c r="O100" s="714">
        <v>222</v>
      </c>
      <c r="P100" s="717"/>
      <c r="Q100" s="717"/>
      <c r="R100" s="738"/>
      <c r="S100" s="718"/>
    </row>
    <row r="101" spans="1:19" ht="14.4" customHeight="1" x14ac:dyDescent="0.3">
      <c r="A101" s="713" t="s">
        <v>3012</v>
      </c>
      <c r="B101" s="714" t="s">
        <v>3039</v>
      </c>
      <c r="C101" s="714" t="s">
        <v>564</v>
      </c>
      <c r="D101" s="714" t="s">
        <v>2078</v>
      </c>
      <c r="E101" s="714" t="s">
        <v>3022</v>
      </c>
      <c r="F101" s="714" t="s">
        <v>3027</v>
      </c>
      <c r="G101" s="714" t="s">
        <v>3028</v>
      </c>
      <c r="H101" s="717"/>
      <c r="I101" s="717"/>
      <c r="J101" s="714"/>
      <c r="K101" s="714"/>
      <c r="L101" s="717">
        <v>1</v>
      </c>
      <c r="M101" s="717">
        <v>33.33</v>
      </c>
      <c r="N101" s="714">
        <v>1</v>
      </c>
      <c r="O101" s="714">
        <v>33.33</v>
      </c>
      <c r="P101" s="717"/>
      <c r="Q101" s="717"/>
      <c r="R101" s="738"/>
      <c r="S101" s="718"/>
    </row>
    <row r="102" spans="1:19" ht="14.4" customHeight="1" x14ac:dyDescent="0.3">
      <c r="A102" s="713" t="s">
        <v>3012</v>
      </c>
      <c r="B102" s="714" t="s">
        <v>3039</v>
      </c>
      <c r="C102" s="714" t="s">
        <v>564</v>
      </c>
      <c r="D102" s="714" t="s">
        <v>2078</v>
      </c>
      <c r="E102" s="714" t="s">
        <v>3022</v>
      </c>
      <c r="F102" s="714" t="s">
        <v>3029</v>
      </c>
      <c r="G102" s="714" t="s">
        <v>3030</v>
      </c>
      <c r="H102" s="717">
        <v>9</v>
      </c>
      <c r="I102" s="717">
        <v>324</v>
      </c>
      <c r="J102" s="714">
        <v>0.97297297297297303</v>
      </c>
      <c r="K102" s="714">
        <v>36</v>
      </c>
      <c r="L102" s="717">
        <v>9</v>
      </c>
      <c r="M102" s="717">
        <v>333</v>
      </c>
      <c r="N102" s="714">
        <v>1</v>
      </c>
      <c r="O102" s="714">
        <v>37</v>
      </c>
      <c r="P102" s="717">
        <v>3</v>
      </c>
      <c r="Q102" s="717">
        <v>111</v>
      </c>
      <c r="R102" s="738">
        <v>0.33333333333333331</v>
      </c>
      <c r="S102" s="718">
        <v>37</v>
      </c>
    </row>
    <row r="103" spans="1:19" ht="14.4" customHeight="1" thickBot="1" x14ac:dyDescent="0.35">
      <c r="A103" s="719" t="s">
        <v>3012</v>
      </c>
      <c r="B103" s="720" t="s">
        <v>3039</v>
      </c>
      <c r="C103" s="720" t="s">
        <v>564</v>
      </c>
      <c r="D103" s="720" t="s">
        <v>2078</v>
      </c>
      <c r="E103" s="720" t="s">
        <v>3022</v>
      </c>
      <c r="F103" s="720" t="s">
        <v>3052</v>
      </c>
      <c r="G103" s="720" t="s">
        <v>3053</v>
      </c>
      <c r="H103" s="723">
        <v>1</v>
      </c>
      <c r="I103" s="723">
        <v>165</v>
      </c>
      <c r="J103" s="720"/>
      <c r="K103" s="720">
        <v>165</v>
      </c>
      <c r="L103" s="723"/>
      <c r="M103" s="723"/>
      <c r="N103" s="720"/>
      <c r="O103" s="720"/>
      <c r="P103" s="723"/>
      <c r="Q103" s="723"/>
      <c r="R103" s="731"/>
      <c r="S103" s="724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0" t="s">
        <v>157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2644948</v>
      </c>
      <c r="C3" s="344">
        <f t="shared" ref="C3:R3" si="0">SUBTOTAL(9,C6:C1048576)</f>
        <v>17.507785430792236</v>
      </c>
      <c r="D3" s="344">
        <f t="shared" si="0"/>
        <v>2266058</v>
      </c>
      <c r="E3" s="344">
        <f t="shared" si="0"/>
        <v>16</v>
      </c>
      <c r="F3" s="344">
        <f t="shared" si="0"/>
        <v>2377093</v>
      </c>
      <c r="G3" s="347">
        <f>IF(D3&lt;&gt;0,F3/D3,"")</f>
        <v>1.0489991871346629</v>
      </c>
      <c r="H3" s="343">
        <f t="shared" si="0"/>
        <v>59182.700000000004</v>
      </c>
      <c r="I3" s="344">
        <f t="shared" si="0"/>
        <v>0.32960004152392364</v>
      </c>
      <c r="J3" s="344">
        <f t="shared" si="0"/>
        <v>179559.13999999996</v>
      </c>
      <c r="K3" s="344">
        <f t="shared" si="0"/>
        <v>1</v>
      </c>
      <c r="L3" s="344">
        <f t="shared" si="0"/>
        <v>155119.54999999999</v>
      </c>
      <c r="M3" s="345">
        <f>IF(J3&lt;&gt;0,L3/J3,"")</f>
        <v>0.86389113915337323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593" t="s">
        <v>129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  <c r="N4" s="594" t="s">
        <v>125</v>
      </c>
      <c r="O4" s="595"/>
      <c r="P4" s="595"/>
      <c r="Q4" s="595"/>
      <c r="R4" s="595"/>
      <c r="S4" s="597"/>
    </row>
    <row r="5" spans="1:19" ht="14.4" customHeight="1" thickBot="1" x14ac:dyDescent="0.35">
      <c r="A5" s="843"/>
      <c r="B5" s="844">
        <v>2015</v>
      </c>
      <c r="C5" s="845"/>
      <c r="D5" s="845">
        <v>2016</v>
      </c>
      <c r="E5" s="845"/>
      <c r="F5" s="845">
        <v>2017</v>
      </c>
      <c r="G5" s="879" t="s">
        <v>2</v>
      </c>
      <c r="H5" s="844">
        <v>2015</v>
      </c>
      <c r="I5" s="845"/>
      <c r="J5" s="845">
        <v>2016</v>
      </c>
      <c r="K5" s="845"/>
      <c r="L5" s="845">
        <v>2017</v>
      </c>
      <c r="M5" s="879" t="s">
        <v>2</v>
      </c>
      <c r="N5" s="844">
        <v>2015</v>
      </c>
      <c r="O5" s="845"/>
      <c r="P5" s="845">
        <v>2016</v>
      </c>
      <c r="Q5" s="845"/>
      <c r="R5" s="845">
        <v>2017</v>
      </c>
      <c r="S5" s="879" t="s">
        <v>2</v>
      </c>
    </row>
    <row r="6" spans="1:19" ht="14.4" customHeight="1" x14ac:dyDescent="0.3">
      <c r="A6" s="805" t="s">
        <v>3056</v>
      </c>
      <c r="B6" s="861">
        <v>9930</v>
      </c>
      <c r="C6" s="791">
        <v>2.8050847457627119</v>
      </c>
      <c r="D6" s="861">
        <v>3540</v>
      </c>
      <c r="E6" s="791">
        <v>1</v>
      </c>
      <c r="F6" s="861">
        <v>2130</v>
      </c>
      <c r="G6" s="796">
        <v>0.60169491525423724</v>
      </c>
      <c r="H6" s="861"/>
      <c r="I6" s="791"/>
      <c r="J6" s="861"/>
      <c r="K6" s="791"/>
      <c r="L6" s="861"/>
      <c r="M6" s="796"/>
      <c r="N6" s="861"/>
      <c r="O6" s="791"/>
      <c r="P6" s="861"/>
      <c r="Q6" s="791"/>
      <c r="R6" s="861"/>
      <c r="S6" s="231"/>
    </row>
    <row r="7" spans="1:19" ht="14.4" customHeight="1" x14ac:dyDescent="0.3">
      <c r="A7" s="743" t="s">
        <v>3057</v>
      </c>
      <c r="B7" s="863">
        <v>17874</v>
      </c>
      <c r="C7" s="714">
        <v>1.1448152180874911</v>
      </c>
      <c r="D7" s="863">
        <v>15613</v>
      </c>
      <c r="E7" s="714">
        <v>1</v>
      </c>
      <c r="F7" s="863">
        <v>24140</v>
      </c>
      <c r="G7" s="738">
        <v>1.5461474412348684</v>
      </c>
      <c r="H7" s="863"/>
      <c r="I7" s="714"/>
      <c r="J7" s="863"/>
      <c r="K7" s="714"/>
      <c r="L7" s="863"/>
      <c r="M7" s="738"/>
      <c r="N7" s="863"/>
      <c r="O7" s="714"/>
      <c r="P7" s="863"/>
      <c r="Q7" s="714"/>
      <c r="R7" s="863"/>
      <c r="S7" s="755"/>
    </row>
    <row r="8" spans="1:19" ht="14.4" customHeight="1" x14ac:dyDescent="0.3">
      <c r="A8" s="743" t="s">
        <v>3058</v>
      </c>
      <c r="B8" s="863">
        <v>18676</v>
      </c>
      <c r="C8" s="714">
        <v>1.0302294792586055</v>
      </c>
      <c r="D8" s="863">
        <v>18128</v>
      </c>
      <c r="E8" s="714">
        <v>1</v>
      </c>
      <c r="F8" s="863">
        <v>26270</v>
      </c>
      <c r="G8" s="738">
        <v>1.4491394527802295</v>
      </c>
      <c r="H8" s="863"/>
      <c r="I8" s="714"/>
      <c r="J8" s="863"/>
      <c r="K8" s="714"/>
      <c r="L8" s="863"/>
      <c r="M8" s="738"/>
      <c r="N8" s="863"/>
      <c r="O8" s="714"/>
      <c r="P8" s="863"/>
      <c r="Q8" s="714"/>
      <c r="R8" s="863"/>
      <c r="S8" s="755"/>
    </row>
    <row r="9" spans="1:19" ht="14.4" customHeight="1" x14ac:dyDescent="0.3">
      <c r="A9" s="743" t="s">
        <v>3059</v>
      </c>
      <c r="B9" s="863">
        <v>1324</v>
      </c>
      <c r="C9" s="714">
        <v>0.4675141242937853</v>
      </c>
      <c r="D9" s="863">
        <v>2832</v>
      </c>
      <c r="E9" s="714">
        <v>1</v>
      </c>
      <c r="F9" s="863">
        <v>2840</v>
      </c>
      <c r="G9" s="738">
        <v>1.0028248587570621</v>
      </c>
      <c r="H9" s="863"/>
      <c r="I9" s="714"/>
      <c r="J9" s="863"/>
      <c r="K9" s="714"/>
      <c r="L9" s="863"/>
      <c r="M9" s="738"/>
      <c r="N9" s="863"/>
      <c r="O9" s="714"/>
      <c r="P9" s="863"/>
      <c r="Q9" s="714"/>
      <c r="R9" s="863"/>
      <c r="S9" s="755"/>
    </row>
    <row r="10" spans="1:19" ht="14.4" customHeight="1" x14ac:dyDescent="0.3">
      <c r="A10" s="743" t="s">
        <v>3060</v>
      </c>
      <c r="B10" s="863">
        <v>662</v>
      </c>
      <c r="C10" s="714">
        <v>0.93502824858757061</v>
      </c>
      <c r="D10" s="863">
        <v>708</v>
      </c>
      <c r="E10" s="714">
        <v>1</v>
      </c>
      <c r="F10" s="863">
        <v>355</v>
      </c>
      <c r="G10" s="738">
        <v>0.50141242937853103</v>
      </c>
      <c r="H10" s="863"/>
      <c r="I10" s="714"/>
      <c r="J10" s="863"/>
      <c r="K10" s="714"/>
      <c r="L10" s="863"/>
      <c r="M10" s="738"/>
      <c r="N10" s="863"/>
      <c r="O10" s="714"/>
      <c r="P10" s="863"/>
      <c r="Q10" s="714"/>
      <c r="R10" s="863"/>
      <c r="S10" s="755"/>
    </row>
    <row r="11" spans="1:19" ht="14.4" customHeight="1" x14ac:dyDescent="0.3">
      <c r="A11" s="743" t="s">
        <v>3061</v>
      </c>
      <c r="B11" s="863">
        <v>993</v>
      </c>
      <c r="C11" s="714">
        <v>0.93502824858757061</v>
      </c>
      <c r="D11" s="863">
        <v>1062</v>
      </c>
      <c r="E11" s="714">
        <v>1</v>
      </c>
      <c r="F11" s="863">
        <v>1065</v>
      </c>
      <c r="G11" s="738">
        <v>1.0028248587570621</v>
      </c>
      <c r="H11" s="863"/>
      <c r="I11" s="714"/>
      <c r="J11" s="863"/>
      <c r="K11" s="714"/>
      <c r="L11" s="863"/>
      <c r="M11" s="738"/>
      <c r="N11" s="863"/>
      <c r="O11" s="714"/>
      <c r="P11" s="863"/>
      <c r="Q11" s="714"/>
      <c r="R11" s="863"/>
      <c r="S11" s="755"/>
    </row>
    <row r="12" spans="1:19" ht="14.4" customHeight="1" x14ac:dyDescent="0.3">
      <c r="A12" s="743" t="s">
        <v>3062</v>
      </c>
      <c r="B12" s="863"/>
      <c r="C12" s="714"/>
      <c r="D12" s="863"/>
      <c r="E12" s="714"/>
      <c r="F12" s="863">
        <v>355</v>
      </c>
      <c r="G12" s="738"/>
      <c r="H12" s="863"/>
      <c r="I12" s="714"/>
      <c r="J12" s="863"/>
      <c r="K12" s="714"/>
      <c r="L12" s="863"/>
      <c r="M12" s="738"/>
      <c r="N12" s="863"/>
      <c r="O12" s="714"/>
      <c r="P12" s="863"/>
      <c r="Q12" s="714"/>
      <c r="R12" s="863"/>
      <c r="S12" s="755"/>
    </row>
    <row r="13" spans="1:19" ht="14.4" customHeight="1" x14ac:dyDescent="0.3">
      <c r="A13" s="743" t="s">
        <v>3063</v>
      </c>
      <c r="B13" s="863">
        <v>4303</v>
      </c>
      <c r="C13" s="714">
        <v>1.5194209039548023</v>
      </c>
      <c r="D13" s="863">
        <v>2832</v>
      </c>
      <c r="E13" s="714">
        <v>1</v>
      </c>
      <c r="F13" s="863">
        <v>4260</v>
      </c>
      <c r="G13" s="738">
        <v>1.5042372881355932</v>
      </c>
      <c r="H13" s="863"/>
      <c r="I13" s="714"/>
      <c r="J13" s="863"/>
      <c r="K13" s="714"/>
      <c r="L13" s="863"/>
      <c r="M13" s="738"/>
      <c r="N13" s="863"/>
      <c r="O13" s="714"/>
      <c r="P13" s="863"/>
      <c r="Q13" s="714"/>
      <c r="R13" s="863"/>
      <c r="S13" s="755"/>
    </row>
    <row r="14" spans="1:19" ht="14.4" customHeight="1" x14ac:dyDescent="0.3">
      <c r="A14" s="743" t="s">
        <v>3064</v>
      </c>
      <c r="B14" s="863">
        <v>993</v>
      </c>
      <c r="C14" s="714">
        <v>2.8050847457627119</v>
      </c>
      <c r="D14" s="863">
        <v>354</v>
      </c>
      <c r="E14" s="714">
        <v>1</v>
      </c>
      <c r="F14" s="863">
        <v>710</v>
      </c>
      <c r="G14" s="738">
        <v>2.0056497175141241</v>
      </c>
      <c r="H14" s="863"/>
      <c r="I14" s="714"/>
      <c r="J14" s="863"/>
      <c r="K14" s="714"/>
      <c r="L14" s="863"/>
      <c r="M14" s="738"/>
      <c r="N14" s="863"/>
      <c r="O14" s="714"/>
      <c r="P14" s="863"/>
      <c r="Q14" s="714"/>
      <c r="R14" s="863"/>
      <c r="S14" s="755"/>
    </row>
    <row r="15" spans="1:19" ht="14.4" customHeight="1" x14ac:dyDescent="0.3">
      <c r="A15" s="743" t="s">
        <v>3065</v>
      </c>
      <c r="B15" s="863"/>
      <c r="C15" s="714"/>
      <c r="D15" s="863"/>
      <c r="E15" s="714"/>
      <c r="F15" s="863">
        <v>355</v>
      </c>
      <c r="G15" s="738"/>
      <c r="H15" s="863"/>
      <c r="I15" s="714"/>
      <c r="J15" s="863"/>
      <c r="K15" s="714"/>
      <c r="L15" s="863"/>
      <c r="M15" s="738"/>
      <c r="N15" s="863"/>
      <c r="O15" s="714"/>
      <c r="P15" s="863"/>
      <c r="Q15" s="714"/>
      <c r="R15" s="863"/>
      <c r="S15" s="755"/>
    </row>
    <row r="16" spans="1:19" ht="14.4" customHeight="1" x14ac:dyDescent="0.3">
      <c r="A16" s="743" t="s">
        <v>3066</v>
      </c>
      <c r="B16" s="863">
        <v>1655</v>
      </c>
      <c r="C16" s="714">
        <v>2.3375706214689265</v>
      </c>
      <c r="D16" s="863">
        <v>708</v>
      </c>
      <c r="E16" s="714">
        <v>1</v>
      </c>
      <c r="F16" s="863">
        <v>1420</v>
      </c>
      <c r="G16" s="738">
        <v>2.0056497175141241</v>
      </c>
      <c r="H16" s="863"/>
      <c r="I16" s="714"/>
      <c r="J16" s="863"/>
      <c r="K16" s="714"/>
      <c r="L16" s="863"/>
      <c r="M16" s="738"/>
      <c r="N16" s="863"/>
      <c r="O16" s="714"/>
      <c r="P16" s="863"/>
      <c r="Q16" s="714"/>
      <c r="R16" s="863"/>
      <c r="S16" s="755"/>
    </row>
    <row r="17" spans="1:19" ht="14.4" customHeight="1" x14ac:dyDescent="0.3">
      <c r="A17" s="743" t="s">
        <v>3067</v>
      </c>
      <c r="B17" s="863">
        <v>8310</v>
      </c>
      <c r="C17" s="714">
        <v>0.71135079609655882</v>
      </c>
      <c r="D17" s="863">
        <v>11682</v>
      </c>
      <c r="E17" s="714">
        <v>1</v>
      </c>
      <c r="F17" s="863">
        <v>10724</v>
      </c>
      <c r="G17" s="738">
        <v>0.91799349426468069</v>
      </c>
      <c r="H17" s="863"/>
      <c r="I17" s="714"/>
      <c r="J17" s="863"/>
      <c r="K17" s="714"/>
      <c r="L17" s="863"/>
      <c r="M17" s="738"/>
      <c r="N17" s="863"/>
      <c r="O17" s="714"/>
      <c r="P17" s="863"/>
      <c r="Q17" s="714"/>
      <c r="R17" s="863"/>
      <c r="S17" s="755"/>
    </row>
    <row r="18" spans="1:19" ht="14.4" customHeight="1" x14ac:dyDescent="0.3">
      <c r="A18" s="743" t="s">
        <v>3068</v>
      </c>
      <c r="B18" s="863">
        <v>1324</v>
      </c>
      <c r="C18" s="714"/>
      <c r="D18" s="863"/>
      <c r="E18" s="714"/>
      <c r="F18" s="863">
        <v>355</v>
      </c>
      <c r="G18" s="738"/>
      <c r="H18" s="863"/>
      <c r="I18" s="714"/>
      <c r="J18" s="863"/>
      <c r="K18" s="714"/>
      <c r="L18" s="863"/>
      <c r="M18" s="738"/>
      <c r="N18" s="863"/>
      <c r="O18" s="714"/>
      <c r="P18" s="863"/>
      <c r="Q18" s="714"/>
      <c r="R18" s="863"/>
      <c r="S18" s="755"/>
    </row>
    <row r="19" spans="1:19" ht="14.4" customHeight="1" x14ac:dyDescent="0.3">
      <c r="A19" s="743" t="s">
        <v>3069</v>
      </c>
      <c r="B19" s="863"/>
      <c r="C19" s="714"/>
      <c r="D19" s="863"/>
      <c r="E19" s="714"/>
      <c r="F19" s="863">
        <v>355</v>
      </c>
      <c r="G19" s="738"/>
      <c r="H19" s="863"/>
      <c r="I19" s="714"/>
      <c r="J19" s="863"/>
      <c r="K19" s="714"/>
      <c r="L19" s="863"/>
      <c r="M19" s="738"/>
      <c r="N19" s="863"/>
      <c r="O19" s="714"/>
      <c r="P19" s="863"/>
      <c r="Q19" s="714"/>
      <c r="R19" s="863"/>
      <c r="S19" s="755"/>
    </row>
    <row r="20" spans="1:19" ht="14.4" customHeight="1" x14ac:dyDescent="0.3">
      <c r="A20" s="743" t="s">
        <v>3070</v>
      </c>
      <c r="B20" s="863"/>
      <c r="C20" s="714"/>
      <c r="D20" s="863">
        <v>354</v>
      </c>
      <c r="E20" s="714">
        <v>1</v>
      </c>
      <c r="F20" s="863">
        <v>710</v>
      </c>
      <c r="G20" s="738">
        <v>2.0056497175141241</v>
      </c>
      <c r="H20" s="863"/>
      <c r="I20" s="714"/>
      <c r="J20" s="863"/>
      <c r="K20" s="714"/>
      <c r="L20" s="863"/>
      <c r="M20" s="738"/>
      <c r="N20" s="863"/>
      <c r="O20" s="714"/>
      <c r="P20" s="863"/>
      <c r="Q20" s="714"/>
      <c r="R20" s="863"/>
      <c r="S20" s="755"/>
    </row>
    <row r="21" spans="1:19" ht="14.4" customHeight="1" x14ac:dyDescent="0.3">
      <c r="A21" s="743" t="s">
        <v>2058</v>
      </c>
      <c r="B21" s="863">
        <v>2569967</v>
      </c>
      <c r="C21" s="714">
        <v>1.1709776969170085</v>
      </c>
      <c r="D21" s="863">
        <v>2194719</v>
      </c>
      <c r="E21" s="714">
        <v>1</v>
      </c>
      <c r="F21" s="863">
        <v>2292492</v>
      </c>
      <c r="G21" s="738">
        <v>1.0445492110835146</v>
      </c>
      <c r="H21" s="863">
        <v>59182.700000000004</v>
      </c>
      <c r="I21" s="714">
        <v>0.32960004152392364</v>
      </c>
      <c r="J21" s="863">
        <v>179559.13999999996</v>
      </c>
      <c r="K21" s="714">
        <v>1</v>
      </c>
      <c r="L21" s="863">
        <v>155119.54999999999</v>
      </c>
      <c r="M21" s="738">
        <v>0.86389113915337323</v>
      </c>
      <c r="N21" s="863"/>
      <c r="O21" s="714"/>
      <c r="P21" s="863"/>
      <c r="Q21" s="714"/>
      <c r="R21" s="863"/>
      <c r="S21" s="755"/>
    </row>
    <row r="22" spans="1:19" ht="14.4" customHeight="1" x14ac:dyDescent="0.3">
      <c r="A22" s="743" t="s">
        <v>3071</v>
      </c>
      <c r="B22" s="863">
        <v>8606</v>
      </c>
      <c r="C22" s="714">
        <v>0.7106523534269199</v>
      </c>
      <c r="D22" s="863">
        <v>12110</v>
      </c>
      <c r="E22" s="714">
        <v>1</v>
      </c>
      <c r="F22" s="863">
        <v>8165</v>
      </c>
      <c r="G22" s="738">
        <v>0.67423616845582168</v>
      </c>
      <c r="H22" s="863"/>
      <c r="I22" s="714"/>
      <c r="J22" s="863"/>
      <c r="K22" s="714"/>
      <c r="L22" s="863"/>
      <c r="M22" s="738"/>
      <c r="N22" s="863"/>
      <c r="O22" s="714"/>
      <c r="P22" s="863"/>
      <c r="Q22" s="714"/>
      <c r="R22" s="863"/>
      <c r="S22" s="755"/>
    </row>
    <row r="23" spans="1:19" ht="14.4" customHeight="1" x14ac:dyDescent="0.3">
      <c r="A23" s="743" t="s">
        <v>3072</v>
      </c>
      <c r="B23" s="863">
        <v>331</v>
      </c>
      <c r="C23" s="714">
        <v>0.93502824858757061</v>
      </c>
      <c r="D23" s="863">
        <v>354</v>
      </c>
      <c r="E23" s="714">
        <v>1</v>
      </c>
      <c r="F23" s="863">
        <v>37</v>
      </c>
      <c r="G23" s="738">
        <v>0.10451977401129943</v>
      </c>
      <c r="H23" s="863"/>
      <c r="I23" s="714"/>
      <c r="J23" s="863"/>
      <c r="K23" s="714"/>
      <c r="L23" s="863"/>
      <c r="M23" s="738"/>
      <c r="N23" s="863"/>
      <c r="O23" s="714"/>
      <c r="P23" s="863"/>
      <c r="Q23" s="714"/>
      <c r="R23" s="863"/>
      <c r="S23" s="755"/>
    </row>
    <row r="24" spans="1:19" ht="14.4" customHeight="1" x14ac:dyDescent="0.3">
      <c r="A24" s="743" t="s">
        <v>3073</v>
      </c>
      <c r="B24" s="863"/>
      <c r="C24" s="714"/>
      <c r="D24" s="863">
        <v>354</v>
      </c>
      <c r="E24" s="714">
        <v>1</v>
      </c>
      <c r="F24" s="863"/>
      <c r="G24" s="738"/>
      <c r="H24" s="863"/>
      <c r="I24" s="714"/>
      <c r="J24" s="863"/>
      <c r="K24" s="714"/>
      <c r="L24" s="863"/>
      <c r="M24" s="738"/>
      <c r="N24" s="863"/>
      <c r="O24" s="714"/>
      <c r="P24" s="863"/>
      <c r="Q24" s="714"/>
      <c r="R24" s="863"/>
      <c r="S24" s="755"/>
    </row>
    <row r="25" spans="1:19" ht="14.4" customHeight="1" thickBot="1" x14ac:dyDescent="0.35">
      <c r="A25" s="867" t="s">
        <v>3074</v>
      </c>
      <c r="B25" s="865"/>
      <c r="C25" s="720"/>
      <c r="D25" s="865">
        <v>708</v>
      </c>
      <c r="E25" s="720">
        <v>1</v>
      </c>
      <c r="F25" s="865">
        <v>355</v>
      </c>
      <c r="G25" s="731">
        <v>0.50141242937853103</v>
      </c>
      <c r="H25" s="865"/>
      <c r="I25" s="720"/>
      <c r="J25" s="865"/>
      <c r="K25" s="720"/>
      <c r="L25" s="865"/>
      <c r="M25" s="731"/>
      <c r="N25" s="865"/>
      <c r="O25" s="720"/>
      <c r="P25" s="865"/>
      <c r="Q25" s="720"/>
      <c r="R25" s="865"/>
      <c r="S25" s="7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8" t="s">
        <v>3165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3166.34</v>
      </c>
      <c r="G3" s="208">
        <f t="shared" si="0"/>
        <v>2704130.7</v>
      </c>
      <c r="H3" s="208"/>
      <c r="I3" s="208"/>
      <c r="J3" s="208">
        <f t="shared" si="0"/>
        <v>2817.3999999999996</v>
      </c>
      <c r="K3" s="208">
        <f t="shared" si="0"/>
        <v>2445617.14</v>
      </c>
      <c r="L3" s="208"/>
      <c r="M3" s="208"/>
      <c r="N3" s="208">
        <f t="shared" si="0"/>
        <v>2899.55</v>
      </c>
      <c r="O3" s="208">
        <f t="shared" si="0"/>
        <v>2532212.5499999998</v>
      </c>
      <c r="P3" s="79">
        <f>IF(K3=0,0,O3/K3)</f>
        <v>1.0354084082024384</v>
      </c>
      <c r="Q3" s="209">
        <f>IF(N3=0,0,O3/N3)</f>
        <v>873.31225534996793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121</v>
      </c>
      <c r="E4" s="603" t="s">
        <v>81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70"/>
      <c r="B5" s="868"/>
      <c r="C5" s="870"/>
      <c r="D5" s="880"/>
      <c r="E5" s="872"/>
      <c r="F5" s="881" t="s">
        <v>91</v>
      </c>
      <c r="G5" s="882" t="s">
        <v>14</v>
      </c>
      <c r="H5" s="883"/>
      <c r="I5" s="883"/>
      <c r="J5" s="881" t="s">
        <v>91</v>
      </c>
      <c r="K5" s="882" t="s">
        <v>14</v>
      </c>
      <c r="L5" s="883"/>
      <c r="M5" s="883"/>
      <c r="N5" s="881" t="s">
        <v>91</v>
      </c>
      <c r="O5" s="882" t="s">
        <v>14</v>
      </c>
      <c r="P5" s="884"/>
      <c r="Q5" s="877"/>
    </row>
    <row r="6" spans="1:17" ht="14.4" customHeight="1" x14ac:dyDescent="0.3">
      <c r="A6" s="790" t="s">
        <v>3075</v>
      </c>
      <c r="B6" s="791" t="s">
        <v>3039</v>
      </c>
      <c r="C6" s="791" t="s">
        <v>3022</v>
      </c>
      <c r="D6" s="791" t="s">
        <v>3050</v>
      </c>
      <c r="E6" s="791" t="s">
        <v>3051</v>
      </c>
      <c r="F6" s="225">
        <v>30</v>
      </c>
      <c r="G6" s="225">
        <v>9930</v>
      </c>
      <c r="H6" s="225">
        <v>2.8050847457627119</v>
      </c>
      <c r="I6" s="225">
        <v>331</v>
      </c>
      <c r="J6" s="225">
        <v>10</v>
      </c>
      <c r="K6" s="225">
        <v>3540</v>
      </c>
      <c r="L6" s="225">
        <v>1</v>
      </c>
      <c r="M6" s="225">
        <v>354</v>
      </c>
      <c r="N6" s="225">
        <v>6</v>
      </c>
      <c r="O6" s="225">
        <v>2130</v>
      </c>
      <c r="P6" s="796">
        <v>0.60169491525423724</v>
      </c>
      <c r="Q6" s="804">
        <v>355</v>
      </c>
    </row>
    <row r="7" spans="1:17" ht="14.4" customHeight="1" x14ac:dyDescent="0.3">
      <c r="A7" s="713" t="s">
        <v>3076</v>
      </c>
      <c r="B7" s="714" t="s">
        <v>3013</v>
      </c>
      <c r="C7" s="714" t="s">
        <v>3022</v>
      </c>
      <c r="D7" s="714" t="s">
        <v>3023</v>
      </c>
      <c r="E7" s="714" t="s">
        <v>3024</v>
      </c>
      <c r="F7" s="717"/>
      <c r="G7" s="717"/>
      <c r="H7" s="717"/>
      <c r="I7" s="717"/>
      <c r="J7" s="717">
        <v>1</v>
      </c>
      <c r="K7" s="717">
        <v>37</v>
      </c>
      <c r="L7" s="717">
        <v>1</v>
      </c>
      <c r="M7" s="717">
        <v>37</v>
      </c>
      <c r="N7" s="717"/>
      <c r="O7" s="717"/>
      <c r="P7" s="738"/>
      <c r="Q7" s="718"/>
    </row>
    <row r="8" spans="1:17" ht="14.4" customHeight="1" x14ac:dyDescent="0.3">
      <c r="A8" s="713" t="s">
        <v>3076</v>
      </c>
      <c r="B8" s="714" t="s">
        <v>3039</v>
      </c>
      <c r="C8" s="714" t="s">
        <v>3022</v>
      </c>
      <c r="D8" s="714" t="s">
        <v>3050</v>
      </c>
      <c r="E8" s="714" t="s">
        <v>3051</v>
      </c>
      <c r="F8" s="717">
        <v>54</v>
      </c>
      <c r="G8" s="717">
        <v>17874</v>
      </c>
      <c r="H8" s="717">
        <v>1.1475346687211094</v>
      </c>
      <c r="I8" s="717">
        <v>331</v>
      </c>
      <c r="J8" s="717">
        <v>44</v>
      </c>
      <c r="K8" s="717">
        <v>15576</v>
      </c>
      <c r="L8" s="717">
        <v>1</v>
      </c>
      <c r="M8" s="717">
        <v>354</v>
      </c>
      <c r="N8" s="717">
        <v>68</v>
      </c>
      <c r="O8" s="717">
        <v>24140</v>
      </c>
      <c r="P8" s="738">
        <v>1.5498202362609141</v>
      </c>
      <c r="Q8" s="718">
        <v>355</v>
      </c>
    </row>
    <row r="9" spans="1:17" ht="14.4" customHeight="1" x14ac:dyDescent="0.3">
      <c r="A9" s="713" t="s">
        <v>3077</v>
      </c>
      <c r="B9" s="714" t="s">
        <v>3013</v>
      </c>
      <c r="C9" s="714" t="s">
        <v>3022</v>
      </c>
      <c r="D9" s="714" t="s">
        <v>3023</v>
      </c>
      <c r="E9" s="714" t="s">
        <v>3024</v>
      </c>
      <c r="F9" s="717">
        <v>1</v>
      </c>
      <c r="G9" s="717">
        <v>35</v>
      </c>
      <c r="H9" s="717">
        <v>0.94594594594594594</v>
      </c>
      <c r="I9" s="717">
        <v>35</v>
      </c>
      <c r="J9" s="717">
        <v>1</v>
      </c>
      <c r="K9" s="717">
        <v>37</v>
      </c>
      <c r="L9" s="717">
        <v>1</v>
      </c>
      <c r="M9" s="717">
        <v>37</v>
      </c>
      <c r="N9" s="717"/>
      <c r="O9" s="717"/>
      <c r="P9" s="738"/>
      <c r="Q9" s="718"/>
    </row>
    <row r="10" spans="1:17" ht="14.4" customHeight="1" x14ac:dyDescent="0.3">
      <c r="A10" s="713" t="s">
        <v>3077</v>
      </c>
      <c r="B10" s="714" t="s">
        <v>3039</v>
      </c>
      <c r="C10" s="714" t="s">
        <v>3022</v>
      </c>
      <c r="D10" s="714" t="s">
        <v>3023</v>
      </c>
      <c r="E10" s="714" t="s">
        <v>3024</v>
      </c>
      <c r="F10" s="717">
        <v>3</v>
      </c>
      <c r="G10" s="717">
        <v>105</v>
      </c>
      <c r="H10" s="717">
        <v>2.8378378378378377</v>
      </c>
      <c r="I10" s="717">
        <v>35</v>
      </c>
      <c r="J10" s="717">
        <v>1</v>
      </c>
      <c r="K10" s="717">
        <v>37</v>
      </c>
      <c r="L10" s="717">
        <v>1</v>
      </c>
      <c r="M10" s="717">
        <v>37</v>
      </c>
      <c r="N10" s="717"/>
      <c r="O10" s="717"/>
      <c r="P10" s="738"/>
      <c r="Q10" s="718"/>
    </row>
    <row r="11" spans="1:17" ht="14.4" customHeight="1" x14ac:dyDescent="0.3">
      <c r="A11" s="713" t="s">
        <v>3077</v>
      </c>
      <c r="B11" s="714" t="s">
        <v>3039</v>
      </c>
      <c r="C11" s="714" t="s">
        <v>3022</v>
      </c>
      <c r="D11" s="714" t="s">
        <v>3050</v>
      </c>
      <c r="E11" s="714" t="s">
        <v>3051</v>
      </c>
      <c r="F11" s="717">
        <v>56</v>
      </c>
      <c r="G11" s="717">
        <v>18536</v>
      </c>
      <c r="H11" s="717">
        <v>1.0266976847236069</v>
      </c>
      <c r="I11" s="717">
        <v>331</v>
      </c>
      <c r="J11" s="717">
        <v>51</v>
      </c>
      <c r="K11" s="717">
        <v>18054</v>
      </c>
      <c r="L11" s="717">
        <v>1</v>
      </c>
      <c r="M11" s="717">
        <v>354</v>
      </c>
      <c r="N11" s="717">
        <v>74</v>
      </c>
      <c r="O11" s="717">
        <v>26270</v>
      </c>
      <c r="P11" s="738">
        <v>1.4550792068239726</v>
      </c>
      <c r="Q11" s="718">
        <v>355</v>
      </c>
    </row>
    <row r="12" spans="1:17" ht="14.4" customHeight="1" x14ac:dyDescent="0.3">
      <c r="A12" s="713" t="s">
        <v>3078</v>
      </c>
      <c r="B12" s="714" t="s">
        <v>3039</v>
      </c>
      <c r="C12" s="714" t="s">
        <v>3022</v>
      </c>
      <c r="D12" s="714" t="s">
        <v>3050</v>
      </c>
      <c r="E12" s="714" t="s">
        <v>3051</v>
      </c>
      <c r="F12" s="717">
        <v>4</v>
      </c>
      <c r="G12" s="717">
        <v>1324</v>
      </c>
      <c r="H12" s="717">
        <v>0.4675141242937853</v>
      </c>
      <c r="I12" s="717">
        <v>331</v>
      </c>
      <c r="J12" s="717">
        <v>8</v>
      </c>
      <c r="K12" s="717">
        <v>2832</v>
      </c>
      <c r="L12" s="717">
        <v>1</v>
      </c>
      <c r="M12" s="717">
        <v>354</v>
      </c>
      <c r="N12" s="717">
        <v>8</v>
      </c>
      <c r="O12" s="717">
        <v>2840</v>
      </c>
      <c r="P12" s="738">
        <v>1.0028248587570621</v>
      </c>
      <c r="Q12" s="718">
        <v>355</v>
      </c>
    </row>
    <row r="13" spans="1:17" ht="14.4" customHeight="1" x14ac:dyDescent="0.3">
      <c r="A13" s="713" t="s">
        <v>3079</v>
      </c>
      <c r="B13" s="714" t="s">
        <v>3039</v>
      </c>
      <c r="C13" s="714" t="s">
        <v>3022</v>
      </c>
      <c r="D13" s="714" t="s">
        <v>3050</v>
      </c>
      <c r="E13" s="714" t="s">
        <v>3051</v>
      </c>
      <c r="F13" s="717">
        <v>2</v>
      </c>
      <c r="G13" s="717">
        <v>662</v>
      </c>
      <c r="H13" s="717">
        <v>0.93502824858757061</v>
      </c>
      <c r="I13" s="717">
        <v>331</v>
      </c>
      <c r="J13" s="717">
        <v>2</v>
      </c>
      <c r="K13" s="717">
        <v>708</v>
      </c>
      <c r="L13" s="717">
        <v>1</v>
      </c>
      <c r="M13" s="717">
        <v>354</v>
      </c>
      <c r="N13" s="717">
        <v>1</v>
      </c>
      <c r="O13" s="717">
        <v>355</v>
      </c>
      <c r="P13" s="738">
        <v>0.50141242937853103</v>
      </c>
      <c r="Q13" s="718">
        <v>355</v>
      </c>
    </row>
    <row r="14" spans="1:17" ht="14.4" customHeight="1" x14ac:dyDescent="0.3">
      <c r="A14" s="713" t="s">
        <v>3012</v>
      </c>
      <c r="B14" s="714" t="s">
        <v>3039</v>
      </c>
      <c r="C14" s="714" t="s">
        <v>3022</v>
      </c>
      <c r="D14" s="714" t="s">
        <v>3050</v>
      </c>
      <c r="E14" s="714" t="s">
        <v>3051</v>
      </c>
      <c r="F14" s="717">
        <v>3</v>
      </c>
      <c r="G14" s="717">
        <v>993</v>
      </c>
      <c r="H14" s="717">
        <v>0.93502824858757061</v>
      </c>
      <c r="I14" s="717">
        <v>331</v>
      </c>
      <c r="J14" s="717">
        <v>3</v>
      </c>
      <c r="K14" s="717">
        <v>1062</v>
      </c>
      <c r="L14" s="717">
        <v>1</v>
      </c>
      <c r="M14" s="717">
        <v>354</v>
      </c>
      <c r="N14" s="717">
        <v>3</v>
      </c>
      <c r="O14" s="717">
        <v>1065</v>
      </c>
      <c r="P14" s="738">
        <v>1.0028248587570621</v>
      </c>
      <c r="Q14" s="718">
        <v>355</v>
      </c>
    </row>
    <row r="15" spans="1:17" ht="14.4" customHeight="1" x14ac:dyDescent="0.3">
      <c r="A15" s="713" t="s">
        <v>3080</v>
      </c>
      <c r="B15" s="714" t="s">
        <v>3039</v>
      </c>
      <c r="C15" s="714" t="s">
        <v>3022</v>
      </c>
      <c r="D15" s="714" t="s">
        <v>3050</v>
      </c>
      <c r="E15" s="714" t="s">
        <v>3051</v>
      </c>
      <c r="F15" s="717"/>
      <c r="G15" s="717"/>
      <c r="H15" s="717"/>
      <c r="I15" s="717"/>
      <c r="J15" s="717"/>
      <c r="K15" s="717"/>
      <c r="L15" s="717"/>
      <c r="M15" s="717"/>
      <c r="N15" s="717">
        <v>1</v>
      </c>
      <c r="O15" s="717">
        <v>355</v>
      </c>
      <c r="P15" s="738"/>
      <c r="Q15" s="718">
        <v>355</v>
      </c>
    </row>
    <row r="16" spans="1:17" ht="14.4" customHeight="1" x14ac:dyDescent="0.3">
      <c r="A16" s="713" t="s">
        <v>3081</v>
      </c>
      <c r="B16" s="714" t="s">
        <v>3039</v>
      </c>
      <c r="C16" s="714" t="s">
        <v>3022</v>
      </c>
      <c r="D16" s="714" t="s">
        <v>3050</v>
      </c>
      <c r="E16" s="714" t="s">
        <v>3051</v>
      </c>
      <c r="F16" s="717">
        <v>13</v>
      </c>
      <c r="G16" s="717">
        <v>4303</v>
      </c>
      <c r="H16" s="717">
        <v>1.5194209039548023</v>
      </c>
      <c r="I16" s="717">
        <v>331</v>
      </c>
      <c r="J16" s="717">
        <v>8</v>
      </c>
      <c r="K16" s="717">
        <v>2832</v>
      </c>
      <c r="L16" s="717">
        <v>1</v>
      </c>
      <c r="M16" s="717">
        <v>354</v>
      </c>
      <c r="N16" s="717">
        <v>12</v>
      </c>
      <c r="O16" s="717">
        <v>4260</v>
      </c>
      <c r="P16" s="738">
        <v>1.5042372881355932</v>
      </c>
      <c r="Q16" s="718">
        <v>355</v>
      </c>
    </row>
    <row r="17" spans="1:17" ht="14.4" customHeight="1" x14ac:dyDescent="0.3">
      <c r="A17" s="713" t="s">
        <v>3082</v>
      </c>
      <c r="B17" s="714" t="s">
        <v>3039</v>
      </c>
      <c r="C17" s="714" t="s">
        <v>3022</v>
      </c>
      <c r="D17" s="714" t="s">
        <v>3050</v>
      </c>
      <c r="E17" s="714" t="s">
        <v>3051</v>
      </c>
      <c r="F17" s="717">
        <v>3</v>
      </c>
      <c r="G17" s="717">
        <v>993</v>
      </c>
      <c r="H17" s="717">
        <v>2.8050847457627119</v>
      </c>
      <c r="I17" s="717">
        <v>331</v>
      </c>
      <c r="J17" s="717">
        <v>1</v>
      </c>
      <c r="K17" s="717">
        <v>354</v>
      </c>
      <c r="L17" s="717">
        <v>1</v>
      </c>
      <c r="M17" s="717">
        <v>354</v>
      </c>
      <c r="N17" s="717">
        <v>2</v>
      </c>
      <c r="O17" s="717">
        <v>710</v>
      </c>
      <c r="P17" s="738">
        <v>2.0056497175141241</v>
      </c>
      <c r="Q17" s="718">
        <v>355</v>
      </c>
    </row>
    <row r="18" spans="1:17" ht="14.4" customHeight="1" x14ac:dyDescent="0.3">
      <c r="A18" s="713" t="s">
        <v>3083</v>
      </c>
      <c r="B18" s="714" t="s">
        <v>3039</v>
      </c>
      <c r="C18" s="714" t="s">
        <v>3022</v>
      </c>
      <c r="D18" s="714" t="s">
        <v>3050</v>
      </c>
      <c r="E18" s="714" t="s">
        <v>3051</v>
      </c>
      <c r="F18" s="717"/>
      <c r="G18" s="717"/>
      <c r="H18" s="717"/>
      <c r="I18" s="717"/>
      <c r="J18" s="717"/>
      <c r="K18" s="717"/>
      <c r="L18" s="717"/>
      <c r="M18" s="717"/>
      <c r="N18" s="717">
        <v>1</v>
      </c>
      <c r="O18" s="717">
        <v>355</v>
      </c>
      <c r="P18" s="738"/>
      <c r="Q18" s="718">
        <v>355</v>
      </c>
    </row>
    <row r="19" spans="1:17" ht="14.4" customHeight="1" x14ac:dyDescent="0.3">
      <c r="A19" s="713" t="s">
        <v>3084</v>
      </c>
      <c r="B19" s="714" t="s">
        <v>3039</v>
      </c>
      <c r="C19" s="714" t="s">
        <v>3022</v>
      </c>
      <c r="D19" s="714" t="s">
        <v>3050</v>
      </c>
      <c r="E19" s="714" t="s">
        <v>3051</v>
      </c>
      <c r="F19" s="717">
        <v>5</v>
      </c>
      <c r="G19" s="717">
        <v>1655</v>
      </c>
      <c r="H19" s="717">
        <v>2.3375706214689265</v>
      </c>
      <c r="I19" s="717">
        <v>331</v>
      </c>
      <c r="J19" s="717">
        <v>2</v>
      </c>
      <c r="K19" s="717">
        <v>708</v>
      </c>
      <c r="L19" s="717">
        <v>1</v>
      </c>
      <c r="M19" s="717">
        <v>354</v>
      </c>
      <c r="N19" s="717">
        <v>4</v>
      </c>
      <c r="O19" s="717">
        <v>1420</v>
      </c>
      <c r="P19" s="738">
        <v>2.0056497175141241</v>
      </c>
      <c r="Q19" s="718">
        <v>355</v>
      </c>
    </row>
    <row r="20" spans="1:17" ht="14.4" customHeight="1" x14ac:dyDescent="0.3">
      <c r="A20" s="713" t="s">
        <v>3085</v>
      </c>
      <c r="B20" s="714" t="s">
        <v>3039</v>
      </c>
      <c r="C20" s="714" t="s">
        <v>3022</v>
      </c>
      <c r="D20" s="714" t="s">
        <v>3023</v>
      </c>
      <c r="E20" s="714" t="s">
        <v>3024</v>
      </c>
      <c r="F20" s="717">
        <v>1</v>
      </c>
      <c r="G20" s="717">
        <v>35</v>
      </c>
      <c r="H20" s="717"/>
      <c r="I20" s="717">
        <v>35</v>
      </c>
      <c r="J20" s="717"/>
      <c r="K20" s="717"/>
      <c r="L20" s="717"/>
      <c r="M20" s="717"/>
      <c r="N20" s="717">
        <v>2</v>
      </c>
      <c r="O20" s="717">
        <v>74</v>
      </c>
      <c r="P20" s="738"/>
      <c r="Q20" s="718">
        <v>37</v>
      </c>
    </row>
    <row r="21" spans="1:17" ht="14.4" customHeight="1" x14ac:dyDescent="0.3">
      <c r="A21" s="713" t="s">
        <v>3085</v>
      </c>
      <c r="B21" s="714" t="s">
        <v>3039</v>
      </c>
      <c r="C21" s="714" t="s">
        <v>3022</v>
      </c>
      <c r="D21" s="714" t="s">
        <v>3050</v>
      </c>
      <c r="E21" s="714" t="s">
        <v>3051</v>
      </c>
      <c r="F21" s="717">
        <v>25</v>
      </c>
      <c r="G21" s="717">
        <v>8275</v>
      </c>
      <c r="H21" s="717">
        <v>0.70835473377846259</v>
      </c>
      <c r="I21" s="717">
        <v>331</v>
      </c>
      <c r="J21" s="717">
        <v>33</v>
      </c>
      <c r="K21" s="717">
        <v>11682</v>
      </c>
      <c r="L21" s="717">
        <v>1</v>
      </c>
      <c r="M21" s="717">
        <v>354</v>
      </c>
      <c r="N21" s="717">
        <v>30</v>
      </c>
      <c r="O21" s="717">
        <v>10650</v>
      </c>
      <c r="P21" s="738">
        <v>0.91165896250642009</v>
      </c>
      <c r="Q21" s="718">
        <v>355</v>
      </c>
    </row>
    <row r="22" spans="1:17" ht="14.4" customHeight="1" x14ac:dyDescent="0.3">
      <c r="A22" s="713" t="s">
        <v>3086</v>
      </c>
      <c r="B22" s="714" t="s">
        <v>3039</v>
      </c>
      <c r="C22" s="714" t="s">
        <v>3022</v>
      </c>
      <c r="D22" s="714" t="s">
        <v>3050</v>
      </c>
      <c r="E22" s="714" t="s">
        <v>3051</v>
      </c>
      <c r="F22" s="717">
        <v>4</v>
      </c>
      <c r="G22" s="717">
        <v>1324</v>
      </c>
      <c r="H22" s="717"/>
      <c r="I22" s="717">
        <v>331</v>
      </c>
      <c r="J22" s="717"/>
      <c r="K22" s="717"/>
      <c r="L22" s="717"/>
      <c r="M22" s="717"/>
      <c r="N22" s="717">
        <v>1</v>
      </c>
      <c r="O22" s="717">
        <v>355</v>
      </c>
      <c r="P22" s="738"/>
      <c r="Q22" s="718">
        <v>355</v>
      </c>
    </row>
    <row r="23" spans="1:17" ht="14.4" customHeight="1" x14ac:dyDescent="0.3">
      <c r="A23" s="713" t="s">
        <v>3087</v>
      </c>
      <c r="B23" s="714" t="s">
        <v>3039</v>
      </c>
      <c r="C23" s="714" t="s">
        <v>3022</v>
      </c>
      <c r="D23" s="714" t="s">
        <v>3050</v>
      </c>
      <c r="E23" s="714" t="s">
        <v>3051</v>
      </c>
      <c r="F23" s="717"/>
      <c r="G23" s="717"/>
      <c r="H23" s="717"/>
      <c r="I23" s="717"/>
      <c r="J23" s="717"/>
      <c r="K23" s="717"/>
      <c r="L23" s="717"/>
      <c r="M23" s="717"/>
      <c r="N23" s="717">
        <v>1</v>
      </c>
      <c r="O23" s="717">
        <v>355</v>
      </c>
      <c r="P23" s="738"/>
      <c r="Q23" s="718">
        <v>355</v>
      </c>
    </row>
    <row r="24" spans="1:17" ht="14.4" customHeight="1" x14ac:dyDescent="0.3">
      <c r="A24" s="713" t="s">
        <v>3088</v>
      </c>
      <c r="B24" s="714" t="s">
        <v>3039</v>
      </c>
      <c r="C24" s="714" t="s">
        <v>3022</v>
      </c>
      <c r="D24" s="714" t="s">
        <v>3050</v>
      </c>
      <c r="E24" s="714" t="s">
        <v>3051</v>
      </c>
      <c r="F24" s="717"/>
      <c r="G24" s="717"/>
      <c r="H24" s="717"/>
      <c r="I24" s="717"/>
      <c r="J24" s="717">
        <v>1</v>
      </c>
      <c r="K24" s="717">
        <v>354</v>
      </c>
      <c r="L24" s="717">
        <v>1</v>
      </c>
      <c r="M24" s="717">
        <v>354</v>
      </c>
      <c r="N24" s="717">
        <v>2</v>
      </c>
      <c r="O24" s="717">
        <v>710</v>
      </c>
      <c r="P24" s="738">
        <v>2.0056497175141241</v>
      </c>
      <c r="Q24" s="718">
        <v>355</v>
      </c>
    </row>
    <row r="25" spans="1:17" ht="14.4" customHeight="1" x14ac:dyDescent="0.3">
      <c r="A25" s="713" t="s">
        <v>551</v>
      </c>
      <c r="B25" s="714" t="s">
        <v>3089</v>
      </c>
      <c r="C25" s="714" t="s">
        <v>3014</v>
      </c>
      <c r="D25" s="714" t="s">
        <v>3090</v>
      </c>
      <c r="E25" s="714" t="s">
        <v>3091</v>
      </c>
      <c r="F25" s="717">
        <v>42</v>
      </c>
      <c r="G25" s="717">
        <v>3630.22</v>
      </c>
      <c r="H25" s="717">
        <v>5.5927837433945982</v>
      </c>
      <c r="I25" s="717">
        <v>86.433809523809515</v>
      </c>
      <c r="J25" s="717">
        <v>13</v>
      </c>
      <c r="K25" s="717">
        <v>649.09</v>
      </c>
      <c r="L25" s="717">
        <v>1</v>
      </c>
      <c r="M25" s="717">
        <v>49.93</v>
      </c>
      <c r="N25" s="717">
        <v>33</v>
      </c>
      <c r="O25" s="717">
        <v>1647.69</v>
      </c>
      <c r="P25" s="738">
        <v>2.5384615384615383</v>
      </c>
      <c r="Q25" s="718">
        <v>49.93</v>
      </c>
    </row>
    <row r="26" spans="1:17" ht="14.4" customHeight="1" x14ac:dyDescent="0.3">
      <c r="A26" s="713" t="s">
        <v>551</v>
      </c>
      <c r="B26" s="714" t="s">
        <v>3089</v>
      </c>
      <c r="C26" s="714" t="s">
        <v>3014</v>
      </c>
      <c r="D26" s="714" t="s">
        <v>3092</v>
      </c>
      <c r="E26" s="714" t="s">
        <v>3093</v>
      </c>
      <c r="F26" s="717">
        <v>4.0999999999999996</v>
      </c>
      <c r="G26" s="717">
        <v>2430.62</v>
      </c>
      <c r="H26" s="717">
        <v>9.1818525234209716</v>
      </c>
      <c r="I26" s="717">
        <v>592.83414634146345</v>
      </c>
      <c r="J26" s="717">
        <v>0.6</v>
      </c>
      <c r="K26" s="717">
        <v>264.72000000000003</v>
      </c>
      <c r="L26" s="717">
        <v>1</v>
      </c>
      <c r="M26" s="717">
        <v>441.20000000000005</v>
      </c>
      <c r="N26" s="717"/>
      <c r="O26" s="717"/>
      <c r="P26" s="738"/>
      <c r="Q26" s="718"/>
    </row>
    <row r="27" spans="1:17" ht="14.4" customHeight="1" x14ac:dyDescent="0.3">
      <c r="A27" s="713" t="s">
        <v>551</v>
      </c>
      <c r="B27" s="714" t="s">
        <v>3089</v>
      </c>
      <c r="C27" s="714" t="s">
        <v>3014</v>
      </c>
      <c r="D27" s="714" t="s">
        <v>3094</v>
      </c>
      <c r="E27" s="714" t="s">
        <v>3095</v>
      </c>
      <c r="F27" s="717">
        <v>3</v>
      </c>
      <c r="G27" s="717">
        <v>244.94</v>
      </c>
      <c r="H27" s="717"/>
      <c r="I27" s="717">
        <v>81.646666666666661</v>
      </c>
      <c r="J27" s="717"/>
      <c r="K27" s="717"/>
      <c r="L27" s="717"/>
      <c r="M27" s="717"/>
      <c r="N27" s="717"/>
      <c r="O27" s="717"/>
      <c r="P27" s="738"/>
      <c r="Q27" s="718"/>
    </row>
    <row r="28" spans="1:17" ht="14.4" customHeight="1" x14ac:dyDescent="0.3">
      <c r="A28" s="713" t="s">
        <v>551</v>
      </c>
      <c r="B28" s="714" t="s">
        <v>3089</v>
      </c>
      <c r="C28" s="714" t="s">
        <v>3014</v>
      </c>
      <c r="D28" s="714" t="s">
        <v>3096</v>
      </c>
      <c r="E28" s="714" t="s">
        <v>3097</v>
      </c>
      <c r="F28" s="717"/>
      <c r="G28" s="717"/>
      <c r="H28" s="717"/>
      <c r="I28" s="717"/>
      <c r="J28" s="717">
        <v>3</v>
      </c>
      <c r="K28" s="717">
        <v>2076.7600000000002</v>
      </c>
      <c r="L28" s="717">
        <v>1</v>
      </c>
      <c r="M28" s="717">
        <v>692.25333333333344</v>
      </c>
      <c r="N28" s="717">
        <v>5.7</v>
      </c>
      <c r="O28" s="717">
        <v>3945.91</v>
      </c>
      <c r="P28" s="738">
        <v>1.9000317802731175</v>
      </c>
      <c r="Q28" s="718">
        <v>692.26491228070165</v>
      </c>
    </row>
    <row r="29" spans="1:17" ht="14.4" customHeight="1" x14ac:dyDescent="0.3">
      <c r="A29" s="713" t="s">
        <v>551</v>
      </c>
      <c r="B29" s="714" t="s">
        <v>3089</v>
      </c>
      <c r="C29" s="714" t="s">
        <v>3014</v>
      </c>
      <c r="D29" s="714" t="s">
        <v>3098</v>
      </c>
      <c r="E29" s="714" t="s">
        <v>3099</v>
      </c>
      <c r="F29" s="717"/>
      <c r="G29" s="717"/>
      <c r="H29" s="717"/>
      <c r="I29" s="717"/>
      <c r="J29" s="717">
        <v>6.6</v>
      </c>
      <c r="K29" s="717">
        <v>79288.44</v>
      </c>
      <c r="L29" s="717">
        <v>1</v>
      </c>
      <c r="M29" s="717">
        <v>12013.400000000001</v>
      </c>
      <c r="N29" s="717"/>
      <c r="O29" s="717"/>
      <c r="P29" s="738"/>
      <c r="Q29" s="718"/>
    </row>
    <row r="30" spans="1:17" ht="14.4" customHeight="1" x14ac:dyDescent="0.3">
      <c r="A30" s="713" t="s">
        <v>551</v>
      </c>
      <c r="B30" s="714" t="s">
        <v>3089</v>
      </c>
      <c r="C30" s="714" t="s">
        <v>3014</v>
      </c>
      <c r="D30" s="714" t="s">
        <v>3100</v>
      </c>
      <c r="E30" s="714" t="s">
        <v>1755</v>
      </c>
      <c r="F30" s="717"/>
      <c r="G30" s="717"/>
      <c r="H30" s="717"/>
      <c r="I30" s="717"/>
      <c r="J30" s="717">
        <v>78</v>
      </c>
      <c r="K30" s="717">
        <v>6023.16</v>
      </c>
      <c r="L30" s="717">
        <v>1</v>
      </c>
      <c r="M30" s="717">
        <v>77.22</v>
      </c>
      <c r="N30" s="717"/>
      <c r="O30" s="717"/>
      <c r="P30" s="738"/>
      <c r="Q30" s="718"/>
    </row>
    <row r="31" spans="1:17" ht="14.4" customHeight="1" x14ac:dyDescent="0.3">
      <c r="A31" s="713" t="s">
        <v>551</v>
      </c>
      <c r="B31" s="714" t="s">
        <v>3089</v>
      </c>
      <c r="C31" s="714" t="s">
        <v>3014</v>
      </c>
      <c r="D31" s="714" t="s">
        <v>3101</v>
      </c>
      <c r="E31" s="714" t="s">
        <v>3102</v>
      </c>
      <c r="F31" s="717">
        <v>19.8</v>
      </c>
      <c r="G31" s="717">
        <v>7192.35</v>
      </c>
      <c r="H31" s="717">
        <v>0.74773647106768704</v>
      </c>
      <c r="I31" s="717">
        <v>363.25</v>
      </c>
      <c r="J31" s="717">
        <v>35.4</v>
      </c>
      <c r="K31" s="717">
        <v>9618.83</v>
      </c>
      <c r="L31" s="717">
        <v>1</v>
      </c>
      <c r="M31" s="717">
        <v>271.71836158192093</v>
      </c>
      <c r="N31" s="717">
        <v>27.7</v>
      </c>
      <c r="O31" s="717">
        <v>7526.55</v>
      </c>
      <c r="P31" s="738">
        <v>0.78248082147205011</v>
      </c>
      <c r="Q31" s="718">
        <v>271.71660649819495</v>
      </c>
    </row>
    <row r="32" spans="1:17" ht="14.4" customHeight="1" x14ac:dyDescent="0.3">
      <c r="A32" s="713" t="s">
        <v>551</v>
      </c>
      <c r="B32" s="714" t="s">
        <v>3089</v>
      </c>
      <c r="C32" s="714" t="s">
        <v>3014</v>
      </c>
      <c r="D32" s="714" t="s">
        <v>3103</v>
      </c>
      <c r="E32" s="714" t="s">
        <v>3104</v>
      </c>
      <c r="F32" s="717">
        <v>0.8</v>
      </c>
      <c r="G32" s="717">
        <v>3004.16</v>
      </c>
      <c r="H32" s="717">
        <v>0.65747332713246154</v>
      </c>
      <c r="I32" s="717">
        <v>3755.2</v>
      </c>
      <c r="J32" s="717">
        <v>1.4</v>
      </c>
      <c r="K32" s="717">
        <v>4569.25</v>
      </c>
      <c r="L32" s="717">
        <v>1</v>
      </c>
      <c r="M32" s="717">
        <v>3263.75</v>
      </c>
      <c r="N32" s="717"/>
      <c r="O32" s="717"/>
      <c r="P32" s="738"/>
      <c r="Q32" s="718"/>
    </row>
    <row r="33" spans="1:17" ht="14.4" customHeight="1" x14ac:dyDescent="0.3">
      <c r="A33" s="713" t="s">
        <v>551</v>
      </c>
      <c r="B33" s="714" t="s">
        <v>3089</v>
      </c>
      <c r="C33" s="714" t="s">
        <v>3014</v>
      </c>
      <c r="D33" s="714" t="s">
        <v>3105</v>
      </c>
      <c r="E33" s="714" t="s">
        <v>3104</v>
      </c>
      <c r="F33" s="717"/>
      <c r="G33" s="717"/>
      <c r="H33" s="717"/>
      <c r="I33" s="717"/>
      <c r="J33" s="717">
        <v>1.4</v>
      </c>
      <c r="K33" s="717">
        <v>2284.61</v>
      </c>
      <c r="L33" s="717">
        <v>1</v>
      </c>
      <c r="M33" s="717">
        <v>1631.8642857142859</v>
      </c>
      <c r="N33" s="717"/>
      <c r="O33" s="717"/>
      <c r="P33" s="738"/>
      <c r="Q33" s="718"/>
    </row>
    <row r="34" spans="1:17" ht="14.4" customHeight="1" x14ac:dyDescent="0.3">
      <c r="A34" s="713" t="s">
        <v>551</v>
      </c>
      <c r="B34" s="714" t="s">
        <v>3089</v>
      </c>
      <c r="C34" s="714" t="s">
        <v>3014</v>
      </c>
      <c r="D34" s="714" t="s">
        <v>3106</v>
      </c>
      <c r="E34" s="714" t="s">
        <v>1980</v>
      </c>
      <c r="F34" s="717"/>
      <c r="G34" s="717"/>
      <c r="H34" s="717"/>
      <c r="I34" s="717"/>
      <c r="J34" s="717"/>
      <c r="K34" s="717"/>
      <c r="L34" s="717"/>
      <c r="M34" s="717"/>
      <c r="N34" s="717">
        <v>1.2</v>
      </c>
      <c r="O34" s="717">
        <v>515.04</v>
      </c>
      <c r="P34" s="738"/>
      <c r="Q34" s="718">
        <v>429.2</v>
      </c>
    </row>
    <row r="35" spans="1:17" ht="14.4" customHeight="1" x14ac:dyDescent="0.3">
      <c r="A35" s="713" t="s">
        <v>551</v>
      </c>
      <c r="B35" s="714" t="s">
        <v>3089</v>
      </c>
      <c r="C35" s="714" t="s">
        <v>3014</v>
      </c>
      <c r="D35" s="714" t="s">
        <v>3107</v>
      </c>
      <c r="E35" s="714" t="s">
        <v>3108</v>
      </c>
      <c r="F35" s="717"/>
      <c r="G35" s="717"/>
      <c r="H35" s="717"/>
      <c r="I35" s="717"/>
      <c r="J35" s="717">
        <v>105</v>
      </c>
      <c r="K35" s="717">
        <v>6903.75</v>
      </c>
      <c r="L35" s="717">
        <v>1</v>
      </c>
      <c r="M35" s="717">
        <v>65.75</v>
      </c>
      <c r="N35" s="717">
        <v>44</v>
      </c>
      <c r="O35" s="717">
        <v>2781.14</v>
      </c>
      <c r="P35" s="738">
        <v>0.40284483070794858</v>
      </c>
      <c r="Q35" s="718">
        <v>63.207727272727269</v>
      </c>
    </row>
    <row r="36" spans="1:17" ht="14.4" customHeight="1" x14ac:dyDescent="0.3">
      <c r="A36" s="713" t="s">
        <v>551</v>
      </c>
      <c r="B36" s="714" t="s">
        <v>3089</v>
      </c>
      <c r="C36" s="714" t="s">
        <v>3014</v>
      </c>
      <c r="D36" s="714" t="s">
        <v>3109</v>
      </c>
      <c r="E36" s="714" t="s">
        <v>1682</v>
      </c>
      <c r="F36" s="717"/>
      <c r="G36" s="717"/>
      <c r="H36" s="717"/>
      <c r="I36" s="717"/>
      <c r="J36" s="717">
        <v>2.6999999999999997</v>
      </c>
      <c r="K36" s="717">
        <v>212.76</v>
      </c>
      <c r="L36" s="717">
        <v>1</v>
      </c>
      <c r="M36" s="717">
        <v>78.800000000000011</v>
      </c>
      <c r="N36" s="717">
        <v>0.4</v>
      </c>
      <c r="O36" s="717">
        <v>31.52</v>
      </c>
      <c r="P36" s="738">
        <v>0.14814814814814814</v>
      </c>
      <c r="Q36" s="718">
        <v>78.8</v>
      </c>
    </row>
    <row r="37" spans="1:17" ht="14.4" customHeight="1" x14ac:dyDescent="0.3">
      <c r="A37" s="713" t="s">
        <v>551</v>
      </c>
      <c r="B37" s="714" t="s">
        <v>3089</v>
      </c>
      <c r="C37" s="714" t="s">
        <v>3014</v>
      </c>
      <c r="D37" s="714" t="s">
        <v>3110</v>
      </c>
      <c r="E37" s="714" t="s">
        <v>1987</v>
      </c>
      <c r="F37" s="717"/>
      <c r="G37" s="717"/>
      <c r="H37" s="717"/>
      <c r="I37" s="717"/>
      <c r="J37" s="717"/>
      <c r="K37" s="717"/>
      <c r="L37" s="717"/>
      <c r="M37" s="717"/>
      <c r="N37" s="717">
        <v>25</v>
      </c>
      <c r="O37" s="717">
        <v>1103.25</v>
      </c>
      <c r="P37" s="738"/>
      <c r="Q37" s="718">
        <v>44.13</v>
      </c>
    </row>
    <row r="38" spans="1:17" ht="14.4" customHeight="1" x14ac:dyDescent="0.3">
      <c r="A38" s="713" t="s">
        <v>551</v>
      </c>
      <c r="B38" s="714" t="s">
        <v>3089</v>
      </c>
      <c r="C38" s="714" t="s">
        <v>3014</v>
      </c>
      <c r="D38" s="714" t="s">
        <v>3111</v>
      </c>
      <c r="E38" s="714" t="s">
        <v>3112</v>
      </c>
      <c r="F38" s="717">
        <v>0.55000000000000004</v>
      </c>
      <c r="G38" s="717">
        <v>420.86</v>
      </c>
      <c r="H38" s="717">
        <v>0.45833333333333337</v>
      </c>
      <c r="I38" s="717">
        <v>765.19999999999993</v>
      </c>
      <c r="J38" s="717">
        <v>1.2</v>
      </c>
      <c r="K38" s="717">
        <v>918.24</v>
      </c>
      <c r="L38" s="717">
        <v>1</v>
      </c>
      <c r="M38" s="717">
        <v>765.2</v>
      </c>
      <c r="N38" s="717">
        <v>2.85</v>
      </c>
      <c r="O38" s="717">
        <v>2180.8200000000002</v>
      </c>
      <c r="P38" s="738">
        <v>2.375</v>
      </c>
      <c r="Q38" s="718">
        <v>765.2</v>
      </c>
    </row>
    <row r="39" spans="1:17" ht="14.4" customHeight="1" x14ac:dyDescent="0.3">
      <c r="A39" s="713" t="s">
        <v>551</v>
      </c>
      <c r="B39" s="714" t="s">
        <v>3089</v>
      </c>
      <c r="C39" s="714" t="s">
        <v>3014</v>
      </c>
      <c r="D39" s="714" t="s">
        <v>3113</v>
      </c>
      <c r="E39" s="714" t="s">
        <v>3114</v>
      </c>
      <c r="F39" s="717"/>
      <c r="G39" s="717"/>
      <c r="H39" s="717"/>
      <c r="I39" s="717"/>
      <c r="J39" s="717"/>
      <c r="K39" s="717"/>
      <c r="L39" s="717"/>
      <c r="M39" s="717"/>
      <c r="N39" s="717">
        <v>2.2999999999999998</v>
      </c>
      <c r="O39" s="717">
        <v>1379.54</v>
      </c>
      <c r="P39" s="738"/>
      <c r="Q39" s="718">
        <v>599.80000000000007</v>
      </c>
    </row>
    <row r="40" spans="1:17" ht="14.4" customHeight="1" x14ac:dyDescent="0.3">
      <c r="A40" s="713" t="s">
        <v>551</v>
      </c>
      <c r="B40" s="714" t="s">
        <v>3089</v>
      </c>
      <c r="C40" s="714" t="s">
        <v>3014</v>
      </c>
      <c r="D40" s="714" t="s">
        <v>3115</v>
      </c>
      <c r="E40" s="714" t="s">
        <v>3114</v>
      </c>
      <c r="F40" s="717">
        <v>9</v>
      </c>
      <c r="G40" s="717">
        <v>7198.11</v>
      </c>
      <c r="H40" s="717"/>
      <c r="I40" s="717">
        <v>799.79</v>
      </c>
      <c r="J40" s="717"/>
      <c r="K40" s="717"/>
      <c r="L40" s="717"/>
      <c r="M40" s="717"/>
      <c r="N40" s="717">
        <v>0.8</v>
      </c>
      <c r="O40" s="717">
        <v>639.79</v>
      </c>
      <c r="P40" s="738"/>
      <c r="Q40" s="718">
        <v>799.73749999999995</v>
      </c>
    </row>
    <row r="41" spans="1:17" ht="14.4" customHeight="1" x14ac:dyDescent="0.3">
      <c r="A41" s="713" t="s">
        <v>551</v>
      </c>
      <c r="B41" s="714" t="s">
        <v>3089</v>
      </c>
      <c r="C41" s="714" t="s">
        <v>3014</v>
      </c>
      <c r="D41" s="714" t="s">
        <v>3116</v>
      </c>
      <c r="E41" s="714" t="s">
        <v>1767</v>
      </c>
      <c r="F41" s="717">
        <v>27</v>
      </c>
      <c r="G41" s="717">
        <v>2610.63</v>
      </c>
      <c r="H41" s="717">
        <v>1.1760866039571847</v>
      </c>
      <c r="I41" s="717">
        <v>96.69</v>
      </c>
      <c r="J41" s="717">
        <v>24</v>
      </c>
      <c r="K41" s="717">
        <v>2219.7599999999998</v>
      </c>
      <c r="L41" s="717">
        <v>1</v>
      </c>
      <c r="M41" s="717">
        <v>92.49</v>
      </c>
      <c r="N41" s="717">
        <v>29</v>
      </c>
      <c r="O41" s="717">
        <v>2682.2099999999996</v>
      </c>
      <c r="P41" s="738">
        <v>1.2083333333333333</v>
      </c>
      <c r="Q41" s="718">
        <v>92.489999999999981</v>
      </c>
    </row>
    <row r="42" spans="1:17" ht="14.4" customHeight="1" x14ac:dyDescent="0.3">
      <c r="A42" s="713" t="s">
        <v>551</v>
      </c>
      <c r="B42" s="714" t="s">
        <v>3089</v>
      </c>
      <c r="C42" s="714" t="s">
        <v>3014</v>
      </c>
      <c r="D42" s="714" t="s">
        <v>3117</v>
      </c>
      <c r="E42" s="714" t="s">
        <v>3118</v>
      </c>
      <c r="F42" s="717"/>
      <c r="G42" s="717"/>
      <c r="H42" s="717"/>
      <c r="I42" s="717"/>
      <c r="J42" s="717"/>
      <c r="K42" s="717"/>
      <c r="L42" s="717"/>
      <c r="M42" s="717"/>
      <c r="N42" s="717">
        <v>0.8</v>
      </c>
      <c r="O42" s="717">
        <v>313.44</v>
      </c>
      <c r="P42" s="738"/>
      <c r="Q42" s="718">
        <v>391.79999999999995</v>
      </c>
    </row>
    <row r="43" spans="1:17" ht="14.4" customHeight="1" x14ac:dyDescent="0.3">
      <c r="A43" s="713" t="s">
        <v>551</v>
      </c>
      <c r="B43" s="714" t="s">
        <v>3089</v>
      </c>
      <c r="C43" s="714" t="s">
        <v>3014</v>
      </c>
      <c r="D43" s="714" t="s">
        <v>3119</v>
      </c>
      <c r="E43" s="714" t="s">
        <v>3120</v>
      </c>
      <c r="F43" s="717"/>
      <c r="G43" s="717"/>
      <c r="H43" s="717"/>
      <c r="I43" s="717"/>
      <c r="J43" s="717"/>
      <c r="K43" s="717"/>
      <c r="L43" s="717"/>
      <c r="M43" s="717"/>
      <c r="N43" s="717">
        <v>8</v>
      </c>
      <c r="O43" s="717">
        <v>876.8</v>
      </c>
      <c r="P43" s="738"/>
      <c r="Q43" s="718">
        <v>109.6</v>
      </c>
    </row>
    <row r="44" spans="1:17" ht="14.4" customHeight="1" x14ac:dyDescent="0.3">
      <c r="A44" s="713" t="s">
        <v>551</v>
      </c>
      <c r="B44" s="714" t="s">
        <v>3089</v>
      </c>
      <c r="C44" s="714" t="s">
        <v>3014</v>
      </c>
      <c r="D44" s="714" t="s">
        <v>3121</v>
      </c>
      <c r="E44" s="714" t="s">
        <v>3120</v>
      </c>
      <c r="F44" s="717"/>
      <c r="G44" s="717"/>
      <c r="H44" s="717"/>
      <c r="I44" s="717"/>
      <c r="J44" s="717"/>
      <c r="K44" s="717"/>
      <c r="L44" s="717"/>
      <c r="M44" s="717"/>
      <c r="N44" s="717">
        <v>25</v>
      </c>
      <c r="O44" s="717">
        <v>5480</v>
      </c>
      <c r="P44" s="738"/>
      <c r="Q44" s="718">
        <v>219.2</v>
      </c>
    </row>
    <row r="45" spans="1:17" ht="14.4" customHeight="1" x14ac:dyDescent="0.3">
      <c r="A45" s="713" t="s">
        <v>551</v>
      </c>
      <c r="B45" s="714" t="s">
        <v>3089</v>
      </c>
      <c r="C45" s="714" t="s">
        <v>3014</v>
      </c>
      <c r="D45" s="714" t="s">
        <v>3122</v>
      </c>
      <c r="E45" s="714" t="s">
        <v>3123</v>
      </c>
      <c r="F45" s="717">
        <v>3.8</v>
      </c>
      <c r="G45" s="717">
        <v>1467.08</v>
      </c>
      <c r="H45" s="717"/>
      <c r="I45" s="717">
        <v>386.07368421052632</v>
      </c>
      <c r="J45" s="717"/>
      <c r="K45" s="717"/>
      <c r="L45" s="717"/>
      <c r="M45" s="717"/>
      <c r="N45" s="717"/>
      <c r="O45" s="717"/>
      <c r="P45" s="738"/>
      <c r="Q45" s="718"/>
    </row>
    <row r="46" spans="1:17" ht="14.4" customHeight="1" x14ac:dyDescent="0.3">
      <c r="A46" s="713" t="s">
        <v>551</v>
      </c>
      <c r="B46" s="714" t="s">
        <v>3089</v>
      </c>
      <c r="C46" s="714" t="s">
        <v>3014</v>
      </c>
      <c r="D46" s="714" t="s">
        <v>3124</v>
      </c>
      <c r="E46" s="714" t="s">
        <v>1749</v>
      </c>
      <c r="F46" s="717"/>
      <c r="G46" s="717"/>
      <c r="H46" s="717"/>
      <c r="I46" s="717"/>
      <c r="J46" s="717">
        <v>10</v>
      </c>
      <c r="K46" s="717">
        <v>7721.7</v>
      </c>
      <c r="L46" s="717">
        <v>1</v>
      </c>
      <c r="M46" s="717">
        <v>772.17</v>
      </c>
      <c r="N46" s="717">
        <v>3.5</v>
      </c>
      <c r="O46" s="717">
        <v>2702.51</v>
      </c>
      <c r="P46" s="738">
        <v>0.34998899206133366</v>
      </c>
      <c r="Q46" s="718">
        <v>772.14571428571435</v>
      </c>
    </row>
    <row r="47" spans="1:17" ht="14.4" customHeight="1" x14ac:dyDescent="0.3">
      <c r="A47" s="713" t="s">
        <v>551</v>
      </c>
      <c r="B47" s="714" t="s">
        <v>3089</v>
      </c>
      <c r="C47" s="714" t="s">
        <v>3014</v>
      </c>
      <c r="D47" s="714" t="s">
        <v>3125</v>
      </c>
      <c r="E47" s="714" t="s">
        <v>3126</v>
      </c>
      <c r="F47" s="717">
        <v>5.09</v>
      </c>
      <c r="G47" s="717">
        <v>17906.02</v>
      </c>
      <c r="H47" s="717"/>
      <c r="I47" s="717">
        <v>3517.8821218074659</v>
      </c>
      <c r="J47" s="717"/>
      <c r="K47" s="717"/>
      <c r="L47" s="717"/>
      <c r="M47" s="717"/>
      <c r="N47" s="717"/>
      <c r="O47" s="717"/>
      <c r="P47" s="738"/>
      <c r="Q47" s="718"/>
    </row>
    <row r="48" spans="1:17" ht="14.4" customHeight="1" x14ac:dyDescent="0.3">
      <c r="A48" s="713" t="s">
        <v>551</v>
      </c>
      <c r="B48" s="714" t="s">
        <v>3089</v>
      </c>
      <c r="C48" s="714" t="s">
        <v>3014</v>
      </c>
      <c r="D48" s="714" t="s">
        <v>3127</v>
      </c>
      <c r="E48" s="714" t="s">
        <v>1990</v>
      </c>
      <c r="F48" s="717"/>
      <c r="G48" s="717"/>
      <c r="H48" s="717"/>
      <c r="I48" s="717"/>
      <c r="J48" s="717">
        <v>4.7</v>
      </c>
      <c r="K48" s="717">
        <v>2015.07</v>
      </c>
      <c r="L48" s="717">
        <v>1</v>
      </c>
      <c r="M48" s="717">
        <v>428.73829787234041</v>
      </c>
      <c r="N48" s="717">
        <v>0.79999999999999993</v>
      </c>
      <c r="O48" s="717">
        <v>310.69</v>
      </c>
      <c r="P48" s="738">
        <v>0.15418322936672177</v>
      </c>
      <c r="Q48" s="718">
        <v>388.36250000000001</v>
      </c>
    </row>
    <row r="49" spans="1:17" ht="14.4" customHeight="1" x14ac:dyDescent="0.3">
      <c r="A49" s="713" t="s">
        <v>551</v>
      </c>
      <c r="B49" s="714" t="s">
        <v>3089</v>
      </c>
      <c r="C49" s="714" t="s">
        <v>3014</v>
      </c>
      <c r="D49" s="714" t="s">
        <v>3128</v>
      </c>
      <c r="E49" s="714" t="s">
        <v>3129</v>
      </c>
      <c r="F49" s="717">
        <v>0.2</v>
      </c>
      <c r="G49" s="717">
        <v>157.97</v>
      </c>
      <c r="H49" s="717"/>
      <c r="I49" s="717">
        <v>789.84999999999991</v>
      </c>
      <c r="J49" s="717"/>
      <c r="K49" s="717"/>
      <c r="L49" s="717"/>
      <c r="M49" s="717"/>
      <c r="N49" s="717"/>
      <c r="O49" s="717"/>
      <c r="P49" s="738"/>
      <c r="Q49" s="718"/>
    </row>
    <row r="50" spans="1:17" ht="14.4" customHeight="1" x14ac:dyDescent="0.3">
      <c r="A50" s="713" t="s">
        <v>551</v>
      </c>
      <c r="B50" s="714" t="s">
        <v>3089</v>
      </c>
      <c r="C50" s="714" t="s">
        <v>3014</v>
      </c>
      <c r="D50" s="714" t="s">
        <v>3130</v>
      </c>
      <c r="E50" s="714" t="s">
        <v>3131</v>
      </c>
      <c r="F50" s="717"/>
      <c r="G50" s="717"/>
      <c r="H50" s="717"/>
      <c r="I50" s="717"/>
      <c r="J50" s="717">
        <v>14.3</v>
      </c>
      <c r="K50" s="717">
        <v>30396.080000000002</v>
      </c>
      <c r="L50" s="717">
        <v>1</v>
      </c>
      <c r="M50" s="717">
        <v>2125.6</v>
      </c>
      <c r="N50" s="717">
        <v>4.2</v>
      </c>
      <c r="O50" s="717">
        <v>8927.52</v>
      </c>
      <c r="P50" s="738">
        <v>0.2937062937062937</v>
      </c>
      <c r="Q50" s="718">
        <v>2125.6</v>
      </c>
    </row>
    <row r="51" spans="1:17" ht="14.4" customHeight="1" x14ac:dyDescent="0.3">
      <c r="A51" s="713" t="s">
        <v>551</v>
      </c>
      <c r="B51" s="714" t="s">
        <v>3089</v>
      </c>
      <c r="C51" s="714" t="s">
        <v>3014</v>
      </c>
      <c r="D51" s="714" t="s">
        <v>3132</v>
      </c>
      <c r="E51" s="714" t="s">
        <v>1761</v>
      </c>
      <c r="F51" s="717"/>
      <c r="G51" s="717"/>
      <c r="H51" s="717"/>
      <c r="I51" s="717"/>
      <c r="J51" s="717">
        <v>0.8</v>
      </c>
      <c r="K51" s="717">
        <v>631.88</v>
      </c>
      <c r="L51" s="717">
        <v>1</v>
      </c>
      <c r="M51" s="717">
        <v>789.84999999999991</v>
      </c>
      <c r="N51" s="717"/>
      <c r="O51" s="717"/>
      <c r="P51" s="738"/>
      <c r="Q51" s="718"/>
    </row>
    <row r="52" spans="1:17" ht="14.4" customHeight="1" x14ac:dyDescent="0.3">
      <c r="A52" s="713" t="s">
        <v>551</v>
      </c>
      <c r="B52" s="714" t="s">
        <v>3089</v>
      </c>
      <c r="C52" s="714" t="s">
        <v>3014</v>
      </c>
      <c r="D52" s="714" t="s">
        <v>3133</v>
      </c>
      <c r="E52" s="714" t="s">
        <v>1977</v>
      </c>
      <c r="F52" s="717"/>
      <c r="G52" s="717"/>
      <c r="H52" s="717"/>
      <c r="I52" s="717"/>
      <c r="J52" s="717">
        <v>0.9</v>
      </c>
      <c r="K52" s="717">
        <v>1468.66</v>
      </c>
      <c r="L52" s="717">
        <v>1</v>
      </c>
      <c r="M52" s="717">
        <v>1631.8444444444444</v>
      </c>
      <c r="N52" s="717">
        <v>0.5</v>
      </c>
      <c r="O52" s="717">
        <v>815.92</v>
      </c>
      <c r="P52" s="738">
        <v>0.55555404246047413</v>
      </c>
      <c r="Q52" s="718">
        <v>1631.84</v>
      </c>
    </row>
    <row r="53" spans="1:17" ht="14.4" customHeight="1" x14ac:dyDescent="0.3">
      <c r="A53" s="713" t="s">
        <v>551</v>
      </c>
      <c r="B53" s="714" t="s">
        <v>3089</v>
      </c>
      <c r="C53" s="714" t="s">
        <v>3014</v>
      </c>
      <c r="D53" s="714" t="s">
        <v>3134</v>
      </c>
      <c r="E53" s="714" t="s">
        <v>1977</v>
      </c>
      <c r="F53" s="717"/>
      <c r="G53" s="717"/>
      <c r="H53" s="717"/>
      <c r="I53" s="717"/>
      <c r="J53" s="717">
        <v>1.4</v>
      </c>
      <c r="K53" s="717">
        <v>4569.2299999999996</v>
      </c>
      <c r="L53" s="717">
        <v>1</v>
      </c>
      <c r="M53" s="717">
        <v>3263.735714285714</v>
      </c>
      <c r="N53" s="717">
        <v>28.800000000000004</v>
      </c>
      <c r="O53" s="717">
        <v>93995.66</v>
      </c>
      <c r="P53" s="738">
        <v>20.571444203946839</v>
      </c>
      <c r="Q53" s="718">
        <v>3263.7381944444442</v>
      </c>
    </row>
    <row r="54" spans="1:17" ht="14.4" customHeight="1" x14ac:dyDescent="0.3">
      <c r="A54" s="713" t="s">
        <v>551</v>
      </c>
      <c r="B54" s="714" t="s">
        <v>3089</v>
      </c>
      <c r="C54" s="714" t="s">
        <v>3014</v>
      </c>
      <c r="D54" s="714" t="s">
        <v>3135</v>
      </c>
      <c r="E54" s="714" t="s">
        <v>3108</v>
      </c>
      <c r="F54" s="717"/>
      <c r="G54" s="717"/>
      <c r="H54" s="717"/>
      <c r="I54" s="717"/>
      <c r="J54" s="717"/>
      <c r="K54" s="717"/>
      <c r="L54" s="717"/>
      <c r="M54" s="717"/>
      <c r="N54" s="717">
        <v>2</v>
      </c>
      <c r="O54" s="717">
        <v>1183.4000000000001</v>
      </c>
      <c r="P54" s="738"/>
      <c r="Q54" s="718">
        <v>591.70000000000005</v>
      </c>
    </row>
    <row r="55" spans="1:17" ht="14.4" customHeight="1" x14ac:dyDescent="0.3">
      <c r="A55" s="713" t="s">
        <v>551</v>
      </c>
      <c r="B55" s="714" t="s">
        <v>3089</v>
      </c>
      <c r="C55" s="714" t="s">
        <v>3136</v>
      </c>
      <c r="D55" s="714" t="s">
        <v>3137</v>
      </c>
      <c r="E55" s="714" t="s">
        <v>3138</v>
      </c>
      <c r="F55" s="717">
        <v>4</v>
      </c>
      <c r="G55" s="717">
        <v>7462.32</v>
      </c>
      <c r="H55" s="717">
        <v>0.46581738644081339</v>
      </c>
      <c r="I55" s="717">
        <v>1865.58</v>
      </c>
      <c r="J55" s="717">
        <v>8</v>
      </c>
      <c r="K55" s="717">
        <v>16019.84</v>
      </c>
      <c r="L55" s="717">
        <v>1</v>
      </c>
      <c r="M55" s="717">
        <v>2002.48</v>
      </c>
      <c r="N55" s="717">
        <v>5</v>
      </c>
      <c r="O55" s="717">
        <v>10797.85</v>
      </c>
      <c r="P55" s="738">
        <v>0.67402982801326361</v>
      </c>
      <c r="Q55" s="718">
        <v>2159.5700000000002</v>
      </c>
    </row>
    <row r="56" spans="1:17" ht="14.4" customHeight="1" x14ac:dyDescent="0.3">
      <c r="A56" s="713" t="s">
        <v>551</v>
      </c>
      <c r="B56" s="714" t="s">
        <v>3089</v>
      </c>
      <c r="C56" s="714" t="s">
        <v>3136</v>
      </c>
      <c r="D56" s="714" t="s">
        <v>3139</v>
      </c>
      <c r="E56" s="714" t="s">
        <v>3140</v>
      </c>
      <c r="F56" s="717">
        <v>2</v>
      </c>
      <c r="G56" s="717">
        <v>5457.42</v>
      </c>
      <c r="H56" s="717"/>
      <c r="I56" s="717">
        <v>2728.71</v>
      </c>
      <c r="J56" s="717"/>
      <c r="K56" s="717"/>
      <c r="L56" s="717"/>
      <c r="M56" s="717"/>
      <c r="N56" s="717">
        <v>2</v>
      </c>
      <c r="O56" s="717">
        <v>5282.3</v>
      </c>
      <c r="P56" s="738"/>
      <c r="Q56" s="718">
        <v>2641.15</v>
      </c>
    </row>
    <row r="57" spans="1:17" ht="14.4" customHeight="1" x14ac:dyDescent="0.3">
      <c r="A57" s="713" t="s">
        <v>551</v>
      </c>
      <c r="B57" s="714" t="s">
        <v>3089</v>
      </c>
      <c r="C57" s="714" t="s">
        <v>3141</v>
      </c>
      <c r="D57" s="714" t="s">
        <v>3142</v>
      </c>
      <c r="E57" s="714" t="s">
        <v>3143</v>
      </c>
      <c r="F57" s="717"/>
      <c r="G57" s="717"/>
      <c r="H57" s="717"/>
      <c r="I57" s="717"/>
      <c r="J57" s="717">
        <v>1</v>
      </c>
      <c r="K57" s="717">
        <v>1707.31</v>
      </c>
      <c r="L57" s="717">
        <v>1</v>
      </c>
      <c r="M57" s="717">
        <v>1707.31</v>
      </c>
      <c r="N57" s="717"/>
      <c r="O57" s="717"/>
      <c r="P57" s="738"/>
      <c r="Q57" s="718"/>
    </row>
    <row r="58" spans="1:17" ht="14.4" customHeight="1" x14ac:dyDescent="0.3">
      <c r="A58" s="713" t="s">
        <v>551</v>
      </c>
      <c r="B58" s="714" t="s">
        <v>3089</v>
      </c>
      <c r="C58" s="714" t="s">
        <v>3022</v>
      </c>
      <c r="D58" s="714" t="s">
        <v>3144</v>
      </c>
      <c r="E58" s="714" t="s">
        <v>3145</v>
      </c>
      <c r="F58" s="717">
        <v>2225</v>
      </c>
      <c r="G58" s="717">
        <v>2386585</v>
      </c>
      <c r="H58" s="717">
        <v>1.1894671735697995</v>
      </c>
      <c r="I58" s="717">
        <v>1072.6224719101124</v>
      </c>
      <c r="J58" s="717">
        <v>1812</v>
      </c>
      <c r="K58" s="717">
        <v>2006432</v>
      </c>
      <c r="L58" s="717">
        <v>1</v>
      </c>
      <c r="M58" s="717">
        <v>1107.3024282560707</v>
      </c>
      <c r="N58" s="717">
        <v>1887</v>
      </c>
      <c r="O58" s="717">
        <v>2096511</v>
      </c>
      <c r="P58" s="738">
        <v>1.0448951173027543</v>
      </c>
      <c r="Q58" s="718">
        <v>1111.0286168521463</v>
      </c>
    </row>
    <row r="59" spans="1:17" ht="14.4" customHeight="1" x14ac:dyDescent="0.3">
      <c r="A59" s="713" t="s">
        <v>551</v>
      </c>
      <c r="B59" s="714" t="s">
        <v>3089</v>
      </c>
      <c r="C59" s="714" t="s">
        <v>3022</v>
      </c>
      <c r="D59" s="714" t="s">
        <v>3146</v>
      </c>
      <c r="E59" s="714" t="s">
        <v>3147</v>
      </c>
      <c r="F59" s="717">
        <v>6</v>
      </c>
      <c r="G59" s="717">
        <v>1134</v>
      </c>
      <c r="H59" s="717">
        <v>0.83076923076923082</v>
      </c>
      <c r="I59" s="717">
        <v>189</v>
      </c>
      <c r="J59" s="717">
        <v>7</v>
      </c>
      <c r="K59" s="717">
        <v>1365</v>
      </c>
      <c r="L59" s="717">
        <v>1</v>
      </c>
      <c r="M59" s="717">
        <v>195</v>
      </c>
      <c r="N59" s="717">
        <v>7</v>
      </c>
      <c r="O59" s="717">
        <v>1372</v>
      </c>
      <c r="P59" s="738">
        <v>1.0051282051282051</v>
      </c>
      <c r="Q59" s="718">
        <v>196</v>
      </c>
    </row>
    <row r="60" spans="1:17" ht="14.4" customHeight="1" x14ac:dyDescent="0.3">
      <c r="A60" s="713" t="s">
        <v>551</v>
      </c>
      <c r="B60" s="714" t="s">
        <v>3089</v>
      </c>
      <c r="C60" s="714" t="s">
        <v>3022</v>
      </c>
      <c r="D60" s="714" t="s">
        <v>3148</v>
      </c>
      <c r="E60" s="714" t="s">
        <v>3149</v>
      </c>
      <c r="F60" s="717">
        <v>118</v>
      </c>
      <c r="G60" s="717">
        <v>77004</v>
      </c>
      <c r="H60" s="717">
        <v>0.97234638987802102</v>
      </c>
      <c r="I60" s="717">
        <v>652.57627118644064</v>
      </c>
      <c r="J60" s="717">
        <v>114</v>
      </c>
      <c r="K60" s="717">
        <v>79194</v>
      </c>
      <c r="L60" s="717">
        <v>1</v>
      </c>
      <c r="M60" s="717">
        <v>694.68421052631584</v>
      </c>
      <c r="N60" s="717">
        <v>116</v>
      </c>
      <c r="O60" s="717">
        <v>81316</v>
      </c>
      <c r="P60" s="738">
        <v>1.0267949592140819</v>
      </c>
      <c r="Q60" s="718">
        <v>701</v>
      </c>
    </row>
    <row r="61" spans="1:17" ht="14.4" customHeight="1" x14ac:dyDescent="0.3">
      <c r="A61" s="713" t="s">
        <v>551</v>
      </c>
      <c r="B61" s="714" t="s">
        <v>3089</v>
      </c>
      <c r="C61" s="714" t="s">
        <v>3022</v>
      </c>
      <c r="D61" s="714" t="s">
        <v>3046</v>
      </c>
      <c r="E61" s="714" t="s">
        <v>3047</v>
      </c>
      <c r="F61" s="717">
        <v>98</v>
      </c>
      <c r="G61" s="717">
        <v>41026</v>
      </c>
      <c r="H61" s="717">
        <v>0.96933182118892358</v>
      </c>
      <c r="I61" s="717">
        <v>418.63265306122452</v>
      </c>
      <c r="J61" s="717">
        <v>96</v>
      </c>
      <c r="K61" s="717">
        <v>42324</v>
      </c>
      <c r="L61" s="717">
        <v>1</v>
      </c>
      <c r="M61" s="717">
        <v>440.875</v>
      </c>
      <c r="N61" s="717">
        <v>102</v>
      </c>
      <c r="O61" s="717">
        <v>45288</v>
      </c>
      <c r="P61" s="738">
        <v>1.0700311879784519</v>
      </c>
      <c r="Q61" s="718">
        <v>444</v>
      </c>
    </row>
    <row r="62" spans="1:17" ht="14.4" customHeight="1" x14ac:dyDescent="0.3">
      <c r="A62" s="713" t="s">
        <v>551</v>
      </c>
      <c r="B62" s="714" t="s">
        <v>3089</v>
      </c>
      <c r="C62" s="714" t="s">
        <v>3022</v>
      </c>
      <c r="D62" s="714" t="s">
        <v>3048</v>
      </c>
      <c r="E62" s="714" t="s">
        <v>3049</v>
      </c>
      <c r="F62" s="717">
        <v>101</v>
      </c>
      <c r="G62" s="717">
        <v>21190</v>
      </c>
      <c r="H62" s="717">
        <v>0.97157267308574047</v>
      </c>
      <c r="I62" s="717">
        <v>209.80198019801981</v>
      </c>
      <c r="J62" s="717">
        <v>99</v>
      </c>
      <c r="K62" s="717">
        <v>21810</v>
      </c>
      <c r="L62" s="717">
        <v>1</v>
      </c>
      <c r="M62" s="717">
        <v>220.30303030303031</v>
      </c>
      <c r="N62" s="717">
        <v>114</v>
      </c>
      <c r="O62" s="717">
        <v>25406</v>
      </c>
      <c r="P62" s="738">
        <v>1.1648784961027052</v>
      </c>
      <c r="Q62" s="718">
        <v>222.85964912280701</v>
      </c>
    </row>
    <row r="63" spans="1:17" ht="14.4" customHeight="1" x14ac:dyDescent="0.3">
      <c r="A63" s="713" t="s">
        <v>551</v>
      </c>
      <c r="B63" s="714" t="s">
        <v>3089</v>
      </c>
      <c r="C63" s="714" t="s">
        <v>3022</v>
      </c>
      <c r="D63" s="714" t="s">
        <v>3150</v>
      </c>
      <c r="E63" s="714" t="s">
        <v>3151</v>
      </c>
      <c r="F63" s="717">
        <v>0</v>
      </c>
      <c r="G63" s="717">
        <v>0</v>
      </c>
      <c r="H63" s="717"/>
      <c r="I63" s="717"/>
      <c r="J63" s="717">
        <v>0</v>
      </c>
      <c r="K63" s="717">
        <v>0</v>
      </c>
      <c r="L63" s="717"/>
      <c r="M63" s="717"/>
      <c r="N63" s="717">
        <v>0</v>
      </c>
      <c r="O63" s="717">
        <v>0</v>
      </c>
      <c r="P63" s="738"/>
      <c r="Q63" s="718"/>
    </row>
    <row r="64" spans="1:17" ht="14.4" customHeight="1" x14ac:dyDescent="0.3">
      <c r="A64" s="713" t="s">
        <v>551</v>
      </c>
      <c r="B64" s="714" t="s">
        <v>3089</v>
      </c>
      <c r="C64" s="714" t="s">
        <v>3022</v>
      </c>
      <c r="D64" s="714" t="s">
        <v>3152</v>
      </c>
      <c r="E64" s="714" t="s">
        <v>3153</v>
      </c>
      <c r="F64" s="717">
        <v>120</v>
      </c>
      <c r="G64" s="717">
        <v>0</v>
      </c>
      <c r="H64" s="717"/>
      <c r="I64" s="717">
        <v>0</v>
      </c>
      <c r="J64" s="717">
        <v>51</v>
      </c>
      <c r="K64" s="717">
        <v>0</v>
      </c>
      <c r="L64" s="717"/>
      <c r="M64" s="717">
        <v>0</v>
      </c>
      <c r="N64" s="717">
        <v>60</v>
      </c>
      <c r="O64" s="717">
        <v>0</v>
      </c>
      <c r="P64" s="738"/>
      <c r="Q64" s="718">
        <v>0</v>
      </c>
    </row>
    <row r="65" spans="1:17" ht="14.4" customHeight="1" x14ac:dyDescent="0.3">
      <c r="A65" s="713" t="s">
        <v>551</v>
      </c>
      <c r="B65" s="714" t="s">
        <v>3089</v>
      </c>
      <c r="C65" s="714" t="s">
        <v>3022</v>
      </c>
      <c r="D65" s="714" t="s">
        <v>3050</v>
      </c>
      <c r="E65" s="714" t="s">
        <v>3051</v>
      </c>
      <c r="F65" s="717">
        <v>130</v>
      </c>
      <c r="G65" s="717">
        <v>43028</v>
      </c>
      <c r="H65" s="717">
        <v>1.0394492088416476</v>
      </c>
      <c r="I65" s="717">
        <v>330.98461538461538</v>
      </c>
      <c r="J65" s="717">
        <v>117</v>
      </c>
      <c r="K65" s="717">
        <v>41395</v>
      </c>
      <c r="L65" s="717">
        <v>1</v>
      </c>
      <c r="M65" s="717">
        <v>353.80341880341882</v>
      </c>
      <c r="N65" s="717">
        <v>120</v>
      </c>
      <c r="O65" s="717">
        <v>42599</v>
      </c>
      <c r="P65" s="738">
        <v>1.029085638362121</v>
      </c>
      <c r="Q65" s="718">
        <v>354.99166666666667</v>
      </c>
    </row>
    <row r="66" spans="1:17" ht="14.4" customHeight="1" x14ac:dyDescent="0.3">
      <c r="A66" s="713" t="s">
        <v>551</v>
      </c>
      <c r="B66" s="714" t="s">
        <v>3089</v>
      </c>
      <c r="C66" s="714" t="s">
        <v>3022</v>
      </c>
      <c r="D66" s="714" t="s">
        <v>3154</v>
      </c>
      <c r="E66" s="714" t="s">
        <v>3155</v>
      </c>
      <c r="F66" s="717">
        <v>16</v>
      </c>
      <c r="G66" s="717">
        <v>0</v>
      </c>
      <c r="H66" s="717"/>
      <c r="I66" s="717">
        <v>0</v>
      </c>
      <c r="J66" s="717"/>
      <c r="K66" s="717"/>
      <c r="L66" s="717"/>
      <c r="M66" s="717"/>
      <c r="N66" s="717"/>
      <c r="O66" s="717"/>
      <c r="P66" s="738"/>
      <c r="Q66" s="718"/>
    </row>
    <row r="67" spans="1:17" ht="14.4" customHeight="1" x14ac:dyDescent="0.3">
      <c r="A67" s="713" t="s">
        <v>551</v>
      </c>
      <c r="B67" s="714" t="s">
        <v>3089</v>
      </c>
      <c r="C67" s="714" t="s">
        <v>3022</v>
      </c>
      <c r="D67" s="714" t="s">
        <v>3156</v>
      </c>
      <c r="E67" s="714" t="s">
        <v>3157</v>
      </c>
      <c r="F67" s="717"/>
      <c r="G67" s="717"/>
      <c r="H67" s="717"/>
      <c r="I67" s="717"/>
      <c r="J67" s="717">
        <v>1</v>
      </c>
      <c r="K67" s="717">
        <v>235</v>
      </c>
      <c r="L67" s="717">
        <v>1</v>
      </c>
      <c r="M67" s="717">
        <v>235</v>
      </c>
      <c r="N67" s="717"/>
      <c r="O67" s="717"/>
      <c r="P67" s="738"/>
      <c r="Q67" s="718"/>
    </row>
    <row r="68" spans="1:17" ht="14.4" customHeight="1" x14ac:dyDescent="0.3">
      <c r="A68" s="713" t="s">
        <v>551</v>
      </c>
      <c r="B68" s="714" t="s">
        <v>3158</v>
      </c>
      <c r="C68" s="714" t="s">
        <v>3022</v>
      </c>
      <c r="D68" s="714" t="s">
        <v>3159</v>
      </c>
      <c r="E68" s="714" t="s">
        <v>3160</v>
      </c>
      <c r="F68" s="717"/>
      <c r="G68" s="717"/>
      <c r="H68" s="717"/>
      <c r="I68" s="717"/>
      <c r="J68" s="717">
        <v>1</v>
      </c>
      <c r="K68" s="717">
        <v>1964</v>
      </c>
      <c r="L68" s="717">
        <v>1</v>
      </c>
      <c r="M68" s="717">
        <v>1964</v>
      </c>
      <c r="N68" s="717"/>
      <c r="O68" s="717"/>
      <c r="P68" s="738"/>
      <c r="Q68" s="718"/>
    </row>
    <row r="69" spans="1:17" ht="14.4" customHeight="1" x14ac:dyDescent="0.3">
      <c r="A69" s="713" t="s">
        <v>3161</v>
      </c>
      <c r="B69" s="714" t="s">
        <v>3039</v>
      </c>
      <c r="C69" s="714" t="s">
        <v>3022</v>
      </c>
      <c r="D69" s="714" t="s">
        <v>3023</v>
      </c>
      <c r="E69" s="714" t="s">
        <v>3024</v>
      </c>
      <c r="F69" s="717"/>
      <c r="G69" s="717"/>
      <c r="H69" s="717"/>
      <c r="I69" s="717"/>
      <c r="J69" s="717">
        <v>2</v>
      </c>
      <c r="K69" s="717">
        <v>74</v>
      </c>
      <c r="L69" s="717">
        <v>1</v>
      </c>
      <c r="M69" s="717">
        <v>37</v>
      </c>
      <c r="N69" s="717"/>
      <c r="O69" s="717"/>
      <c r="P69" s="738"/>
      <c r="Q69" s="718"/>
    </row>
    <row r="70" spans="1:17" ht="14.4" customHeight="1" x14ac:dyDescent="0.3">
      <c r="A70" s="713" t="s">
        <v>3161</v>
      </c>
      <c r="B70" s="714" t="s">
        <v>3039</v>
      </c>
      <c r="C70" s="714" t="s">
        <v>3022</v>
      </c>
      <c r="D70" s="714" t="s">
        <v>3050</v>
      </c>
      <c r="E70" s="714" t="s">
        <v>3051</v>
      </c>
      <c r="F70" s="717">
        <v>26</v>
      </c>
      <c r="G70" s="717">
        <v>8606</v>
      </c>
      <c r="H70" s="717">
        <v>0.71502160186108343</v>
      </c>
      <c r="I70" s="717">
        <v>331</v>
      </c>
      <c r="J70" s="717">
        <v>34</v>
      </c>
      <c r="K70" s="717">
        <v>12036</v>
      </c>
      <c r="L70" s="717">
        <v>1</v>
      </c>
      <c r="M70" s="717">
        <v>354</v>
      </c>
      <c r="N70" s="717">
        <v>23</v>
      </c>
      <c r="O70" s="717">
        <v>8165</v>
      </c>
      <c r="P70" s="738">
        <v>0.67838152210036562</v>
      </c>
      <c r="Q70" s="718">
        <v>355</v>
      </c>
    </row>
    <row r="71" spans="1:17" ht="14.4" customHeight="1" x14ac:dyDescent="0.3">
      <c r="A71" s="713" t="s">
        <v>3162</v>
      </c>
      <c r="B71" s="714" t="s">
        <v>3039</v>
      </c>
      <c r="C71" s="714" t="s">
        <v>3022</v>
      </c>
      <c r="D71" s="714" t="s">
        <v>3023</v>
      </c>
      <c r="E71" s="714" t="s">
        <v>3024</v>
      </c>
      <c r="F71" s="717"/>
      <c r="G71" s="717"/>
      <c r="H71" s="717"/>
      <c r="I71" s="717"/>
      <c r="J71" s="717"/>
      <c r="K71" s="717"/>
      <c r="L71" s="717"/>
      <c r="M71" s="717"/>
      <c r="N71" s="717">
        <v>1</v>
      </c>
      <c r="O71" s="717">
        <v>37</v>
      </c>
      <c r="P71" s="738"/>
      <c r="Q71" s="718">
        <v>37</v>
      </c>
    </row>
    <row r="72" spans="1:17" ht="14.4" customHeight="1" x14ac:dyDescent="0.3">
      <c r="A72" s="713" t="s">
        <v>3162</v>
      </c>
      <c r="B72" s="714" t="s">
        <v>3039</v>
      </c>
      <c r="C72" s="714" t="s">
        <v>3022</v>
      </c>
      <c r="D72" s="714" t="s">
        <v>3050</v>
      </c>
      <c r="E72" s="714" t="s">
        <v>3051</v>
      </c>
      <c r="F72" s="717">
        <v>1</v>
      </c>
      <c r="G72" s="717">
        <v>331</v>
      </c>
      <c r="H72" s="717">
        <v>0.93502824858757061</v>
      </c>
      <c r="I72" s="717">
        <v>331</v>
      </c>
      <c r="J72" s="717">
        <v>1</v>
      </c>
      <c r="K72" s="717">
        <v>354</v>
      </c>
      <c r="L72" s="717">
        <v>1</v>
      </c>
      <c r="M72" s="717">
        <v>354</v>
      </c>
      <c r="N72" s="717"/>
      <c r="O72" s="717"/>
      <c r="P72" s="738"/>
      <c r="Q72" s="718"/>
    </row>
    <row r="73" spans="1:17" ht="14.4" customHeight="1" x14ac:dyDescent="0.3">
      <c r="A73" s="713" t="s">
        <v>3163</v>
      </c>
      <c r="B73" s="714" t="s">
        <v>3039</v>
      </c>
      <c r="C73" s="714" t="s">
        <v>3022</v>
      </c>
      <c r="D73" s="714" t="s">
        <v>3050</v>
      </c>
      <c r="E73" s="714" t="s">
        <v>3051</v>
      </c>
      <c r="F73" s="717"/>
      <c r="G73" s="717"/>
      <c r="H73" s="717"/>
      <c r="I73" s="717"/>
      <c r="J73" s="717">
        <v>1</v>
      </c>
      <c r="K73" s="717">
        <v>354</v>
      </c>
      <c r="L73" s="717">
        <v>1</v>
      </c>
      <c r="M73" s="717">
        <v>354</v>
      </c>
      <c r="N73" s="717"/>
      <c r="O73" s="717"/>
      <c r="P73" s="738"/>
      <c r="Q73" s="718"/>
    </row>
    <row r="74" spans="1:17" ht="14.4" customHeight="1" thickBot="1" x14ac:dyDescent="0.35">
      <c r="A74" s="719" t="s">
        <v>3164</v>
      </c>
      <c r="B74" s="720" t="s">
        <v>3039</v>
      </c>
      <c r="C74" s="720" t="s">
        <v>3022</v>
      </c>
      <c r="D74" s="720" t="s">
        <v>3050</v>
      </c>
      <c r="E74" s="720" t="s">
        <v>3051</v>
      </c>
      <c r="F74" s="723"/>
      <c r="G74" s="723"/>
      <c r="H74" s="723"/>
      <c r="I74" s="723"/>
      <c r="J74" s="723">
        <v>2</v>
      </c>
      <c r="K74" s="723">
        <v>708</v>
      </c>
      <c r="L74" s="723">
        <v>1</v>
      </c>
      <c r="M74" s="723">
        <v>354</v>
      </c>
      <c r="N74" s="723">
        <v>1</v>
      </c>
      <c r="O74" s="723">
        <v>355</v>
      </c>
      <c r="P74" s="731">
        <v>0.50141242937853103</v>
      </c>
      <c r="Q74" s="724">
        <v>355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7" t="s">
        <v>135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</row>
    <row r="2" spans="1:17" ht="14.4" customHeight="1" thickBot="1" x14ac:dyDescent="0.35">
      <c r="A2" s="374" t="s">
        <v>353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17" t="s">
        <v>70</v>
      </c>
      <c r="B3" s="594" t="s">
        <v>71</v>
      </c>
      <c r="C3" s="595"/>
      <c r="D3" s="595"/>
      <c r="E3" s="596"/>
      <c r="F3" s="597"/>
      <c r="G3" s="594" t="s">
        <v>280</v>
      </c>
      <c r="H3" s="595"/>
      <c r="I3" s="595"/>
      <c r="J3" s="596"/>
      <c r="K3" s="597"/>
      <c r="L3" s="121"/>
      <c r="M3" s="122"/>
      <c r="N3" s="121"/>
      <c r="O3" s="123"/>
    </row>
    <row r="4" spans="1:17" ht="14.4" customHeight="1" thickBot="1" x14ac:dyDescent="0.35">
      <c r="A4" s="618"/>
      <c r="B4" s="124">
        <v>2015</v>
      </c>
      <c r="C4" s="125">
        <v>2016</v>
      </c>
      <c r="D4" s="125">
        <v>2017</v>
      </c>
      <c r="E4" s="483" t="s">
        <v>332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332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343</v>
      </c>
      <c r="Q4" s="128" t="s">
        <v>344</v>
      </c>
    </row>
    <row r="5" spans="1:17" ht="14.4" hidden="1" customHeight="1" outlineLevel="1" x14ac:dyDescent="0.3">
      <c r="A5" s="508" t="s">
        <v>168</v>
      </c>
      <c r="B5" s="119">
        <v>174.999</v>
      </c>
      <c r="C5" s="114">
        <v>95.774000000000001</v>
      </c>
      <c r="D5" s="114">
        <v>89.884</v>
      </c>
      <c r="E5" s="489">
        <f>IF(OR(D5=0,B5=0),"",D5/B5)</f>
        <v>0.51362579214738369</v>
      </c>
      <c r="F5" s="129">
        <f>IF(OR(D5=0,C5=0),"",D5/C5)</f>
        <v>0.93850105456595734</v>
      </c>
      <c r="G5" s="130">
        <v>67</v>
      </c>
      <c r="H5" s="114">
        <v>65</v>
      </c>
      <c r="I5" s="114">
        <v>66</v>
      </c>
      <c r="J5" s="489">
        <f>IF(OR(I5=0,G5=0),"",I5/G5)</f>
        <v>0.9850746268656716</v>
      </c>
      <c r="K5" s="131">
        <f>IF(OR(I5=0,H5=0),"",I5/H5)</f>
        <v>1.0153846153846153</v>
      </c>
      <c r="L5" s="121"/>
      <c r="M5" s="121"/>
      <c r="N5" s="7">
        <f>D5-C5</f>
        <v>-5.8900000000000006</v>
      </c>
      <c r="O5" s="8">
        <f>I5-H5</f>
        <v>1</v>
      </c>
      <c r="P5" s="7">
        <f>D5-B5</f>
        <v>-85.114999999999995</v>
      </c>
      <c r="Q5" s="8">
        <f>I5-G5</f>
        <v>-1</v>
      </c>
    </row>
    <row r="6" spans="1:17" ht="14.4" hidden="1" customHeight="1" outlineLevel="1" x14ac:dyDescent="0.3">
      <c r="A6" s="509" t="s">
        <v>169</v>
      </c>
      <c r="B6" s="120">
        <v>28.696000000000002</v>
      </c>
      <c r="C6" s="113">
        <v>30.381</v>
      </c>
      <c r="D6" s="113">
        <v>45.463999999999999</v>
      </c>
      <c r="E6" s="489">
        <f t="shared" ref="E6:E12" si="0">IF(OR(D6=0,B6=0),"",D6/B6)</f>
        <v>1.5843323111235015</v>
      </c>
      <c r="F6" s="129">
        <f t="shared" ref="F6:F12" si="1">IF(OR(D6=0,C6=0),"",D6/C6)</f>
        <v>1.4964616042921561</v>
      </c>
      <c r="G6" s="133">
        <v>18</v>
      </c>
      <c r="H6" s="113">
        <v>15</v>
      </c>
      <c r="I6" s="113">
        <v>20</v>
      </c>
      <c r="J6" s="490">
        <f t="shared" ref="J6:J12" si="2">IF(OR(I6=0,G6=0),"",I6/G6)</f>
        <v>1.1111111111111112</v>
      </c>
      <c r="K6" s="134">
        <f t="shared" ref="K6:K12" si="3">IF(OR(I6=0,H6=0),"",I6/H6)</f>
        <v>1.3333333333333333</v>
      </c>
      <c r="L6" s="121"/>
      <c r="M6" s="121"/>
      <c r="N6" s="5">
        <f t="shared" ref="N6:N13" si="4">D6-C6</f>
        <v>15.082999999999998</v>
      </c>
      <c r="O6" s="6">
        <f t="shared" ref="O6:O13" si="5">I6-H6</f>
        <v>5</v>
      </c>
      <c r="P6" s="5">
        <f t="shared" ref="P6:P13" si="6">D6-B6</f>
        <v>16.767999999999997</v>
      </c>
      <c r="Q6" s="6">
        <f t="shared" ref="Q6:Q13" si="7">I6-G6</f>
        <v>2</v>
      </c>
    </row>
    <row r="7" spans="1:17" ht="14.4" hidden="1" customHeight="1" outlineLevel="1" x14ac:dyDescent="0.3">
      <c r="A7" s="509" t="s">
        <v>170</v>
      </c>
      <c r="B7" s="120">
        <v>37.978999999999999</v>
      </c>
      <c r="C7" s="113">
        <v>24.783999999999999</v>
      </c>
      <c r="D7" s="113">
        <v>30.119</v>
      </c>
      <c r="E7" s="489">
        <f t="shared" si="0"/>
        <v>0.79304352405276601</v>
      </c>
      <c r="F7" s="129">
        <f t="shared" si="1"/>
        <v>1.2152598450613299</v>
      </c>
      <c r="G7" s="133">
        <v>15</v>
      </c>
      <c r="H7" s="113">
        <v>12</v>
      </c>
      <c r="I7" s="113">
        <v>10</v>
      </c>
      <c r="J7" s="490">
        <f t="shared" si="2"/>
        <v>0.66666666666666663</v>
      </c>
      <c r="K7" s="134">
        <f t="shared" si="3"/>
        <v>0.83333333333333337</v>
      </c>
      <c r="L7" s="121"/>
      <c r="M7" s="121"/>
      <c r="N7" s="5">
        <f t="shared" si="4"/>
        <v>5.3350000000000009</v>
      </c>
      <c r="O7" s="6">
        <f t="shared" si="5"/>
        <v>-2</v>
      </c>
      <c r="P7" s="5">
        <f t="shared" si="6"/>
        <v>-7.8599999999999994</v>
      </c>
      <c r="Q7" s="6">
        <f t="shared" si="7"/>
        <v>-5</v>
      </c>
    </row>
    <row r="8" spans="1:17" ht="14.4" hidden="1" customHeight="1" outlineLevel="1" x14ac:dyDescent="0.3">
      <c r="A8" s="509" t="s">
        <v>171</v>
      </c>
      <c r="B8" s="120">
        <v>5.4850000000000003</v>
      </c>
      <c r="C8" s="113">
        <v>0.71599999999999997</v>
      </c>
      <c r="D8" s="113">
        <v>3.8490000000000002</v>
      </c>
      <c r="E8" s="489">
        <f t="shared" si="0"/>
        <v>0.70173199635369188</v>
      </c>
      <c r="F8" s="129">
        <f t="shared" si="1"/>
        <v>5.3756983240223466</v>
      </c>
      <c r="G8" s="133">
        <v>3</v>
      </c>
      <c r="H8" s="113">
        <v>1</v>
      </c>
      <c r="I8" s="113">
        <v>2</v>
      </c>
      <c r="J8" s="490">
        <f t="shared" si="2"/>
        <v>0.66666666666666663</v>
      </c>
      <c r="K8" s="134">
        <f t="shared" si="3"/>
        <v>2</v>
      </c>
      <c r="L8" s="121"/>
      <c r="M8" s="121"/>
      <c r="N8" s="5">
        <f t="shared" si="4"/>
        <v>3.133</v>
      </c>
      <c r="O8" s="6">
        <f t="shared" si="5"/>
        <v>1</v>
      </c>
      <c r="P8" s="5">
        <f t="shared" si="6"/>
        <v>-1.6360000000000001</v>
      </c>
      <c r="Q8" s="6">
        <f t="shared" si="7"/>
        <v>-1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36.253999999999998</v>
      </c>
      <c r="C10" s="113">
        <v>40.134</v>
      </c>
      <c r="D10" s="113">
        <v>22.603999999999999</v>
      </c>
      <c r="E10" s="489">
        <f t="shared" si="0"/>
        <v>0.62348982181276547</v>
      </c>
      <c r="F10" s="129">
        <f t="shared" si="1"/>
        <v>0.56321323566053716</v>
      </c>
      <c r="G10" s="133">
        <v>17</v>
      </c>
      <c r="H10" s="113">
        <v>18</v>
      </c>
      <c r="I10" s="113">
        <v>14</v>
      </c>
      <c r="J10" s="490">
        <f t="shared" si="2"/>
        <v>0.82352941176470584</v>
      </c>
      <c r="K10" s="134">
        <f t="shared" si="3"/>
        <v>0.77777777777777779</v>
      </c>
      <c r="L10" s="121"/>
      <c r="M10" s="121"/>
      <c r="N10" s="5">
        <f t="shared" si="4"/>
        <v>-17.53</v>
      </c>
      <c r="O10" s="6">
        <f t="shared" si="5"/>
        <v>-4</v>
      </c>
      <c r="P10" s="5">
        <f t="shared" si="6"/>
        <v>-13.649999999999999</v>
      </c>
      <c r="Q10" s="6">
        <f t="shared" si="7"/>
        <v>-3</v>
      </c>
    </row>
    <row r="11" spans="1:17" ht="14.4" hidden="1" customHeight="1" outlineLevel="1" x14ac:dyDescent="0.3">
      <c r="A11" s="509" t="s">
        <v>174</v>
      </c>
      <c r="B11" s="120">
        <v>3.5139999999999998</v>
      </c>
      <c r="C11" s="113">
        <v>3.11</v>
      </c>
      <c r="D11" s="113">
        <v>0</v>
      </c>
      <c r="E11" s="489" t="str">
        <f t="shared" si="0"/>
        <v/>
      </c>
      <c r="F11" s="129" t="str">
        <f t="shared" si="1"/>
        <v/>
      </c>
      <c r="G11" s="133">
        <v>2</v>
      </c>
      <c r="H11" s="113">
        <v>1</v>
      </c>
      <c r="I11" s="113">
        <v>0</v>
      </c>
      <c r="J11" s="490" t="str">
        <f t="shared" si="2"/>
        <v/>
      </c>
      <c r="K11" s="134" t="str">
        <f t="shared" si="3"/>
        <v/>
      </c>
      <c r="L11" s="121"/>
      <c r="M11" s="121"/>
      <c r="N11" s="5">
        <f t="shared" si="4"/>
        <v>-3.11</v>
      </c>
      <c r="O11" s="6">
        <f t="shared" si="5"/>
        <v>-1</v>
      </c>
      <c r="P11" s="5">
        <f t="shared" si="6"/>
        <v>-3.5139999999999998</v>
      </c>
      <c r="Q11" s="6">
        <f t="shared" si="7"/>
        <v>-2</v>
      </c>
    </row>
    <row r="12" spans="1:17" ht="14.4" hidden="1" customHeight="1" outlineLevel="1" thickBot="1" x14ac:dyDescent="0.35">
      <c r="A12" s="510" t="s">
        <v>209</v>
      </c>
      <c r="B12" s="238">
        <v>0</v>
      </c>
      <c r="C12" s="239">
        <v>0</v>
      </c>
      <c r="D12" s="239">
        <v>0</v>
      </c>
      <c r="E12" s="489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91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286.92700000000002</v>
      </c>
      <c r="C13" s="116">
        <f>SUM(C5:C12)</f>
        <v>194.899</v>
      </c>
      <c r="D13" s="116">
        <f>SUM(D5:D12)</f>
        <v>191.92000000000002</v>
      </c>
      <c r="E13" s="485">
        <f>IF(OR(D13=0,B13=0),0,D13/B13)</f>
        <v>0.66888093487193612</v>
      </c>
      <c r="F13" s="135">
        <f>IF(OR(D13=0,C13=0),0,D13/C13)</f>
        <v>0.98471516015987781</v>
      </c>
      <c r="G13" s="136">
        <f>SUM(G5:G12)</f>
        <v>122</v>
      </c>
      <c r="H13" s="116">
        <f>SUM(H5:H12)</f>
        <v>112</v>
      </c>
      <c r="I13" s="116">
        <f>SUM(I5:I12)</f>
        <v>112</v>
      </c>
      <c r="J13" s="485">
        <f>IF(OR(I13=0,G13=0),0,I13/G13)</f>
        <v>0.91803278688524592</v>
      </c>
      <c r="K13" s="137">
        <f>IF(OR(I13=0,H13=0),0,I13/H13)</f>
        <v>1</v>
      </c>
      <c r="L13" s="121"/>
      <c r="M13" s="121"/>
      <c r="N13" s="127">
        <f t="shared" si="4"/>
        <v>-2.978999999999985</v>
      </c>
      <c r="O13" s="138">
        <f t="shared" si="5"/>
        <v>0</v>
      </c>
      <c r="P13" s="127">
        <f t="shared" si="6"/>
        <v>-95.007000000000005</v>
      </c>
      <c r="Q13" s="138">
        <f t="shared" si="7"/>
        <v>-10</v>
      </c>
    </row>
    <row r="14" spans="1:17" ht="14.4" customHeight="1" x14ac:dyDescent="0.3">
      <c r="A14" s="139"/>
      <c r="B14" s="619"/>
      <c r="C14" s="619"/>
      <c r="D14" s="619"/>
      <c r="E14" s="620"/>
      <c r="F14" s="619"/>
      <c r="G14" s="619"/>
      <c r="H14" s="619"/>
      <c r="I14" s="619"/>
      <c r="J14" s="620"/>
      <c r="K14" s="61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21" t="s">
        <v>333</v>
      </c>
      <c r="B16" s="623" t="s">
        <v>71</v>
      </c>
      <c r="C16" s="624"/>
      <c r="D16" s="624"/>
      <c r="E16" s="625"/>
      <c r="F16" s="626"/>
      <c r="G16" s="623" t="s">
        <v>280</v>
      </c>
      <c r="H16" s="624"/>
      <c r="I16" s="624"/>
      <c r="J16" s="625"/>
      <c r="K16" s="626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22"/>
      <c r="B17" s="140">
        <v>2015</v>
      </c>
      <c r="C17" s="141">
        <v>2016</v>
      </c>
      <c r="D17" s="141">
        <v>2017</v>
      </c>
      <c r="E17" s="141" t="s">
        <v>332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332</v>
      </c>
      <c r="K17" s="142" t="s">
        <v>2</v>
      </c>
      <c r="L17" s="613" t="s">
        <v>180</v>
      </c>
      <c r="M17" s="614"/>
      <c r="N17" s="143" t="s">
        <v>72</v>
      </c>
      <c r="O17" s="144" t="s">
        <v>73</v>
      </c>
      <c r="P17" s="143" t="s">
        <v>343</v>
      </c>
      <c r="Q17" s="144" t="s">
        <v>344</v>
      </c>
    </row>
    <row r="18" spans="1:17" ht="14.4" hidden="1" customHeight="1" outlineLevel="1" x14ac:dyDescent="0.3">
      <c r="A18" s="508" t="s">
        <v>168</v>
      </c>
      <c r="B18" s="119">
        <v>164.03800000000001</v>
      </c>
      <c r="C18" s="114">
        <v>95.774000000000001</v>
      </c>
      <c r="D18" s="114">
        <v>89.884</v>
      </c>
      <c r="E18" s="489">
        <f>IF(OR(D18=0,B18=0),"",D18/B18)</f>
        <v>0.54794620758604706</v>
      </c>
      <c r="F18" s="129">
        <f>IF(OR(D18=0,C18=0),"",D18/C18)</f>
        <v>0.93850105456595734</v>
      </c>
      <c r="G18" s="119">
        <v>65</v>
      </c>
      <c r="H18" s="114">
        <v>65</v>
      </c>
      <c r="I18" s="114">
        <v>66</v>
      </c>
      <c r="J18" s="489">
        <f>IF(OR(I18=0,G18=0),"",I18/G18)</f>
        <v>1.0153846153846153</v>
      </c>
      <c r="K18" s="131">
        <f>IF(OR(I18=0,H18=0),"",I18/H18)</f>
        <v>1.0153846153846153</v>
      </c>
      <c r="L18" s="615">
        <v>0.91871999999999998</v>
      </c>
      <c r="M18" s="616"/>
      <c r="N18" s="145">
        <f t="shared" ref="N18:N26" si="8">D18-C18</f>
        <v>-5.8900000000000006</v>
      </c>
      <c r="O18" s="146">
        <f t="shared" ref="O18:O26" si="9">I18-H18</f>
        <v>1</v>
      </c>
      <c r="P18" s="145">
        <f t="shared" ref="P18:P26" si="10">D18-B18</f>
        <v>-74.154000000000011</v>
      </c>
      <c r="Q18" s="146">
        <f t="shared" ref="Q18:Q26" si="11">I18-G18</f>
        <v>1</v>
      </c>
    </row>
    <row r="19" spans="1:17" ht="14.4" hidden="1" customHeight="1" outlineLevel="1" x14ac:dyDescent="0.3">
      <c r="A19" s="509" t="s">
        <v>169</v>
      </c>
      <c r="B19" s="120">
        <v>28.696000000000002</v>
      </c>
      <c r="C19" s="113">
        <v>30.381</v>
      </c>
      <c r="D19" s="113">
        <v>41.283999999999999</v>
      </c>
      <c r="E19" s="490">
        <f t="shared" ref="E19:E25" si="12">IF(OR(D19=0,B19=0),"",D19/B19)</f>
        <v>1.4386674100919987</v>
      </c>
      <c r="F19" s="132">
        <f t="shared" ref="F19:F25" si="13">IF(OR(D19=0,C19=0),"",D19/C19)</f>
        <v>1.3588756130476285</v>
      </c>
      <c r="G19" s="120">
        <v>18</v>
      </c>
      <c r="H19" s="113">
        <v>15</v>
      </c>
      <c r="I19" s="113">
        <v>19</v>
      </c>
      <c r="J19" s="490">
        <f t="shared" ref="J19:J25" si="14">IF(OR(I19=0,G19=0),"",I19/G19)</f>
        <v>1.0555555555555556</v>
      </c>
      <c r="K19" s="134">
        <f t="shared" ref="K19:K25" si="15">IF(OR(I19=0,H19=0),"",I19/H19)</f>
        <v>1.2666666666666666</v>
      </c>
      <c r="L19" s="615">
        <v>0.99456</v>
      </c>
      <c r="M19" s="616"/>
      <c r="N19" s="147">
        <f t="shared" si="8"/>
        <v>10.902999999999999</v>
      </c>
      <c r="O19" s="148">
        <f t="shared" si="9"/>
        <v>4</v>
      </c>
      <c r="P19" s="147">
        <f t="shared" si="10"/>
        <v>12.587999999999997</v>
      </c>
      <c r="Q19" s="148">
        <f t="shared" si="11"/>
        <v>1</v>
      </c>
    </row>
    <row r="20" spans="1:17" ht="14.4" hidden="1" customHeight="1" outlineLevel="1" x14ac:dyDescent="0.3">
      <c r="A20" s="509" t="s">
        <v>170</v>
      </c>
      <c r="B20" s="120">
        <v>22.366</v>
      </c>
      <c r="C20" s="113">
        <v>24.783999999999999</v>
      </c>
      <c r="D20" s="113">
        <v>30.119</v>
      </c>
      <c r="E20" s="490">
        <f t="shared" si="12"/>
        <v>1.3466422248055083</v>
      </c>
      <c r="F20" s="132">
        <f t="shared" si="13"/>
        <v>1.2152598450613299</v>
      </c>
      <c r="G20" s="120">
        <v>14</v>
      </c>
      <c r="H20" s="113">
        <v>12</v>
      </c>
      <c r="I20" s="113">
        <v>10</v>
      </c>
      <c r="J20" s="490">
        <f t="shared" si="14"/>
        <v>0.7142857142857143</v>
      </c>
      <c r="K20" s="134">
        <f t="shared" si="15"/>
        <v>0.83333333333333337</v>
      </c>
      <c r="L20" s="615">
        <v>0.96671999999999991</v>
      </c>
      <c r="M20" s="616"/>
      <c r="N20" s="147">
        <f t="shared" si="8"/>
        <v>5.3350000000000009</v>
      </c>
      <c r="O20" s="148">
        <f t="shared" si="9"/>
        <v>-2</v>
      </c>
      <c r="P20" s="147">
        <f t="shared" si="10"/>
        <v>7.7530000000000001</v>
      </c>
      <c r="Q20" s="148">
        <f t="shared" si="11"/>
        <v>-4</v>
      </c>
    </row>
    <row r="21" spans="1:17" ht="14.4" hidden="1" customHeight="1" outlineLevel="1" x14ac:dyDescent="0.3">
      <c r="A21" s="509" t="s">
        <v>171</v>
      </c>
      <c r="B21" s="120">
        <v>5.4850000000000003</v>
      </c>
      <c r="C21" s="113">
        <v>0.71599999999999997</v>
      </c>
      <c r="D21" s="113">
        <v>3.8490000000000002</v>
      </c>
      <c r="E21" s="490">
        <f t="shared" si="12"/>
        <v>0.70173199635369188</v>
      </c>
      <c r="F21" s="132">
        <f t="shared" si="13"/>
        <v>5.3756983240223466</v>
      </c>
      <c r="G21" s="120">
        <v>3</v>
      </c>
      <c r="H21" s="113">
        <v>1</v>
      </c>
      <c r="I21" s="113">
        <v>2</v>
      </c>
      <c r="J21" s="490">
        <f t="shared" si="14"/>
        <v>0.66666666666666663</v>
      </c>
      <c r="K21" s="134">
        <f t="shared" si="15"/>
        <v>2</v>
      </c>
      <c r="L21" s="615">
        <v>1.11744</v>
      </c>
      <c r="M21" s="616"/>
      <c r="N21" s="147">
        <f t="shared" si="8"/>
        <v>3.133</v>
      </c>
      <c r="O21" s="148">
        <f t="shared" si="9"/>
        <v>1</v>
      </c>
      <c r="P21" s="147">
        <f t="shared" si="10"/>
        <v>-1.6360000000000001</v>
      </c>
      <c r="Q21" s="148">
        <f t="shared" si="11"/>
        <v>-1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15">
        <v>0.96</v>
      </c>
      <c r="M22" s="61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32.122</v>
      </c>
      <c r="C23" s="113">
        <v>40.134</v>
      </c>
      <c r="D23" s="113">
        <v>22.603999999999999</v>
      </c>
      <c r="E23" s="490">
        <f t="shared" si="12"/>
        <v>0.70369217358819502</v>
      </c>
      <c r="F23" s="132">
        <f t="shared" si="13"/>
        <v>0.56321323566053716</v>
      </c>
      <c r="G23" s="120">
        <v>16</v>
      </c>
      <c r="H23" s="113">
        <v>18</v>
      </c>
      <c r="I23" s="113">
        <v>14</v>
      </c>
      <c r="J23" s="490">
        <f t="shared" si="14"/>
        <v>0.875</v>
      </c>
      <c r="K23" s="134">
        <f t="shared" si="15"/>
        <v>0.77777777777777779</v>
      </c>
      <c r="L23" s="615">
        <v>0.98495999999999995</v>
      </c>
      <c r="M23" s="616"/>
      <c r="N23" s="147">
        <f t="shared" si="8"/>
        <v>-17.53</v>
      </c>
      <c r="O23" s="148">
        <f t="shared" si="9"/>
        <v>-4</v>
      </c>
      <c r="P23" s="147">
        <f t="shared" si="10"/>
        <v>-9.5180000000000007</v>
      </c>
      <c r="Q23" s="148">
        <f t="shared" si="11"/>
        <v>-2</v>
      </c>
    </row>
    <row r="24" spans="1:17" ht="14.4" hidden="1" customHeight="1" outlineLevel="1" x14ac:dyDescent="0.3">
      <c r="A24" s="509" t="s">
        <v>174</v>
      </c>
      <c r="B24" s="120">
        <v>3.5139999999999998</v>
      </c>
      <c r="C24" s="113">
        <v>3.11</v>
      </c>
      <c r="D24" s="113">
        <v>0</v>
      </c>
      <c r="E24" s="490" t="str">
        <f t="shared" si="12"/>
        <v/>
      </c>
      <c r="F24" s="132" t="str">
        <f t="shared" si="13"/>
        <v/>
      </c>
      <c r="G24" s="120">
        <v>2</v>
      </c>
      <c r="H24" s="113">
        <v>1</v>
      </c>
      <c r="I24" s="113">
        <v>0</v>
      </c>
      <c r="J24" s="490" t="str">
        <f t="shared" si="14"/>
        <v/>
      </c>
      <c r="K24" s="134" t="str">
        <f t="shared" si="15"/>
        <v/>
      </c>
      <c r="L24" s="615">
        <v>1.0147199999999998</v>
      </c>
      <c r="M24" s="616"/>
      <c r="N24" s="147">
        <f t="shared" si="8"/>
        <v>-3.11</v>
      </c>
      <c r="O24" s="148">
        <f t="shared" si="9"/>
        <v>-1</v>
      </c>
      <c r="P24" s="147">
        <f t="shared" si="10"/>
        <v>-3.5139999999999998</v>
      </c>
      <c r="Q24" s="148">
        <f t="shared" si="11"/>
        <v>-2</v>
      </c>
    </row>
    <row r="25" spans="1:17" ht="14.4" hidden="1" customHeight="1" outlineLevel="1" thickBot="1" x14ac:dyDescent="0.35">
      <c r="A25" s="510" t="s">
        <v>209</v>
      </c>
      <c r="B25" s="238">
        <v>0</v>
      </c>
      <c r="C25" s="239">
        <v>0</v>
      </c>
      <c r="D25" s="239">
        <v>0</v>
      </c>
      <c r="E25" s="491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91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513" t="s">
        <v>3</v>
      </c>
      <c r="B26" s="149">
        <f>SUM(B18:B25)</f>
        <v>256.22100000000006</v>
      </c>
      <c r="C26" s="150">
        <f>SUM(C18:C25)</f>
        <v>194.899</v>
      </c>
      <c r="D26" s="150">
        <f>SUM(D18:D25)</f>
        <v>187.74</v>
      </c>
      <c r="E26" s="486">
        <f>IF(OR(D26=0,B26=0),0,D26/B26)</f>
        <v>0.73272682567002689</v>
      </c>
      <c r="F26" s="151">
        <f>IF(OR(D26=0,C26=0),0,D26/C26)</f>
        <v>0.9632681542747783</v>
      </c>
      <c r="G26" s="149">
        <f>SUM(G18:G25)</f>
        <v>118</v>
      </c>
      <c r="H26" s="150">
        <f>SUM(H18:H25)</f>
        <v>112</v>
      </c>
      <c r="I26" s="150">
        <f>SUM(I18:I25)</f>
        <v>111</v>
      </c>
      <c r="J26" s="486">
        <f>IF(OR(I26=0,G26=0),0,I26/G26)</f>
        <v>0.94067796610169496</v>
      </c>
      <c r="K26" s="152">
        <f>IF(OR(I26=0,H26=0),0,I26/H26)</f>
        <v>0.9910714285714286</v>
      </c>
      <c r="L26" s="121"/>
      <c r="M26" s="121"/>
      <c r="N26" s="143">
        <f t="shared" si="8"/>
        <v>-7.1589999999999918</v>
      </c>
      <c r="O26" s="153">
        <f t="shared" si="9"/>
        <v>-1</v>
      </c>
      <c r="P26" s="143">
        <f t="shared" si="10"/>
        <v>-68.481000000000051</v>
      </c>
      <c r="Q26" s="153">
        <f t="shared" si="11"/>
        <v>-7</v>
      </c>
    </row>
    <row r="27" spans="1:17" ht="14.4" customHeight="1" x14ac:dyDescent="0.3">
      <c r="A27" s="154"/>
      <c r="B27" s="619" t="s">
        <v>207</v>
      </c>
      <c r="C27" s="628"/>
      <c r="D27" s="628"/>
      <c r="E27" s="629"/>
      <c r="F27" s="628"/>
      <c r="G27" s="619" t="s">
        <v>208</v>
      </c>
      <c r="H27" s="628"/>
      <c r="I27" s="628"/>
      <c r="J27" s="629"/>
      <c r="K27" s="62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6" t="s">
        <v>334</v>
      </c>
      <c r="B29" s="638" t="s">
        <v>71</v>
      </c>
      <c r="C29" s="639"/>
      <c r="D29" s="639"/>
      <c r="E29" s="640"/>
      <c r="F29" s="641"/>
      <c r="G29" s="639" t="s">
        <v>280</v>
      </c>
      <c r="H29" s="639"/>
      <c r="I29" s="639"/>
      <c r="J29" s="640"/>
      <c r="K29" s="64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7"/>
      <c r="B30" s="157">
        <v>2015</v>
      </c>
      <c r="C30" s="158">
        <v>2016</v>
      </c>
      <c r="D30" s="158">
        <v>2017</v>
      </c>
      <c r="E30" s="158" t="s">
        <v>332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332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343</v>
      </c>
      <c r="Q30" s="161" t="s">
        <v>344</v>
      </c>
    </row>
    <row r="31" spans="1:17" ht="14.4" hidden="1" customHeight="1" outlineLevel="1" x14ac:dyDescent="0.3">
      <c r="A31" s="508" t="s">
        <v>168</v>
      </c>
      <c r="B31" s="119">
        <v>10.961</v>
      </c>
      <c r="C31" s="114">
        <v>0</v>
      </c>
      <c r="D31" s="114">
        <v>0</v>
      </c>
      <c r="E31" s="489" t="str">
        <f>IF(OR(D31=0,B31=0),"",D31/B31)</f>
        <v/>
      </c>
      <c r="F31" s="129" t="str">
        <f>IF(OR(D31=0,C31=0),"",D31/C31)</f>
        <v/>
      </c>
      <c r="G31" s="130">
        <v>2</v>
      </c>
      <c r="H31" s="114">
        <v>0</v>
      </c>
      <c r="I31" s="114">
        <v>0</v>
      </c>
      <c r="J31" s="489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-10.961</v>
      </c>
      <c r="Q31" s="146">
        <f t="shared" ref="Q31:Q39" si="19">I31-G31</f>
        <v>-2</v>
      </c>
    </row>
    <row r="32" spans="1:17" ht="14.4" hidden="1" customHeight="1" outlineLevel="1" x14ac:dyDescent="0.3">
      <c r="A32" s="509" t="s">
        <v>169</v>
      </c>
      <c r="B32" s="120">
        <v>0</v>
      </c>
      <c r="C32" s="113">
        <v>0</v>
      </c>
      <c r="D32" s="113">
        <v>4.18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1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4.18</v>
      </c>
      <c r="O32" s="148">
        <f t="shared" si="17"/>
        <v>1</v>
      </c>
      <c r="P32" s="147">
        <f t="shared" si="18"/>
        <v>4.18</v>
      </c>
      <c r="Q32" s="148">
        <f t="shared" si="19"/>
        <v>1</v>
      </c>
    </row>
    <row r="33" spans="1:17" ht="14.4" hidden="1" customHeight="1" outlineLevel="1" x14ac:dyDescent="0.3">
      <c r="A33" s="509" t="s">
        <v>170</v>
      </c>
      <c r="B33" s="120">
        <v>15.613</v>
      </c>
      <c r="C33" s="113">
        <v>0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1</v>
      </c>
      <c r="H33" s="113">
        <v>0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-15.613</v>
      </c>
      <c r="Q33" s="148">
        <f t="shared" si="19"/>
        <v>-1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4.1319999999999997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1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-4.1319999999999997</v>
      </c>
      <c r="Q36" s="148">
        <f t="shared" si="19"/>
        <v>-1</v>
      </c>
    </row>
    <row r="37" spans="1:17" ht="14.4" hidden="1" customHeight="1" outlineLevel="1" x14ac:dyDescent="0.3">
      <c r="A37" s="509" t="s">
        <v>174</v>
      </c>
      <c r="B37" s="120">
        <v>0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30.705999999999996</v>
      </c>
      <c r="C39" s="162">
        <f>SUM(C31:C38)</f>
        <v>0</v>
      </c>
      <c r="D39" s="162">
        <f>SUM(D31:D38)</f>
        <v>4.18</v>
      </c>
      <c r="E39" s="487">
        <f>IF(OR(D39=0,B39=0),0,D39/B39)</f>
        <v>0.13612974662932326</v>
      </c>
      <c r="F39" s="163">
        <f>IF(OR(D39=0,C39=0),0,D39/C39)</f>
        <v>0</v>
      </c>
      <c r="G39" s="164">
        <f>SUM(G31:G38)</f>
        <v>4</v>
      </c>
      <c r="H39" s="162">
        <f>SUM(H31:H38)</f>
        <v>0</v>
      </c>
      <c r="I39" s="162">
        <f>SUM(I31:I38)</f>
        <v>1</v>
      </c>
      <c r="J39" s="487">
        <f>IF(OR(I39=0,G39=0),0,I39/G39)</f>
        <v>0.25</v>
      </c>
      <c r="K39" s="165">
        <f>IF(OR(I39=0,H39=0),0,I39/H39)</f>
        <v>0</v>
      </c>
      <c r="L39" s="155"/>
      <c r="M39" s="155"/>
      <c r="N39" s="160">
        <f t="shared" si="16"/>
        <v>4.18</v>
      </c>
      <c r="O39" s="166">
        <f t="shared" si="17"/>
        <v>1</v>
      </c>
      <c r="P39" s="160">
        <f t="shared" si="18"/>
        <v>-26.525999999999996</v>
      </c>
      <c r="Q39" s="166">
        <f t="shared" si="19"/>
        <v>-3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0" t="s">
        <v>335</v>
      </c>
      <c r="B42" s="632" t="s">
        <v>71</v>
      </c>
      <c r="C42" s="633"/>
      <c r="D42" s="633"/>
      <c r="E42" s="634"/>
      <c r="F42" s="635"/>
      <c r="G42" s="633" t="s">
        <v>280</v>
      </c>
      <c r="H42" s="633"/>
      <c r="I42" s="633"/>
      <c r="J42" s="634"/>
      <c r="K42" s="63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31"/>
      <c r="B43" s="472">
        <v>2015</v>
      </c>
      <c r="C43" s="473">
        <v>2016</v>
      </c>
      <c r="D43" s="473">
        <v>2017</v>
      </c>
      <c r="E43" s="473" t="s">
        <v>332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332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343</v>
      </c>
      <c r="Q43" s="482" t="s">
        <v>344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331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2" t="s">
        <v>327</v>
      </c>
    </row>
    <row r="56" spans="1:17" ht="14.4" customHeight="1" x14ac:dyDescent="0.25">
      <c r="A56" s="443" t="s">
        <v>328</v>
      </c>
    </row>
    <row r="57" spans="1:17" ht="14.4" customHeight="1" x14ac:dyDescent="0.25">
      <c r="A57" s="442" t="s">
        <v>329</v>
      </c>
    </row>
    <row r="58" spans="1:17" ht="14.4" customHeight="1" x14ac:dyDescent="0.25">
      <c r="A58" s="443" t="s">
        <v>338</v>
      </c>
    </row>
    <row r="59" spans="1:17" ht="14.4" customHeight="1" x14ac:dyDescent="0.25">
      <c r="A59" s="443" t="s">
        <v>339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9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 ht="14.4" customHeight="1" x14ac:dyDescent="0.3">
      <c r="A2" s="374" t="s">
        <v>353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44" t="s">
        <v>83</v>
      </c>
      <c r="C31" s="645"/>
      <c r="D31" s="645"/>
      <c r="E31" s="646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386</v>
      </c>
      <c r="C33" s="199">
        <v>1105</v>
      </c>
      <c r="D33" s="84">
        <f>IF(C33="","",C33-B33)</f>
        <v>719</v>
      </c>
      <c r="E33" s="85">
        <f>IF(C33="","",C33/B33)</f>
        <v>2.8626943005181347</v>
      </c>
      <c r="F33" s="86">
        <v>719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1035</v>
      </c>
      <c r="C34" s="200">
        <v>2981</v>
      </c>
      <c r="D34" s="87">
        <f t="shared" ref="D34:D45" si="0">IF(C34="","",C34-B34)</f>
        <v>1946</v>
      </c>
      <c r="E34" s="88">
        <f t="shared" ref="E34:E45" si="1">IF(C34="","",C34/B34)</f>
        <v>2.8801932367149758</v>
      </c>
      <c r="F34" s="89">
        <v>1964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4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3" customWidth="1"/>
    <col min="20" max="20" width="9.6640625" style="213" customWidth="1"/>
    <col min="21" max="21" width="7.6640625" style="21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12" customFormat="1" ht="18.600000000000001" customHeight="1" thickBot="1" x14ac:dyDescent="0.4">
      <c r="A1" s="588" t="s">
        <v>3439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4.4" customHeight="1" thickBot="1" x14ac:dyDescent="0.35">
      <c r="A2" s="374" t="s">
        <v>353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8"/>
      <c r="T2" s="368"/>
      <c r="U2" s="368"/>
      <c r="V2" s="367"/>
      <c r="W2" s="369"/>
    </row>
    <row r="3" spans="1:23" s="94" customFormat="1" ht="14.4" customHeight="1" x14ac:dyDescent="0.3">
      <c r="A3" s="653" t="s">
        <v>75</v>
      </c>
      <c r="B3" s="654">
        <v>2015</v>
      </c>
      <c r="C3" s="655"/>
      <c r="D3" s="656"/>
      <c r="E3" s="654">
        <v>2016</v>
      </c>
      <c r="F3" s="655"/>
      <c r="G3" s="656"/>
      <c r="H3" s="654">
        <v>2017</v>
      </c>
      <c r="I3" s="655"/>
      <c r="J3" s="656"/>
      <c r="K3" s="657" t="s">
        <v>76</v>
      </c>
      <c r="L3" s="649" t="s">
        <v>77</v>
      </c>
      <c r="M3" s="649" t="s">
        <v>78</v>
      </c>
      <c r="N3" s="649" t="s">
        <v>79</v>
      </c>
      <c r="O3" s="263" t="s">
        <v>80</v>
      </c>
      <c r="P3" s="650" t="s">
        <v>81</v>
      </c>
      <c r="Q3" s="651" t="s">
        <v>82</v>
      </c>
      <c r="R3" s="652"/>
      <c r="S3" s="647" t="s">
        <v>83</v>
      </c>
      <c r="T3" s="648"/>
      <c r="U3" s="648"/>
      <c r="V3" s="648"/>
      <c r="W3" s="214" t="s">
        <v>83</v>
      </c>
    </row>
    <row r="4" spans="1:23" s="95" customFormat="1" ht="14.4" customHeight="1" thickBot="1" x14ac:dyDescent="0.35">
      <c r="A4" s="911"/>
      <c r="B4" s="912" t="s">
        <v>84</v>
      </c>
      <c r="C4" s="913" t="s">
        <v>72</v>
      </c>
      <c r="D4" s="914" t="s">
        <v>85</v>
      </c>
      <c r="E4" s="912" t="s">
        <v>84</v>
      </c>
      <c r="F4" s="913" t="s">
        <v>72</v>
      </c>
      <c r="G4" s="914" t="s">
        <v>85</v>
      </c>
      <c r="H4" s="912" t="s">
        <v>84</v>
      </c>
      <c r="I4" s="913" t="s">
        <v>72</v>
      </c>
      <c r="J4" s="914" t="s">
        <v>85</v>
      </c>
      <c r="K4" s="915"/>
      <c r="L4" s="916"/>
      <c r="M4" s="916"/>
      <c r="N4" s="916"/>
      <c r="O4" s="917"/>
      <c r="P4" s="918"/>
      <c r="Q4" s="919" t="s">
        <v>73</v>
      </c>
      <c r="R4" s="920" t="s">
        <v>72</v>
      </c>
      <c r="S4" s="921" t="s">
        <v>86</v>
      </c>
      <c r="T4" s="922" t="s">
        <v>87</v>
      </c>
      <c r="U4" s="922" t="s">
        <v>88</v>
      </c>
      <c r="V4" s="923" t="s">
        <v>2</v>
      </c>
      <c r="W4" s="924" t="s">
        <v>89</v>
      </c>
    </row>
    <row r="5" spans="1:23" ht="14.4" customHeight="1" x14ac:dyDescent="0.3">
      <c r="A5" s="953" t="s">
        <v>3166</v>
      </c>
      <c r="B5" s="925">
        <v>1</v>
      </c>
      <c r="C5" s="926">
        <v>30.1</v>
      </c>
      <c r="D5" s="927">
        <v>117</v>
      </c>
      <c r="E5" s="928"/>
      <c r="F5" s="929"/>
      <c r="G5" s="930"/>
      <c r="H5" s="931"/>
      <c r="I5" s="929"/>
      <c r="J5" s="930"/>
      <c r="K5" s="932">
        <v>13.87</v>
      </c>
      <c r="L5" s="931">
        <v>11</v>
      </c>
      <c r="M5" s="931">
        <v>72</v>
      </c>
      <c r="N5" s="933">
        <v>24</v>
      </c>
      <c r="O5" s="931" t="s">
        <v>3167</v>
      </c>
      <c r="P5" s="934" t="s">
        <v>3168</v>
      </c>
      <c r="Q5" s="935">
        <f>H5-B5</f>
        <v>-1</v>
      </c>
      <c r="R5" s="935">
        <f>I5-C5</f>
        <v>-30.1</v>
      </c>
      <c r="S5" s="936" t="str">
        <f>IF(H5=0,"",H5*N5)</f>
        <v/>
      </c>
      <c r="T5" s="936" t="str">
        <f>IF(H5=0,"",H5*J5)</f>
        <v/>
      </c>
      <c r="U5" s="936" t="str">
        <f>IF(H5=0,"",T5-S5)</f>
        <v/>
      </c>
      <c r="V5" s="937" t="str">
        <f>IF(H5=0,"",T5/S5)</f>
        <v/>
      </c>
      <c r="W5" s="938"/>
    </row>
    <row r="6" spans="1:23" ht="14.4" customHeight="1" x14ac:dyDescent="0.3">
      <c r="A6" s="954" t="s">
        <v>3169</v>
      </c>
      <c r="B6" s="885">
        <v>1</v>
      </c>
      <c r="C6" s="886">
        <v>13.49</v>
      </c>
      <c r="D6" s="887">
        <v>64</v>
      </c>
      <c r="E6" s="904"/>
      <c r="F6" s="888"/>
      <c r="G6" s="889"/>
      <c r="H6" s="890"/>
      <c r="I6" s="888"/>
      <c r="J6" s="889"/>
      <c r="K6" s="891">
        <v>7.77</v>
      </c>
      <c r="L6" s="890">
        <v>5</v>
      </c>
      <c r="M6" s="890">
        <v>45</v>
      </c>
      <c r="N6" s="892">
        <v>15</v>
      </c>
      <c r="O6" s="890" t="s">
        <v>3167</v>
      </c>
      <c r="P6" s="905" t="s">
        <v>3170</v>
      </c>
      <c r="Q6" s="893">
        <f t="shared" ref="Q6:R69" si="0">H6-B6</f>
        <v>-1</v>
      </c>
      <c r="R6" s="893">
        <f t="shared" si="0"/>
        <v>-13.49</v>
      </c>
      <c r="S6" s="906" t="str">
        <f t="shared" ref="S6:S69" si="1">IF(H6=0,"",H6*N6)</f>
        <v/>
      </c>
      <c r="T6" s="906" t="str">
        <f t="shared" ref="T6:T69" si="2">IF(H6=0,"",H6*J6)</f>
        <v/>
      </c>
      <c r="U6" s="906" t="str">
        <f t="shared" ref="U6:U69" si="3">IF(H6=0,"",T6-S6)</f>
        <v/>
      </c>
      <c r="V6" s="907" t="str">
        <f t="shared" ref="V6:V69" si="4">IF(H6=0,"",T6/S6)</f>
        <v/>
      </c>
      <c r="W6" s="894"/>
    </row>
    <row r="7" spans="1:23" ht="14.4" customHeight="1" x14ac:dyDescent="0.3">
      <c r="A7" s="954" t="s">
        <v>3171</v>
      </c>
      <c r="B7" s="906"/>
      <c r="C7" s="908"/>
      <c r="D7" s="909"/>
      <c r="E7" s="904"/>
      <c r="F7" s="888"/>
      <c r="G7" s="889"/>
      <c r="H7" s="895">
        <v>1</v>
      </c>
      <c r="I7" s="896">
        <v>20.34</v>
      </c>
      <c r="J7" s="897">
        <v>57</v>
      </c>
      <c r="K7" s="891">
        <v>20.34</v>
      </c>
      <c r="L7" s="890">
        <v>11</v>
      </c>
      <c r="M7" s="890">
        <v>87</v>
      </c>
      <c r="N7" s="892">
        <v>29</v>
      </c>
      <c r="O7" s="890" t="s">
        <v>3167</v>
      </c>
      <c r="P7" s="905" t="s">
        <v>3172</v>
      </c>
      <c r="Q7" s="893">
        <f t="shared" si="0"/>
        <v>1</v>
      </c>
      <c r="R7" s="893">
        <f t="shared" si="0"/>
        <v>20.34</v>
      </c>
      <c r="S7" s="906">
        <f t="shared" si="1"/>
        <v>29</v>
      </c>
      <c r="T7" s="906">
        <f t="shared" si="2"/>
        <v>57</v>
      </c>
      <c r="U7" s="906">
        <f t="shared" si="3"/>
        <v>28</v>
      </c>
      <c r="V7" s="907">
        <f t="shared" si="4"/>
        <v>1.9655172413793103</v>
      </c>
      <c r="W7" s="894">
        <v>28</v>
      </c>
    </row>
    <row r="8" spans="1:23" ht="14.4" customHeight="1" x14ac:dyDescent="0.3">
      <c r="A8" s="954" t="s">
        <v>3173</v>
      </c>
      <c r="B8" s="906"/>
      <c r="C8" s="908"/>
      <c r="D8" s="909"/>
      <c r="E8" s="895">
        <v>1</v>
      </c>
      <c r="F8" s="896">
        <v>3.29</v>
      </c>
      <c r="G8" s="898">
        <v>28</v>
      </c>
      <c r="H8" s="890"/>
      <c r="I8" s="888"/>
      <c r="J8" s="889"/>
      <c r="K8" s="891">
        <v>3.29</v>
      </c>
      <c r="L8" s="890">
        <v>3</v>
      </c>
      <c r="M8" s="890">
        <v>30</v>
      </c>
      <c r="N8" s="892">
        <v>10</v>
      </c>
      <c r="O8" s="890" t="s">
        <v>3167</v>
      </c>
      <c r="P8" s="905" t="s">
        <v>3174</v>
      </c>
      <c r="Q8" s="893">
        <f t="shared" si="0"/>
        <v>0</v>
      </c>
      <c r="R8" s="893">
        <f t="shared" si="0"/>
        <v>0</v>
      </c>
      <c r="S8" s="906" t="str">
        <f t="shared" si="1"/>
        <v/>
      </c>
      <c r="T8" s="906" t="str">
        <f t="shared" si="2"/>
        <v/>
      </c>
      <c r="U8" s="906" t="str">
        <f t="shared" si="3"/>
        <v/>
      </c>
      <c r="V8" s="907" t="str">
        <f t="shared" si="4"/>
        <v/>
      </c>
      <c r="W8" s="894"/>
    </row>
    <row r="9" spans="1:23" ht="14.4" customHeight="1" x14ac:dyDescent="0.3">
      <c r="A9" s="955" t="s">
        <v>3175</v>
      </c>
      <c r="B9" s="939"/>
      <c r="C9" s="940"/>
      <c r="D9" s="910"/>
      <c r="E9" s="941">
        <v>1</v>
      </c>
      <c r="F9" s="942">
        <v>6.5</v>
      </c>
      <c r="G9" s="899">
        <v>37</v>
      </c>
      <c r="H9" s="943"/>
      <c r="I9" s="944"/>
      <c r="J9" s="900"/>
      <c r="K9" s="945">
        <v>6.5</v>
      </c>
      <c r="L9" s="943">
        <v>4</v>
      </c>
      <c r="M9" s="943">
        <v>39</v>
      </c>
      <c r="N9" s="946">
        <v>13</v>
      </c>
      <c r="O9" s="943" t="s">
        <v>3167</v>
      </c>
      <c r="P9" s="947" t="s">
        <v>3176</v>
      </c>
      <c r="Q9" s="948">
        <f t="shared" si="0"/>
        <v>0</v>
      </c>
      <c r="R9" s="948">
        <f t="shared" si="0"/>
        <v>0</v>
      </c>
      <c r="S9" s="939" t="str">
        <f t="shared" si="1"/>
        <v/>
      </c>
      <c r="T9" s="939" t="str">
        <f t="shared" si="2"/>
        <v/>
      </c>
      <c r="U9" s="939" t="str">
        <f t="shared" si="3"/>
        <v/>
      </c>
      <c r="V9" s="949" t="str">
        <f t="shared" si="4"/>
        <v/>
      </c>
      <c r="W9" s="901"/>
    </row>
    <row r="10" spans="1:23" ht="14.4" customHeight="1" x14ac:dyDescent="0.3">
      <c r="A10" s="954" t="s">
        <v>3177</v>
      </c>
      <c r="B10" s="906">
        <v>1</v>
      </c>
      <c r="C10" s="908">
        <v>10.25</v>
      </c>
      <c r="D10" s="909">
        <v>44</v>
      </c>
      <c r="E10" s="895">
        <v>1</v>
      </c>
      <c r="F10" s="896">
        <v>7.41</v>
      </c>
      <c r="G10" s="898">
        <v>31</v>
      </c>
      <c r="H10" s="890"/>
      <c r="I10" s="888"/>
      <c r="J10" s="889"/>
      <c r="K10" s="891">
        <v>7.19</v>
      </c>
      <c r="L10" s="890">
        <v>3</v>
      </c>
      <c r="M10" s="890">
        <v>30</v>
      </c>
      <c r="N10" s="892">
        <v>10</v>
      </c>
      <c r="O10" s="890" t="s">
        <v>3167</v>
      </c>
      <c r="P10" s="905" t="s">
        <v>3178</v>
      </c>
      <c r="Q10" s="893">
        <f t="shared" si="0"/>
        <v>-1</v>
      </c>
      <c r="R10" s="893">
        <f t="shared" si="0"/>
        <v>-10.25</v>
      </c>
      <c r="S10" s="906" t="str">
        <f t="shared" si="1"/>
        <v/>
      </c>
      <c r="T10" s="906" t="str">
        <f t="shared" si="2"/>
        <v/>
      </c>
      <c r="U10" s="906" t="str">
        <f t="shared" si="3"/>
        <v/>
      </c>
      <c r="V10" s="907" t="str">
        <f t="shared" si="4"/>
        <v/>
      </c>
      <c r="W10" s="894"/>
    </row>
    <row r="11" spans="1:23" ht="14.4" customHeight="1" x14ac:dyDescent="0.3">
      <c r="A11" s="954" t="s">
        <v>3179</v>
      </c>
      <c r="B11" s="885">
        <v>1</v>
      </c>
      <c r="C11" s="886">
        <v>1.78</v>
      </c>
      <c r="D11" s="887">
        <v>36</v>
      </c>
      <c r="E11" s="904"/>
      <c r="F11" s="888"/>
      <c r="G11" s="889"/>
      <c r="H11" s="890"/>
      <c r="I11" s="888"/>
      <c r="J11" s="889"/>
      <c r="K11" s="891">
        <v>1.0900000000000001</v>
      </c>
      <c r="L11" s="890">
        <v>3</v>
      </c>
      <c r="M11" s="890">
        <v>27</v>
      </c>
      <c r="N11" s="892">
        <v>9</v>
      </c>
      <c r="O11" s="890" t="s">
        <v>3167</v>
      </c>
      <c r="P11" s="905" t="s">
        <v>3180</v>
      </c>
      <c r="Q11" s="893">
        <f t="shared" si="0"/>
        <v>-1</v>
      </c>
      <c r="R11" s="893">
        <f t="shared" si="0"/>
        <v>-1.78</v>
      </c>
      <c r="S11" s="906" t="str">
        <f t="shared" si="1"/>
        <v/>
      </c>
      <c r="T11" s="906" t="str">
        <f t="shared" si="2"/>
        <v/>
      </c>
      <c r="U11" s="906" t="str">
        <f t="shared" si="3"/>
        <v/>
      </c>
      <c r="V11" s="907" t="str">
        <f t="shared" si="4"/>
        <v/>
      </c>
      <c r="W11" s="894"/>
    </row>
    <row r="12" spans="1:23" ht="14.4" customHeight="1" x14ac:dyDescent="0.3">
      <c r="A12" s="954" t="s">
        <v>3181</v>
      </c>
      <c r="B12" s="906"/>
      <c r="C12" s="908"/>
      <c r="D12" s="909"/>
      <c r="E12" s="904"/>
      <c r="F12" s="888"/>
      <c r="G12" s="889"/>
      <c r="H12" s="895">
        <v>1</v>
      </c>
      <c r="I12" s="896">
        <v>1.1499999999999999</v>
      </c>
      <c r="J12" s="897">
        <v>28</v>
      </c>
      <c r="K12" s="891">
        <v>0.61</v>
      </c>
      <c r="L12" s="890">
        <v>2</v>
      </c>
      <c r="M12" s="890">
        <v>18</v>
      </c>
      <c r="N12" s="892">
        <v>6</v>
      </c>
      <c r="O12" s="890" t="s">
        <v>3167</v>
      </c>
      <c r="P12" s="905" t="s">
        <v>3182</v>
      </c>
      <c r="Q12" s="893">
        <f t="shared" si="0"/>
        <v>1</v>
      </c>
      <c r="R12" s="893">
        <f t="shared" si="0"/>
        <v>1.1499999999999999</v>
      </c>
      <c r="S12" s="906">
        <f t="shared" si="1"/>
        <v>6</v>
      </c>
      <c r="T12" s="906">
        <f t="shared" si="2"/>
        <v>28</v>
      </c>
      <c r="U12" s="906">
        <f t="shared" si="3"/>
        <v>22</v>
      </c>
      <c r="V12" s="907">
        <f t="shared" si="4"/>
        <v>4.666666666666667</v>
      </c>
      <c r="W12" s="894">
        <v>22</v>
      </c>
    </row>
    <row r="13" spans="1:23" ht="14.4" customHeight="1" x14ac:dyDescent="0.3">
      <c r="A13" s="955" t="s">
        <v>3183</v>
      </c>
      <c r="B13" s="939"/>
      <c r="C13" s="940"/>
      <c r="D13" s="910"/>
      <c r="E13" s="950"/>
      <c r="F13" s="944"/>
      <c r="G13" s="900"/>
      <c r="H13" s="941">
        <v>3</v>
      </c>
      <c r="I13" s="942">
        <v>3.17</v>
      </c>
      <c r="J13" s="902">
        <v>29</v>
      </c>
      <c r="K13" s="945">
        <v>0.74</v>
      </c>
      <c r="L13" s="943">
        <v>3</v>
      </c>
      <c r="M13" s="943">
        <v>24</v>
      </c>
      <c r="N13" s="946">
        <v>8</v>
      </c>
      <c r="O13" s="943" t="s">
        <v>3167</v>
      </c>
      <c r="P13" s="947" t="s">
        <v>3182</v>
      </c>
      <c r="Q13" s="948">
        <f t="shared" si="0"/>
        <v>3</v>
      </c>
      <c r="R13" s="948">
        <f t="shared" si="0"/>
        <v>3.17</v>
      </c>
      <c r="S13" s="939">
        <f t="shared" si="1"/>
        <v>24</v>
      </c>
      <c r="T13" s="939">
        <f t="shared" si="2"/>
        <v>87</v>
      </c>
      <c r="U13" s="939">
        <f t="shared" si="3"/>
        <v>63</v>
      </c>
      <c r="V13" s="949">
        <f t="shared" si="4"/>
        <v>3.625</v>
      </c>
      <c r="W13" s="901">
        <v>63</v>
      </c>
    </row>
    <row r="14" spans="1:23" ht="14.4" customHeight="1" x14ac:dyDescent="0.3">
      <c r="A14" s="954" t="s">
        <v>3184</v>
      </c>
      <c r="B14" s="885"/>
      <c r="C14" s="886"/>
      <c r="D14" s="887"/>
      <c r="E14" s="904"/>
      <c r="F14" s="888"/>
      <c r="G14" s="889"/>
      <c r="H14" s="890">
        <v>1</v>
      </c>
      <c r="I14" s="888">
        <v>2.92</v>
      </c>
      <c r="J14" s="897">
        <v>41</v>
      </c>
      <c r="K14" s="891">
        <v>1.08</v>
      </c>
      <c r="L14" s="890">
        <v>2</v>
      </c>
      <c r="M14" s="890">
        <v>21</v>
      </c>
      <c r="N14" s="892">
        <v>7</v>
      </c>
      <c r="O14" s="890" t="s">
        <v>3167</v>
      </c>
      <c r="P14" s="905" t="s">
        <v>3185</v>
      </c>
      <c r="Q14" s="893">
        <f t="shared" si="0"/>
        <v>1</v>
      </c>
      <c r="R14" s="893">
        <f t="shared" si="0"/>
        <v>2.92</v>
      </c>
      <c r="S14" s="906">
        <f t="shared" si="1"/>
        <v>7</v>
      </c>
      <c r="T14" s="906">
        <f t="shared" si="2"/>
        <v>41</v>
      </c>
      <c r="U14" s="906">
        <f t="shared" si="3"/>
        <v>34</v>
      </c>
      <c r="V14" s="907">
        <f t="shared" si="4"/>
        <v>5.8571428571428568</v>
      </c>
      <c r="W14" s="894">
        <v>34</v>
      </c>
    </row>
    <row r="15" spans="1:23" ht="14.4" customHeight="1" x14ac:dyDescent="0.3">
      <c r="A15" s="955" t="s">
        <v>3186</v>
      </c>
      <c r="B15" s="951">
        <v>2</v>
      </c>
      <c r="C15" s="952">
        <v>5.71</v>
      </c>
      <c r="D15" s="903">
        <v>43</v>
      </c>
      <c r="E15" s="950"/>
      <c r="F15" s="944"/>
      <c r="G15" s="900"/>
      <c r="H15" s="943"/>
      <c r="I15" s="944"/>
      <c r="J15" s="900"/>
      <c r="K15" s="945">
        <v>1.61</v>
      </c>
      <c r="L15" s="943">
        <v>3</v>
      </c>
      <c r="M15" s="943">
        <v>30</v>
      </c>
      <c r="N15" s="946">
        <v>10</v>
      </c>
      <c r="O15" s="943" t="s">
        <v>3167</v>
      </c>
      <c r="P15" s="947" t="s">
        <v>3187</v>
      </c>
      <c r="Q15" s="948">
        <f t="shared" si="0"/>
        <v>-2</v>
      </c>
      <c r="R15" s="948">
        <f t="shared" si="0"/>
        <v>-5.71</v>
      </c>
      <c r="S15" s="939" t="str">
        <f t="shared" si="1"/>
        <v/>
      </c>
      <c r="T15" s="939" t="str">
        <f t="shared" si="2"/>
        <v/>
      </c>
      <c r="U15" s="939" t="str">
        <f t="shared" si="3"/>
        <v/>
      </c>
      <c r="V15" s="949" t="str">
        <f t="shared" si="4"/>
        <v/>
      </c>
      <c r="W15" s="901"/>
    </row>
    <row r="16" spans="1:23" ht="14.4" customHeight="1" x14ac:dyDescent="0.3">
      <c r="A16" s="954" t="s">
        <v>3188</v>
      </c>
      <c r="B16" s="906">
        <v>7</v>
      </c>
      <c r="C16" s="908">
        <v>14.05</v>
      </c>
      <c r="D16" s="909">
        <v>37</v>
      </c>
      <c r="E16" s="895">
        <v>8</v>
      </c>
      <c r="F16" s="896">
        <v>11.54</v>
      </c>
      <c r="G16" s="898">
        <v>28.3</v>
      </c>
      <c r="H16" s="890"/>
      <c r="I16" s="888"/>
      <c r="J16" s="889"/>
      <c r="K16" s="891">
        <v>0.82</v>
      </c>
      <c r="L16" s="890">
        <v>2</v>
      </c>
      <c r="M16" s="890">
        <v>21</v>
      </c>
      <c r="N16" s="892">
        <v>7</v>
      </c>
      <c r="O16" s="890" t="s">
        <v>3167</v>
      </c>
      <c r="P16" s="905" t="s">
        <v>3189</v>
      </c>
      <c r="Q16" s="893">
        <f t="shared" si="0"/>
        <v>-7</v>
      </c>
      <c r="R16" s="893">
        <f t="shared" si="0"/>
        <v>-14.05</v>
      </c>
      <c r="S16" s="906" t="str">
        <f t="shared" si="1"/>
        <v/>
      </c>
      <c r="T16" s="906" t="str">
        <f t="shared" si="2"/>
        <v/>
      </c>
      <c r="U16" s="906" t="str">
        <f t="shared" si="3"/>
        <v/>
      </c>
      <c r="V16" s="907" t="str">
        <f t="shared" si="4"/>
        <v/>
      </c>
      <c r="W16" s="894"/>
    </row>
    <row r="17" spans="1:23" ht="14.4" customHeight="1" x14ac:dyDescent="0.3">
      <c r="A17" s="955" t="s">
        <v>3190</v>
      </c>
      <c r="B17" s="939">
        <v>1</v>
      </c>
      <c r="C17" s="940">
        <v>1.54</v>
      </c>
      <c r="D17" s="910">
        <v>33</v>
      </c>
      <c r="E17" s="941">
        <v>7</v>
      </c>
      <c r="F17" s="942">
        <v>11.3</v>
      </c>
      <c r="G17" s="899">
        <v>31.7</v>
      </c>
      <c r="H17" s="943">
        <v>2</v>
      </c>
      <c r="I17" s="944">
        <v>3.14</v>
      </c>
      <c r="J17" s="902">
        <v>31.5</v>
      </c>
      <c r="K17" s="945">
        <v>1.1100000000000001</v>
      </c>
      <c r="L17" s="943">
        <v>3</v>
      </c>
      <c r="M17" s="943">
        <v>27</v>
      </c>
      <c r="N17" s="946">
        <v>9</v>
      </c>
      <c r="O17" s="943" t="s">
        <v>3167</v>
      </c>
      <c r="P17" s="947" t="s">
        <v>3191</v>
      </c>
      <c r="Q17" s="948">
        <f t="shared" si="0"/>
        <v>1</v>
      </c>
      <c r="R17" s="948">
        <f t="shared" si="0"/>
        <v>1.6</v>
      </c>
      <c r="S17" s="939">
        <f t="shared" si="1"/>
        <v>18</v>
      </c>
      <c r="T17" s="939">
        <f t="shared" si="2"/>
        <v>63</v>
      </c>
      <c r="U17" s="939">
        <f t="shared" si="3"/>
        <v>45</v>
      </c>
      <c r="V17" s="949">
        <f t="shared" si="4"/>
        <v>3.5</v>
      </c>
      <c r="W17" s="901">
        <v>45</v>
      </c>
    </row>
    <row r="18" spans="1:23" ht="14.4" customHeight="1" x14ac:dyDescent="0.3">
      <c r="A18" s="955" t="s">
        <v>3192</v>
      </c>
      <c r="B18" s="939">
        <v>4</v>
      </c>
      <c r="C18" s="940">
        <v>9.77</v>
      </c>
      <c r="D18" s="910">
        <v>39.299999999999997</v>
      </c>
      <c r="E18" s="941">
        <v>1</v>
      </c>
      <c r="F18" s="942">
        <v>1.72</v>
      </c>
      <c r="G18" s="899">
        <v>23</v>
      </c>
      <c r="H18" s="943"/>
      <c r="I18" s="944"/>
      <c r="J18" s="900"/>
      <c r="K18" s="945">
        <v>1.72</v>
      </c>
      <c r="L18" s="943">
        <v>4</v>
      </c>
      <c r="M18" s="943">
        <v>33</v>
      </c>
      <c r="N18" s="946">
        <v>11</v>
      </c>
      <c r="O18" s="943" t="s">
        <v>3167</v>
      </c>
      <c r="P18" s="947" t="s">
        <v>3193</v>
      </c>
      <c r="Q18" s="948">
        <f t="shared" si="0"/>
        <v>-4</v>
      </c>
      <c r="R18" s="948">
        <f t="shared" si="0"/>
        <v>-9.77</v>
      </c>
      <c r="S18" s="939" t="str">
        <f t="shared" si="1"/>
        <v/>
      </c>
      <c r="T18" s="939" t="str">
        <f t="shared" si="2"/>
        <v/>
      </c>
      <c r="U18" s="939" t="str">
        <f t="shared" si="3"/>
        <v/>
      </c>
      <c r="V18" s="949" t="str">
        <f t="shared" si="4"/>
        <v/>
      </c>
      <c r="W18" s="901"/>
    </row>
    <row r="19" spans="1:23" ht="14.4" customHeight="1" x14ac:dyDescent="0.3">
      <c r="A19" s="954" t="s">
        <v>3194</v>
      </c>
      <c r="B19" s="906"/>
      <c r="C19" s="908"/>
      <c r="D19" s="909"/>
      <c r="E19" s="904">
        <v>1</v>
      </c>
      <c r="F19" s="888">
        <v>0.77</v>
      </c>
      <c r="G19" s="889">
        <v>21</v>
      </c>
      <c r="H19" s="895"/>
      <c r="I19" s="896"/>
      <c r="J19" s="898"/>
      <c r="K19" s="891">
        <v>0.6</v>
      </c>
      <c r="L19" s="890">
        <v>2</v>
      </c>
      <c r="M19" s="890">
        <v>18</v>
      </c>
      <c r="N19" s="892">
        <v>6</v>
      </c>
      <c r="O19" s="890" t="s">
        <v>3167</v>
      </c>
      <c r="P19" s="905" t="s">
        <v>3195</v>
      </c>
      <c r="Q19" s="893">
        <f t="shared" si="0"/>
        <v>0</v>
      </c>
      <c r="R19" s="893">
        <f t="shared" si="0"/>
        <v>0</v>
      </c>
      <c r="S19" s="906" t="str">
        <f t="shared" si="1"/>
        <v/>
      </c>
      <c r="T19" s="906" t="str">
        <f t="shared" si="2"/>
        <v/>
      </c>
      <c r="U19" s="906" t="str">
        <f t="shared" si="3"/>
        <v/>
      </c>
      <c r="V19" s="907" t="str">
        <f t="shared" si="4"/>
        <v/>
      </c>
      <c r="W19" s="894"/>
    </row>
    <row r="20" spans="1:23" ht="14.4" customHeight="1" x14ac:dyDescent="0.3">
      <c r="A20" s="955" t="s">
        <v>3196</v>
      </c>
      <c r="B20" s="939">
        <v>1</v>
      </c>
      <c r="C20" s="940">
        <v>0.81</v>
      </c>
      <c r="D20" s="910">
        <v>27</v>
      </c>
      <c r="E20" s="950"/>
      <c r="F20" s="944"/>
      <c r="G20" s="900"/>
      <c r="H20" s="941">
        <v>1</v>
      </c>
      <c r="I20" s="942">
        <v>0.66</v>
      </c>
      <c r="J20" s="902">
        <v>15</v>
      </c>
      <c r="K20" s="945">
        <v>0.66</v>
      </c>
      <c r="L20" s="943">
        <v>3</v>
      </c>
      <c r="M20" s="943">
        <v>24</v>
      </c>
      <c r="N20" s="946">
        <v>8</v>
      </c>
      <c r="O20" s="943" t="s">
        <v>3167</v>
      </c>
      <c r="P20" s="947" t="s">
        <v>3195</v>
      </c>
      <c r="Q20" s="948">
        <f t="shared" si="0"/>
        <v>0</v>
      </c>
      <c r="R20" s="948">
        <f t="shared" si="0"/>
        <v>-0.15000000000000002</v>
      </c>
      <c r="S20" s="939">
        <f t="shared" si="1"/>
        <v>8</v>
      </c>
      <c r="T20" s="939">
        <f t="shared" si="2"/>
        <v>15</v>
      </c>
      <c r="U20" s="939">
        <f t="shared" si="3"/>
        <v>7</v>
      </c>
      <c r="V20" s="949">
        <f t="shared" si="4"/>
        <v>1.875</v>
      </c>
      <c r="W20" s="901">
        <v>7</v>
      </c>
    </row>
    <row r="21" spans="1:23" ht="14.4" customHeight="1" x14ac:dyDescent="0.3">
      <c r="A21" s="955" t="s">
        <v>3197</v>
      </c>
      <c r="B21" s="939"/>
      <c r="C21" s="940"/>
      <c r="D21" s="910"/>
      <c r="E21" s="950"/>
      <c r="F21" s="944"/>
      <c r="G21" s="900"/>
      <c r="H21" s="941">
        <v>1</v>
      </c>
      <c r="I21" s="942">
        <v>1.0900000000000001</v>
      </c>
      <c r="J21" s="902">
        <v>13</v>
      </c>
      <c r="K21" s="945">
        <v>1.0900000000000001</v>
      </c>
      <c r="L21" s="943">
        <v>3</v>
      </c>
      <c r="M21" s="943">
        <v>27</v>
      </c>
      <c r="N21" s="946">
        <v>9</v>
      </c>
      <c r="O21" s="943" t="s">
        <v>3167</v>
      </c>
      <c r="P21" s="947" t="s">
        <v>3195</v>
      </c>
      <c r="Q21" s="948">
        <f t="shared" si="0"/>
        <v>1</v>
      </c>
      <c r="R21" s="948">
        <f t="shared" si="0"/>
        <v>1.0900000000000001</v>
      </c>
      <c r="S21" s="939">
        <f t="shared" si="1"/>
        <v>9</v>
      </c>
      <c r="T21" s="939">
        <f t="shared" si="2"/>
        <v>13</v>
      </c>
      <c r="U21" s="939">
        <f t="shared" si="3"/>
        <v>4</v>
      </c>
      <c r="V21" s="949">
        <f t="shared" si="4"/>
        <v>1.4444444444444444</v>
      </c>
      <c r="W21" s="901">
        <v>4</v>
      </c>
    </row>
    <row r="22" spans="1:23" ht="14.4" customHeight="1" x14ac:dyDescent="0.3">
      <c r="A22" s="954" t="s">
        <v>3198</v>
      </c>
      <c r="B22" s="906"/>
      <c r="C22" s="908"/>
      <c r="D22" s="909"/>
      <c r="E22" s="904"/>
      <c r="F22" s="888"/>
      <c r="G22" s="889"/>
      <c r="H22" s="895">
        <v>1</v>
      </c>
      <c r="I22" s="896">
        <v>0.7</v>
      </c>
      <c r="J22" s="897">
        <v>21</v>
      </c>
      <c r="K22" s="891">
        <v>0.54</v>
      </c>
      <c r="L22" s="890">
        <v>2</v>
      </c>
      <c r="M22" s="890">
        <v>18</v>
      </c>
      <c r="N22" s="892">
        <v>6</v>
      </c>
      <c r="O22" s="890" t="s">
        <v>3167</v>
      </c>
      <c r="P22" s="905" t="s">
        <v>3199</v>
      </c>
      <c r="Q22" s="893">
        <f t="shared" si="0"/>
        <v>1</v>
      </c>
      <c r="R22" s="893">
        <f t="shared" si="0"/>
        <v>0.7</v>
      </c>
      <c r="S22" s="906">
        <f t="shared" si="1"/>
        <v>6</v>
      </c>
      <c r="T22" s="906">
        <f t="shared" si="2"/>
        <v>21</v>
      </c>
      <c r="U22" s="906">
        <f t="shared" si="3"/>
        <v>15</v>
      </c>
      <c r="V22" s="907">
        <f t="shared" si="4"/>
        <v>3.5</v>
      </c>
      <c r="W22" s="894">
        <v>15</v>
      </c>
    </row>
    <row r="23" spans="1:23" ht="14.4" customHeight="1" x14ac:dyDescent="0.3">
      <c r="A23" s="954" t="s">
        <v>3200</v>
      </c>
      <c r="B23" s="885">
        <v>1</v>
      </c>
      <c r="C23" s="886">
        <v>0.74</v>
      </c>
      <c r="D23" s="887">
        <v>23</v>
      </c>
      <c r="E23" s="904"/>
      <c r="F23" s="888"/>
      <c r="G23" s="889"/>
      <c r="H23" s="890"/>
      <c r="I23" s="888"/>
      <c r="J23" s="889"/>
      <c r="K23" s="891">
        <v>0.5</v>
      </c>
      <c r="L23" s="890">
        <v>2</v>
      </c>
      <c r="M23" s="890">
        <v>18</v>
      </c>
      <c r="N23" s="892">
        <v>6</v>
      </c>
      <c r="O23" s="890" t="s">
        <v>3167</v>
      </c>
      <c r="P23" s="905" t="s">
        <v>3201</v>
      </c>
      <c r="Q23" s="893">
        <f t="shared" si="0"/>
        <v>-1</v>
      </c>
      <c r="R23" s="893">
        <f t="shared" si="0"/>
        <v>-0.74</v>
      </c>
      <c r="S23" s="906" t="str">
        <f t="shared" si="1"/>
        <v/>
      </c>
      <c r="T23" s="906" t="str">
        <f t="shared" si="2"/>
        <v/>
      </c>
      <c r="U23" s="906" t="str">
        <f t="shared" si="3"/>
        <v/>
      </c>
      <c r="V23" s="907" t="str">
        <f t="shared" si="4"/>
        <v/>
      </c>
      <c r="W23" s="894"/>
    </row>
    <row r="24" spans="1:23" ht="14.4" customHeight="1" x14ac:dyDescent="0.3">
      <c r="A24" s="955" t="s">
        <v>3202</v>
      </c>
      <c r="B24" s="951">
        <v>1</v>
      </c>
      <c r="C24" s="952">
        <v>0.88</v>
      </c>
      <c r="D24" s="903">
        <v>27</v>
      </c>
      <c r="E24" s="950"/>
      <c r="F24" s="944"/>
      <c r="G24" s="900"/>
      <c r="H24" s="943"/>
      <c r="I24" s="944"/>
      <c r="J24" s="900"/>
      <c r="K24" s="945">
        <v>0.57999999999999996</v>
      </c>
      <c r="L24" s="943">
        <v>2</v>
      </c>
      <c r="M24" s="943">
        <v>21</v>
      </c>
      <c r="N24" s="946">
        <v>7</v>
      </c>
      <c r="O24" s="943" t="s">
        <v>3167</v>
      </c>
      <c r="P24" s="947" t="s">
        <v>3203</v>
      </c>
      <c r="Q24" s="948">
        <f t="shared" si="0"/>
        <v>-1</v>
      </c>
      <c r="R24" s="948">
        <f t="shared" si="0"/>
        <v>-0.88</v>
      </c>
      <c r="S24" s="939" t="str">
        <f t="shared" si="1"/>
        <v/>
      </c>
      <c r="T24" s="939" t="str">
        <f t="shared" si="2"/>
        <v/>
      </c>
      <c r="U24" s="939" t="str">
        <f t="shared" si="3"/>
        <v/>
      </c>
      <c r="V24" s="949" t="str">
        <f t="shared" si="4"/>
        <v/>
      </c>
      <c r="W24" s="901"/>
    </row>
    <row r="25" spans="1:23" ht="14.4" customHeight="1" x14ac:dyDescent="0.3">
      <c r="A25" s="954" t="s">
        <v>3204</v>
      </c>
      <c r="B25" s="906"/>
      <c r="C25" s="908"/>
      <c r="D25" s="909"/>
      <c r="E25" s="895">
        <v>1</v>
      </c>
      <c r="F25" s="896">
        <v>4.2699999999999996</v>
      </c>
      <c r="G25" s="898">
        <v>67</v>
      </c>
      <c r="H25" s="890"/>
      <c r="I25" s="888"/>
      <c r="J25" s="889"/>
      <c r="K25" s="891">
        <v>1.07</v>
      </c>
      <c r="L25" s="890">
        <v>3</v>
      </c>
      <c r="M25" s="890">
        <v>24</v>
      </c>
      <c r="N25" s="892">
        <v>8</v>
      </c>
      <c r="O25" s="890" t="s">
        <v>3167</v>
      </c>
      <c r="P25" s="905" t="s">
        <v>3205</v>
      </c>
      <c r="Q25" s="893">
        <f t="shared" si="0"/>
        <v>0</v>
      </c>
      <c r="R25" s="893">
        <f t="shared" si="0"/>
        <v>0</v>
      </c>
      <c r="S25" s="906" t="str">
        <f t="shared" si="1"/>
        <v/>
      </c>
      <c r="T25" s="906" t="str">
        <f t="shared" si="2"/>
        <v/>
      </c>
      <c r="U25" s="906" t="str">
        <f t="shared" si="3"/>
        <v/>
      </c>
      <c r="V25" s="907" t="str">
        <f t="shared" si="4"/>
        <v/>
      </c>
      <c r="W25" s="894"/>
    </row>
    <row r="26" spans="1:23" ht="14.4" customHeight="1" x14ac:dyDescent="0.3">
      <c r="A26" s="954" t="s">
        <v>3206</v>
      </c>
      <c r="B26" s="906"/>
      <c r="C26" s="908"/>
      <c r="D26" s="909"/>
      <c r="E26" s="895">
        <v>1</v>
      </c>
      <c r="F26" s="896">
        <v>1.21</v>
      </c>
      <c r="G26" s="898">
        <v>22</v>
      </c>
      <c r="H26" s="890"/>
      <c r="I26" s="888"/>
      <c r="J26" s="889"/>
      <c r="K26" s="891">
        <v>0.49</v>
      </c>
      <c r="L26" s="890">
        <v>1</v>
      </c>
      <c r="M26" s="890">
        <v>12</v>
      </c>
      <c r="N26" s="892">
        <v>4</v>
      </c>
      <c r="O26" s="890" t="s">
        <v>3167</v>
      </c>
      <c r="P26" s="905" t="s">
        <v>3207</v>
      </c>
      <c r="Q26" s="893">
        <f t="shared" si="0"/>
        <v>0</v>
      </c>
      <c r="R26" s="893">
        <f t="shared" si="0"/>
        <v>0</v>
      </c>
      <c r="S26" s="906" t="str">
        <f t="shared" si="1"/>
        <v/>
      </c>
      <c r="T26" s="906" t="str">
        <f t="shared" si="2"/>
        <v/>
      </c>
      <c r="U26" s="906" t="str">
        <f t="shared" si="3"/>
        <v/>
      </c>
      <c r="V26" s="907" t="str">
        <f t="shared" si="4"/>
        <v/>
      </c>
      <c r="W26" s="894"/>
    </row>
    <row r="27" spans="1:23" ht="14.4" customHeight="1" x14ac:dyDescent="0.3">
      <c r="A27" s="954" t="s">
        <v>3208</v>
      </c>
      <c r="B27" s="885">
        <v>1</v>
      </c>
      <c r="C27" s="886">
        <v>2.0099999999999998</v>
      </c>
      <c r="D27" s="887">
        <v>32</v>
      </c>
      <c r="E27" s="904"/>
      <c r="F27" s="888"/>
      <c r="G27" s="889"/>
      <c r="H27" s="890"/>
      <c r="I27" s="888"/>
      <c r="J27" s="889"/>
      <c r="K27" s="891">
        <v>0.64</v>
      </c>
      <c r="L27" s="890">
        <v>2</v>
      </c>
      <c r="M27" s="890">
        <v>15</v>
      </c>
      <c r="N27" s="892">
        <v>5</v>
      </c>
      <c r="O27" s="890" t="s">
        <v>3167</v>
      </c>
      <c r="P27" s="905" t="s">
        <v>3209</v>
      </c>
      <c r="Q27" s="893">
        <f t="shared" si="0"/>
        <v>-1</v>
      </c>
      <c r="R27" s="893">
        <f t="shared" si="0"/>
        <v>-2.0099999999999998</v>
      </c>
      <c r="S27" s="906" t="str">
        <f t="shared" si="1"/>
        <v/>
      </c>
      <c r="T27" s="906" t="str">
        <f t="shared" si="2"/>
        <v/>
      </c>
      <c r="U27" s="906" t="str">
        <f t="shared" si="3"/>
        <v/>
      </c>
      <c r="V27" s="907" t="str">
        <f t="shared" si="4"/>
        <v/>
      </c>
      <c r="W27" s="894"/>
    </row>
    <row r="28" spans="1:23" ht="14.4" customHeight="1" x14ac:dyDescent="0.3">
      <c r="A28" s="954" t="s">
        <v>3210</v>
      </c>
      <c r="B28" s="906"/>
      <c r="C28" s="908"/>
      <c r="D28" s="909"/>
      <c r="E28" s="895">
        <v>1</v>
      </c>
      <c r="F28" s="896">
        <v>0.76</v>
      </c>
      <c r="G28" s="898">
        <v>21</v>
      </c>
      <c r="H28" s="890"/>
      <c r="I28" s="888"/>
      <c r="J28" s="889"/>
      <c r="K28" s="891">
        <v>0.22</v>
      </c>
      <c r="L28" s="890">
        <v>1</v>
      </c>
      <c r="M28" s="890">
        <v>9</v>
      </c>
      <c r="N28" s="892">
        <v>3</v>
      </c>
      <c r="O28" s="890" t="s">
        <v>3167</v>
      </c>
      <c r="P28" s="905" t="s">
        <v>3211</v>
      </c>
      <c r="Q28" s="893">
        <f t="shared" si="0"/>
        <v>0</v>
      </c>
      <c r="R28" s="893">
        <f t="shared" si="0"/>
        <v>0</v>
      </c>
      <c r="S28" s="906" t="str">
        <f t="shared" si="1"/>
        <v/>
      </c>
      <c r="T28" s="906" t="str">
        <f t="shared" si="2"/>
        <v/>
      </c>
      <c r="U28" s="906" t="str">
        <f t="shared" si="3"/>
        <v/>
      </c>
      <c r="V28" s="907" t="str">
        <f t="shared" si="4"/>
        <v/>
      </c>
      <c r="W28" s="894"/>
    </row>
    <row r="29" spans="1:23" ht="14.4" customHeight="1" x14ac:dyDescent="0.3">
      <c r="A29" s="954" t="s">
        <v>3212</v>
      </c>
      <c r="B29" s="885">
        <v>1</v>
      </c>
      <c r="C29" s="886">
        <v>1.61</v>
      </c>
      <c r="D29" s="887">
        <v>38</v>
      </c>
      <c r="E29" s="904"/>
      <c r="F29" s="888"/>
      <c r="G29" s="889"/>
      <c r="H29" s="890"/>
      <c r="I29" s="888"/>
      <c r="J29" s="889"/>
      <c r="K29" s="891">
        <v>0.43</v>
      </c>
      <c r="L29" s="890">
        <v>2</v>
      </c>
      <c r="M29" s="890">
        <v>15</v>
      </c>
      <c r="N29" s="892">
        <v>5</v>
      </c>
      <c r="O29" s="890" t="s">
        <v>3167</v>
      </c>
      <c r="P29" s="905" t="s">
        <v>3213</v>
      </c>
      <c r="Q29" s="893">
        <f t="shared" si="0"/>
        <v>-1</v>
      </c>
      <c r="R29" s="893">
        <f t="shared" si="0"/>
        <v>-1.61</v>
      </c>
      <c r="S29" s="906" t="str">
        <f t="shared" si="1"/>
        <v/>
      </c>
      <c r="T29" s="906" t="str">
        <f t="shared" si="2"/>
        <v/>
      </c>
      <c r="U29" s="906" t="str">
        <f t="shared" si="3"/>
        <v/>
      </c>
      <c r="V29" s="907" t="str">
        <f t="shared" si="4"/>
        <v/>
      </c>
      <c r="W29" s="894"/>
    </row>
    <row r="30" spans="1:23" ht="14.4" customHeight="1" x14ac:dyDescent="0.3">
      <c r="A30" s="954" t="s">
        <v>3214</v>
      </c>
      <c r="B30" s="906"/>
      <c r="C30" s="908"/>
      <c r="D30" s="909"/>
      <c r="E30" s="904"/>
      <c r="F30" s="888"/>
      <c r="G30" s="889"/>
      <c r="H30" s="895">
        <v>2</v>
      </c>
      <c r="I30" s="896">
        <v>2.42</v>
      </c>
      <c r="J30" s="897">
        <v>29.5</v>
      </c>
      <c r="K30" s="891">
        <v>0.45</v>
      </c>
      <c r="L30" s="890">
        <v>2</v>
      </c>
      <c r="M30" s="890">
        <v>15</v>
      </c>
      <c r="N30" s="892">
        <v>5</v>
      </c>
      <c r="O30" s="890" t="s">
        <v>3167</v>
      </c>
      <c r="P30" s="905" t="s">
        <v>3215</v>
      </c>
      <c r="Q30" s="893">
        <f t="shared" si="0"/>
        <v>2</v>
      </c>
      <c r="R30" s="893">
        <f t="shared" si="0"/>
        <v>2.42</v>
      </c>
      <c r="S30" s="906">
        <f t="shared" si="1"/>
        <v>10</v>
      </c>
      <c r="T30" s="906">
        <f t="shared" si="2"/>
        <v>59</v>
      </c>
      <c r="U30" s="906">
        <f t="shared" si="3"/>
        <v>49</v>
      </c>
      <c r="V30" s="907">
        <f t="shared" si="4"/>
        <v>5.9</v>
      </c>
      <c r="W30" s="894">
        <v>49</v>
      </c>
    </row>
    <row r="31" spans="1:23" ht="14.4" customHeight="1" x14ac:dyDescent="0.3">
      <c r="A31" s="954" t="s">
        <v>3216</v>
      </c>
      <c r="B31" s="906"/>
      <c r="C31" s="908"/>
      <c r="D31" s="909"/>
      <c r="E31" s="904"/>
      <c r="F31" s="888"/>
      <c r="G31" s="889"/>
      <c r="H31" s="895">
        <v>1</v>
      </c>
      <c r="I31" s="896">
        <v>2.41</v>
      </c>
      <c r="J31" s="897">
        <v>18</v>
      </c>
      <c r="K31" s="891">
        <v>2.41</v>
      </c>
      <c r="L31" s="890">
        <v>5</v>
      </c>
      <c r="M31" s="890">
        <v>48</v>
      </c>
      <c r="N31" s="892">
        <v>16</v>
      </c>
      <c r="O31" s="890" t="s">
        <v>3167</v>
      </c>
      <c r="P31" s="905" t="s">
        <v>3217</v>
      </c>
      <c r="Q31" s="893">
        <f t="shared" si="0"/>
        <v>1</v>
      </c>
      <c r="R31" s="893">
        <f t="shared" si="0"/>
        <v>2.41</v>
      </c>
      <c r="S31" s="906">
        <f t="shared" si="1"/>
        <v>16</v>
      </c>
      <c r="T31" s="906">
        <f t="shared" si="2"/>
        <v>18</v>
      </c>
      <c r="U31" s="906">
        <f t="shared" si="3"/>
        <v>2</v>
      </c>
      <c r="V31" s="907">
        <f t="shared" si="4"/>
        <v>1.125</v>
      </c>
      <c r="W31" s="894">
        <v>2</v>
      </c>
    </row>
    <row r="32" spans="1:23" ht="14.4" customHeight="1" x14ac:dyDescent="0.3">
      <c r="A32" s="954" t="s">
        <v>3218</v>
      </c>
      <c r="B32" s="906"/>
      <c r="C32" s="908"/>
      <c r="D32" s="909"/>
      <c r="E32" s="904"/>
      <c r="F32" s="888"/>
      <c r="G32" s="889"/>
      <c r="H32" s="895">
        <v>2</v>
      </c>
      <c r="I32" s="896">
        <v>4.2</v>
      </c>
      <c r="J32" s="897">
        <v>30</v>
      </c>
      <c r="K32" s="891">
        <v>1.67</v>
      </c>
      <c r="L32" s="890">
        <v>3</v>
      </c>
      <c r="M32" s="890">
        <v>27</v>
      </c>
      <c r="N32" s="892">
        <v>9</v>
      </c>
      <c r="O32" s="890" t="s">
        <v>3167</v>
      </c>
      <c r="P32" s="905" t="s">
        <v>3219</v>
      </c>
      <c r="Q32" s="893">
        <f t="shared" si="0"/>
        <v>2</v>
      </c>
      <c r="R32" s="893">
        <f t="shared" si="0"/>
        <v>4.2</v>
      </c>
      <c r="S32" s="906">
        <f t="shared" si="1"/>
        <v>18</v>
      </c>
      <c r="T32" s="906">
        <f t="shared" si="2"/>
        <v>60</v>
      </c>
      <c r="U32" s="906">
        <f t="shared" si="3"/>
        <v>42</v>
      </c>
      <c r="V32" s="907">
        <f t="shared" si="4"/>
        <v>3.3333333333333335</v>
      </c>
      <c r="W32" s="894">
        <v>42</v>
      </c>
    </row>
    <row r="33" spans="1:23" ht="14.4" customHeight="1" x14ac:dyDescent="0.3">
      <c r="A33" s="954" t="s">
        <v>3220</v>
      </c>
      <c r="B33" s="906"/>
      <c r="C33" s="908"/>
      <c r="D33" s="909"/>
      <c r="E33" s="904">
        <v>1</v>
      </c>
      <c r="F33" s="888">
        <v>0.73</v>
      </c>
      <c r="G33" s="889">
        <v>23</v>
      </c>
      <c r="H33" s="895"/>
      <c r="I33" s="896"/>
      <c r="J33" s="898"/>
      <c r="K33" s="891">
        <v>0.73</v>
      </c>
      <c r="L33" s="890">
        <v>3</v>
      </c>
      <c r="M33" s="890">
        <v>24</v>
      </c>
      <c r="N33" s="892">
        <v>8</v>
      </c>
      <c r="O33" s="890" t="s">
        <v>3167</v>
      </c>
      <c r="P33" s="905" t="s">
        <v>3221</v>
      </c>
      <c r="Q33" s="893">
        <f t="shared" si="0"/>
        <v>0</v>
      </c>
      <c r="R33" s="893">
        <f t="shared" si="0"/>
        <v>0</v>
      </c>
      <c r="S33" s="906" t="str">
        <f t="shared" si="1"/>
        <v/>
      </c>
      <c r="T33" s="906" t="str">
        <f t="shared" si="2"/>
        <v/>
      </c>
      <c r="U33" s="906" t="str">
        <f t="shared" si="3"/>
        <v/>
      </c>
      <c r="V33" s="907" t="str">
        <f t="shared" si="4"/>
        <v/>
      </c>
      <c r="W33" s="894"/>
    </row>
    <row r="34" spans="1:23" ht="14.4" customHeight="1" x14ac:dyDescent="0.3">
      <c r="A34" s="955" t="s">
        <v>3222</v>
      </c>
      <c r="B34" s="939">
        <v>1</v>
      </c>
      <c r="C34" s="940">
        <v>0.94</v>
      </c>
      <c r="D34" s="910">
        <v>29</v>
      </c>
      <c r="E34" s="950">
        <v>1</v>
      </c>
      <c r="F34" s="944">
        <v>0.83</v>
      </c>
      <c r="G34" s="900">
        <v>24</v>
      </c>
      <c r="H34" s="941">
        <v>1</v>
      </c>
      <c r="I34" s="942">
        <v>1.73</v>
      </c>
      <c r="J34" s="902">
        <v>44</v>
      </c>
      <c r="K34" s="945">
        <v>0.83</v>
      </c>
      <c r="L34" s="943">
        <v>3</v>
      </c>
      <c r="M34" s="943">
        <v>27</v>
      </c>
      <c r="N34" s="946">
        <v>9</v>
      </c>
      <c r="O34" s="943" t="s">
        <v>3167</v>
      </c>
      <c r="P34" s="947" t="s">
        <v>3223</v>
      </c>
      <c r="Q34" s="948">
        <f t="shared" si="0"/>
        <v>0</v>
      </c>
      <c r="R34" s="948">
        <f t="shared" si="0"/>
        <v>0.79</v>
      </c>
      <c r="S34" s="939">
        <f t="shared" si="1"/>
        <v>9</v>
      </c>
      <c r="T34" s="939">
        <f t="shared" si="2"/>
        <v>44</v>
      </c>
      <c r="U34" s="939">
        <f t="shared" si="3"/>
        <v>35</v>
      </c>
      <c r="V34" s="949">
        <f t="shared" si="4"/>
        <v>4.8888888888888893</v>
      </c>
      <c r="W34" s="901">
        <v>35</v>
      </c>
    </row>
    <row r="35" spans="1:23" ht="14.4" customHeight="1" x14ac:dyDescent="0.3">
      <c r="A35" s="955" t="s">
        <v>3224</v>
      </c>
      <c r="B35" s="939">
        <v>2</v>
      </c>
      <c r="C35" s="940">
        <v>2.46</v>
      </c>
      <c r="D35" s="910">
        <v>33</v>
      </c>
      <c r="E35" s="950">
        <v>2</v>
      </c>
      <c r="F35" s="944">
        <v>2</v>
      </c>
      <c r="G35" s="900">
        <v>16.5</v>
      </c>
      <c r="H35" s="941">
        <v>3</v>
      </c>
      <c r="I35" s="942">
        <v>4.8499999999999996</v>
      </c>
      <c r="J35" s="902">
        <v>33.700000000000003</v>
      </c>
      <c r="K35" s="945">
        <v>1</v>
      </c>
      <c r="L35" s="943">
        <v>3</v>
      </c>
      <c r="M35" s="943">
        <v>30</v>
      </c>
      <c r="N35" s="946">
        <v>10</v>
      </c>
      <c r="O35" s="943" t="s">
        <v>3167</v>
      </c>
      <c r="P35" s="947" t="s">
        <v>3225</v>
      </c>
      <c r="Q35" s="948">
        <f t="shared" si="0"/>
        <v>1</v>
      </c>
      <c r="R35" s="948">
        <f t="shared" si="0"/>
        <v>2.3899999999999997</v>
      </c>
      <c r="S35" s="939">
        <f t="shared" si="1"/>
        <v>30</v>
      </c>
      <c r="T35" s="939">
        <f t="shared" si="2"/>
        <v>101.10000000000001</v>
      </c>
      <c r="U35" s="939">
        <f t="shared" si="3"/>
        <v>71.100000000000009</v>
      </c>
      <c r="V35" s="949">
        <f t="shared" si="4"/>
        <v>3.37</v>
      </c>
      <c r="W35" s="901">
        <v>71</v>
      </c>
    </row>
    <row r="36" spans="1:23" ht="14.4" customHeight="1" x14ac:dyDescent="0.3">
      <c r="A36" s="954" t="s">
        <v>3226</v>
      </c>
      <c r="B36" s="906"/>
      <c r="C36" s="908"/>
      <c r="D36" s="909"/>
      <c r="E36" s="904"/>
      <c r="F36" s="888"/>
      <c r="G36" s="889"/>
      <c r="H36" s="895">
        <v>1</v>
      </c>
      <c r="I36" s="896">
        <v>0.61</v>
      </c>
      <c r="J36" s="897">
        <v>20</v>
      </c>
      <c r="K36" s="891">
        <v>0.61</v>
      </c>
      <c r="L36" s="890">
        <v>2</v>
      </c>
      <c r="M36" s="890">
        <v>21</v>
      </c>
      <c r="N36" s="892">
        <v>7</v>
      </c>
      <c r="O36" s="890" t="s">
        <v>3167</v>
      </c>
      <c r="P36" s="905" t="s">
        <v>3227</v>
      </c>
      <c r="Q36" s="893">
        <f t="shared" si="0"/>
        <v>1</v>
      </c>
      <c r="R36" s="893">
        <f t="shared" si="0"/>
        <v>0.61</v>
      </c>
      <c r="S36" s="906">
        <f t="shared" si="1"/>
        <v>7</v>
      </c>
      <c r="T36" s="906">
        <f t="shared" si="2"/>
        <v>20</v>
      </c>
      <c r="U36" s="906">
        <f t="shared" si="3"/>
        <v>13</v>
      </c>
      <c r="V36" s="907">
        <f t="shared" si="4"/>
        <v>2.8571428571428572</v>
      </c>
      <c r="W36" s="894">
        <v>13</v>
      </c>
    </row>
    <row r="37" spans="1:23" ht="14.4" customHeight="1" x14ac:dyDescent="0.3">
      <c r="A37" s="954" t="s">
        <v>3228</v>
      </c>
      <c r="B37" s="906"/>
      <c r="C37" s="908"/>
      <c r="D37" s="909"/>
      <c r="E37" s="904"/>
      <c r="F37" s="888"/>
      <c r="G37" s="889"/>
      <c r="H37" s="895">
        <v>1</v>
      </c>
      <c r="I37" s="896">
        <v>0.84</v>
      </c>
      <c r="J37" s="897">
        <v>25</v>
      </c>
      <c r="K37" s="891">
        <v>0.84</v>
      </c>
      <c r="L37" s="890">
        <v>3</v>
      </c>
      <c r="M37" s="890">
        <v>30</v>
      </c>
      <c r="N37" s="892">
        <v>10</v>
      </c>
      <c r="O37" s="890" t="s">
        <v>3167</v>
      </c>
      <c r="P37" s="905" t="s">
        <v>3229</v>
      </c>
      <c r="Q37" s="893">
        <f t="shared" si="0"/>
        <v>1</v>
      </c>
      <c r="R37" s="893">
        <f t="shared" si="0"/>
        <v>0.84</v>
      </c>
      <c r="S37" s="906">
        <f t="shared" si="1"/>
        <v>10</v>
      </c>
      <c r="T37" s="906">
        <f t="shared" si="2"/>
        <v>25</v>
      </c>
      <c r="U37" s="906">
        <f t="shared" si="3"/>
        <v>15</v>
      </c>
      <c r="V37" s="907">
        <f t="shared" si="4"/>
        <v>2.5</v>
      </c>
      <c r="W37" s="894">
        <v>15</v>
      </c>
    </row>
    <row r="38" spans="1:23" ht="14.4" customHeight="1" x14ac:dyDescent="0.3">
      <c r="A38" s="954" t="s">
        <v>3230</v>
      </c>
      <c r="B38" s="906"/>
      <c r="C38" s="908"/>
      <c r="D38" s="909"/>
      <c r="E38" s="904"/>
      <c r="F38" s="888"/>
      <c r="G38" s="889"/>
      <c r="H38" s="895">
        <v>1</v>
      </c>
      <c r="I38" s="896">
        <v>1.55</v>
      </c>
      <c r="J38" s="897">
        <v>29</v>
      </c>
      <c r="K38" s="891">
        <v>1.55</v>
      </c>
      <c r="L38" s="890">
        <v>5</v>
      </c>
      <c r="M38" s="890">
        <v>42</v>
      </c>
      <c r="N38" s="892">
        <v>14</v>
      </c>
      <c r="O38" s="890" t="s">
        <v>3167</v>
      </c>
      <c r="P38" s="905" t="s">
        <v>3231</v>
      </c>
      <c r="Q38" s="893">
        <f t="shared" si="0"/>
        <v>1</v>
      </c>
      <c r="R38" s="893">
        <f t="shared" si="0"/>
        <v>1.55</v>
      </c>
      <c r="S38" s="906">
        <f t="shared" si="1"/>
        <v>14</v>
      </c>
      <c r="T38" s="906">
        <f t="shared" si="2"/>
        <v>29</v>
      </c>
      <c r="U38" s="906">
        <f t="shared" si="3"/>
        <v>15</v>
      </c>
      <c r="V38" s="907">
        <f t="shared" si="4"/>
        <v>2.0714285714285716</v>
      </c>
      <c r="W38" s="894">
        <v>15</v>
      </c>
    </row>
    <row r="39" spans="1:23" ht="14.4" customHeight="1" x14ac:dyDescent="0.3">
      <c r="A39" s="954" t="s">
        <v>3232</v>
      </c>
      <c r="B39" s="906">
        <v>1</v>
      </c>
      <c r="C39" s="908">
        <v>0.57999999999999996</v>
      </c>
      <c r="D39" s="909">
        <v>16</v>
      </c>
      <c r="E39" s="904">
        <v>1</v>
      </c>
      <c r="F39" s="888">
        <v>0.57999999999999996</v>
      </c>
      <c r="G39" s="889">
        <v>19</v>
      </c>
      <c r="H39" s="895">
        <v>2</v>
      </c>
      <c r="I39" s="896">
        <v>1.49</v>
      </c>
      <c r="J39" s="897">
        <v>24.5</v>
      </c>
      <c r="K39" s="891">
        <v>0.57999999999999996</v>
      </c>
      <c r="L39" s="890">
        <v>2</v>
      </c>
      <c r="M39" s="890">
        <v>21</v>
      </c>
      <c r="N39" s="892">
        <v>7</v>
      </c>
      <c r="O39" s="890" t="s">
        <v>3167</v>
      </c>
      <c r="P39" s="905" t="s">
        <v>3233</v>
      </c>
      <c r="Q39" s="893">
        <f t="shared" si="0"/>
        <v>1</v>
      </c>
      <c r="R39" s="893">
        <f t="shared" si="0"/>
        <v>0.91</v>
      </c>
      <c r="S39" s="906">
        <f t="shared" si="1"/>
        <v>14</v>
      </c>
      <c r="T39" s="906">
        <f t="shared" si="2"/>
        <v>49</v>
      </c>
      <c r="U39" s="906">
        <f t="shared" si="3"/>
        <v>35</v>
      </c>
      <c r="V39" s="907">
        <f t="shared" si="4"/>
        <v>3.5</v>
      </c>
      <c r="W39" s="894">
        <v>35</v>
      </c>
    </row>
    <row r="40" spans="1:23" ht="14.4" customHeight="1" x14ac:dyDescent="0.3">
      <c r="A40" s="955" t="s">
        <v>3234</v>
      </c>
      <c r="B40" s="939">
        <v>4</v>
      </c>
      <c r="C40" s="940">
        <v>2.92</v>
      </c>
      <c r="D40" s="910">
        <v>25.3</v>
      </c>
      <c r="E40" s="950">
        <v>4</v>
      </c>
      <c r="F40" s="944">
        <v>3.9</v>
      </c>
      <c r="G40" s="900">
        <v>30.5</v>
      </c>
      <c r="H40" s="941">
        <v>5</v>
      </c>
      <c r="I40" s="942">
        <v>3.83</v>
      </c>
      <c r="J40" s="902">
        <v>20.6</v>
      </c>
      <c r="K40" s="945">
        <v>0.73</v>
      </c>
      <c r="L40" s="943">
        <v>3</v>
      </c>
      <c r="M40" s="943">
        <v>30</v>
      </c>
      <c r="N40" s="946">
        <v>10</v>
      </c>
      <c r="O40" s="943" t="s">
        <v>3167</v>
      </c>
      <c r="P40" s="947" t="s">
        <v>3235</v>
      </c>
      <c r="Q40" s="948">
        <f t="shared" si="0"/>
        <v>1</v>
      </c>
      <c r="R40" s="948">
        <f t="shared" si="0"/>
        <v>0.91000000000000014</v>
      </c>
      <c r="S40" s="939">
        <f t="shared" si="1"/>
        <v>50</v>
      </c>
      <c r="T40" s="939">
        <f t="shared" si="2"/>
        <v>103</v>
      </c>
      <c r="U40" s="939">
        <f t="shared" si="3"/>
        <v>53</v>
      </c>
      <c r="V40" s="949">
        <f t="shared" si="4"/>
        <v>2.06</v>
      </c>
      <c r="W40" s="901">
        <v>53</v>
      </c>
    </row>
    <row r="41" spans="1:23" ht="14.4" customHeight="1" x14ac:dyDescent="0.3">
      <c r="A41" s="955" t="s">
        <v>3236</v>
      </c>
      <c r="B41" s="939"/>
      <c r="C41" s="940"/>
      <c r="D41" s="910"/>
      <c r="E41" s="950">
        <v>1</v>
      </c>
      <c r="F41" s="944">
        <v>1.27</v>
      </c>
      <c r="G41" s="900">
        <v>37</v>
      </c>
      <c r="H41" s="941">
        <v>1</v>
      </c>
      <c r="I41" s="942">
        <v>1.06</v>
      </c>
      <c r="J41" s="902">
        <v>13</v>
      </c>
      <c r="K41" s="945">
        <v>1.06</v>
      </c>
      <c r="L41" s="943">
        <v>4</v>
      </c>
      <c r="M41" s="943">
        <v>33</v>
      </c>
      <c r="N41" s="946">
        <v>11</v>
      </c>
      <c r="O41" s="943" t="s">
        <v>3167</v>
      </c>
      <c r="P41" s="947" t="s">
        <v>3237</v>
      </c>
      <c r="Q41" s="948">
        <f t="shared" si="0"/>
        <v>1</v>
      </c>
      <c r="R41" s="948">
        <f t="shared" si="0"/>
        <v>1.06</v>
      </c>
      <c r="S41" s="939">
        <f t="shared" si="1"/>
        <v>11</v>
      </c>
      <c r="T41" s="939">
        <f t="shared" si="2"/>
        <v>13</v>
      </c>
      <c r="U41" s="939">
        <f t="shared" si="3"/>
        <v>2</v>
      </c>
      <c r="V41" s="949">
        <f t="shared" si="4"/>
        <v>1.1818181818181819</v>
      </c>
      <c r="W41" s="901">
        <v>2</v>
      </c>
    </row>
    <row r="42" spans="1:23" ht="14.4" customHeight="1" x14ac:dyDescent="0.3">
      <c r="A42" s="954" t="s">
        <v>3238</v>
      </c>
      <c r="B42" s="906"/>
      <c r="C42" s="908"/>
      <c r="D42" s="909"/>
      <c r="E42" s="904"/>
      <c r="F42" s="888"/>
      <c r="G42" s="889"/>
      <c r="H42" s="895">
        <v>1</v>
      </c>
      <c r="I42" s="896">
        <v>0.61</v>
      </c>
      <c r="J42" s="897">
        <v>27</v>
      </c>
      <c r="K42" s="891">
        <v>0.6</v>
      </c>
      <c r="L42" s="890">
        <v>3</v>
      </c>
      <c r="M42" s="890">
        <v>27</v>
      </c>
      <c r="N42" s="892">
        <v>9</v>
      </c>
      <c r="O42" s="890" t="s">
        <v>3167</v>
      </c>
      <c r="P42" s="905" t="s">
        <v>3239</v>
      </c>
      <c r="Q42" s="893">
        <f t="shared" si="0"/>
        <v>1</v>
      </c>
      <c r="R42" s="893">
        <f t="shared" si="0"/>
        <v>0.61</v>
      </c>
      <c r="S42" s="906">
        <f t="shared" si="1"/>
        <v>9</v>
      </c>
      <c r="T42" s="906">
        <f t="shared" si="2"/>
        <v>27</v>
      </c>
      <c r="U42" s="906">
        <f t="shared" si="3"/>
        <v>18</v>
      </c>
      <c r="V42" s="907">
        <f t="shared" si="4"/>
        <v>3</v>
      </c>
      <c r="W42" s="894">
        <v>18</v>
      </c>
    </row>
    <row r="43" spans="1:23" ht="14.4" customHeight="1" x14ac:dyDescent="0.3">
      <c r="A43" s="955" t="s">
        <v>3240</v>
      </c>
      <c r="B43" s="939"/>
      <c r="C43" s="940"/>
      <c r="D43" s="910"/>
      <c r="E43" s="950">
        <v>1</v>
      </c>
      <c r="F43" s="944">
        <v>0.93</v>
      </c>
      <c r="G43" s="900">
        <v>24</v>
      </c>
      <c r="H43" s="941"/>
      <c r="I43" s="942"/>
      <c r="J43" s="899"/>
      <c r="K43" s="945">
        <v>0.93</v>
      </c>
      <c r="L43" s="943">
        <v>4</v>
      </c>
      <c r="M43" s="943">
        <v>33</v>
      </c>
      <c r="N43" s="946">
        <v>11</v>
      </c>
      <c r="O43" s="943" t="s">
        <v>3167</v>
      </c>
      <c r="P43" s="947" t="s">
        <v>3241</v>
      </c>
      <c r="Q43" s="948">
        <f t="shared" si="0"/>
        <v>0</v>
      </c>
      <c r="R43" s="948">
        <f t="shared" si="0"/>
        <v>0</v>
      </c>
      <c r="S43" s="939" t="str">
        <f t="shared" si="1"/>
        <v/>
      </c>
      <c r="T43" s="939" t="str">
        <f t="shared" si="2"/>
        <v/>
      </c>
      <c r="U43" s="939" t="str">
        <f t="shared" si="3"/>
        <v/>
      </c>
      <c r="V43" s="949" t="str">
        <f t="shared" si="4"/>
        <v/>
      </c>
      <c r="W43" s="901"/>
    </row>
    <row r="44" spans="1:23" ht="14.4" customHeight="1" x14ac:dyDescent="0.3">
      <c r="A44" s="954" t="s">
        <v>3242</v>
      </c>
      <c r="B44" s="906"/>
      <c r="C44" s="908"/>
      <c r="D44" s="909"/>
      <c r="E44" s="904"/>
      <c r="F44" s="888"/>
      <c r="G44" s="889"/>
      <c r="H44" s="895">
        <v>1</v>
      </c>
      <c r="I44" s="896">
        <v>1.1599999999999999</v>
      </c>
      <c r="J44" s="897">
        <v>31</v>
      </c>
      <c r="K44" s="891">
        <v>0.55000000000000004</v>
      </c>
      <c r="L44" s="890">
        <v>2</v>
      </c>
      <c r="M44" s="890">
        <v>21</v>
      </c>
      <c r="N44" s="892">
        <v>7</v>
      </c>
      <c r="O44" s="890" t="s">
        <v>3167</v>
      </c>
      <c r="P44" s="905" t="s">
        <v>3243</v>
      </c>
      <c r="Q44" s="893">
        <f t="shared" si="0"/>
        <v>1</v>
      </c>
      <c r="R44" s="893">
        <f t="shared" si="0"/>
        <v>1.1599999999999999</v>
      </c>
      <c r="S44" s="906">
        <f t="shared" si="1"/>
        <v>7</v>
      </c>
      <c r="T44" s="906">
        <f t="shared" si="2"/>
        <v>31</v>
      </c>
      <c r="U44" s="906">
        <f t="shared" si="3"/>
        <v>24</v>
      </c>
      <c r="V44" s="907">
        <f t="shared" si="4"/>
        <v>4.4285714285714288</v>
      </c>
      <c r="W44" s="894">
        <v>24</v>
      </c>
    </row>
    <row r="45" spans="1:23" ht="14.4" customHeight="1" x14ac:dyDescent="0.3">
      <c r="A45" s="954" t="s">
        <v>3244</v>
      </c>
      <c r="B45" s="906">
        <v>1</v>
      </c>
      <c r="C45" s="908">
        <v>0.42</v>
      </c>
      <c r="D45" s="909">
        <v>8</v>
      </c>
      <c r="E45" s="904">
        <v>1</v>
      </c>
      <c r="F45" s="888">
        <v>1.98</v>
      </c>
      <c r="G45" s="889">
        <v>46</v>
      </c>
      <c r="H45" s="895"/>
      <c r="I45" s="896"/>
      <c r="J45" s="898"/>
      <c r="K45" s="891">
        <v>0.42</v>
      </c>
      <c r="L45" s="890">
        <v>2</v>
      </c>
      <c r="M45" s="890">
        <v>15</v>
      </c>
      <c r="N45" s="892">
        <v>5</v>
      </c>
      <c r="O45" s="890" t="s">
        <v>3167</v>
      </c>
      <c r="P45" s="905" t="s">
        <v>3245</v>
      </c>
      <c r="Q45" s="893">
        <f t="shared" si="0"/>
        <v>-1</v>
      </c>
      <c r="R45" s="893">
        <f t="shared" si="0"/>
        <v>-0.42</v>
      </c>
      <c r="S45" s="906" t="str">
        <f t="shared" si="1"/>
        <v/>
      </c>
      <c r="T45" s="906" t="str">
        <f t="shared" si="2"/>
        <v/>
      </c>
      <c r="U45" s="906" t="str">
        <f t="shared" si="3"/>
        <v/>
      </c>
      <c r="V45" s="907" t="str">
        <f t="shared" si="4"/>
        <v/>
      </c>
      <c r="W45" s="894"/>
    </row>
    <row r="46" spans="1:23" ht="14.4" customHeight="1" x14ac:dyDescent="0.3">
      <c r="A46" s="955" t="s">
        <v>3246</v>
      </c>
      <c r="B46" s="939">
        <v>2</v>
      </c>
      <c r="C46" s="940">
        <v>1.68</v>
      </c>
      <c r="D46" s="910">
        <v>27</v>
      </c>
      <c r="E46" s="950">
        <v>2</v>
      </c>
      <c r="F46" s="944">
        <v>1.1200000000000001</v>
      </c>
      <c r="G46" s="900">
        <v>12</v>
      </c>
      <c r="H46" s="941">
        <v>5</v>
      </c>
      <c r="I46" s="942">
        <v>6.5</v>
      </c>
      <c r="J46" s="902">
        <v>32.6</v>
      </c>
      <c r="K46" s="945">
        <v>0.56000000000000005</v>
      </c>
      <c r="L46" s="943">
        <v>2</v>
      </c>
      <c r="M46" s="943">
        <v>21</v>
      </c>
      <c r="N46" s="946">
        <v>7</v>
      </c>
      <c r="O46" s="943" t="s">
        <v>3167</v>
      </c>
      <c r="P46" s="947" t="s">
        <v>3247</v>
      </c>
      <c r="Q46" s="948">
        <f t="shared" si="0"/>
        <v>3</v>
      </c>
      <c r="R46" s="948">
        <f t="shared" si="0"/>
        <v>4.82</v>
      </c>
      <c r="S46" s="939">
        <f t="shared" si="1"/>
        <v>35</v>
      </c>
      <c r="T46" s="939">
        <f t="shared" si="2"/>
        <v>163</v>
      </c>
      <c r="U46" s="939">
        <f t="shared" si="3"/>
        <v>128</v>
      </c>
      <c r="V46" s="949">
        <f t="shared" si="4"/>
        <v>4.6571428571428575</v>
      </c>
      <c r="W46" s="901">
        <v>128</v>
      </c>
    </row>
    <row r="47" spans="1:23" ht="14.4" customHeight="1" x14ac:dyDescent="0.3">
      <c r="A47" s="954" t="s">
        <v>3248</v>
      </c>
      <c r="B47" s="885">
        <v>1</v>
      </c>
      <c r="C47" s="886">
        <v>15.61</v>
      </c>
      <c r="D47" s="887">
        <v>29</v>
      </c>
      <c r="E47" s="904"/>
      <c r="F47" s="888"/>
      <c r="G47" s="889"/>
      <c r="H47" s="890"/>
      <c r="I47" s="888"/>
      <c r="J47" s="889"/>
      <c r="K47" s="891">
        <v>14.17</v>
      </c>
      <c r="L47" s="890">
        <v>2</v>
      </c>
      <c r="M47" s="890">
        <v>18</v>
      </c>
      <c r="N47" s="892">
        <v>6</v>
      </c>
      <c r="O47" s="890" t="s">
        <v>3022</v>
      </c>
      <c r="P47" s="905" t="s">
        <v>3249</v>
      </c>
      <c r="Q47" s="893">
        <f t="shared" si="0"/>
        <v>-1</v>
      </c>
      <c r="R47" s="893">
        <f t="shared" si="0"/>
        <v>-15.61</v>
      </c>
      <c r="S47" s="906" t="str">
        <f t="shared" si="1"/>
        <v/>
      </c>
      <c r="T47" s="906" t="str">
        <f t="shared" si="2"/>
        <v/>
      </c>
      <c r="U47" s="906" t="str">
        <f t="shared" si="3"/>
        <v/>
      </c>
      <c r="V47" s="907" t="str">
        <f t="shared" si="4"/>
        <v/>
      </c>
      <c r="W47" s="894"/>
    </row>
    <row r="48" spans="1:23" ht="14.4" customHeight="1" x14ac:dyDescent="0.3">
      <c r="A48" s="954" t="s">
        <v>3250</v>
      </c>
      <c r="B48" s="906">
        <v>1</v>
      </c>
      <c r="C48" s="908">
        <v>4.13</v>
      </c>
      <c r="D48" s="909">
        <v>22</v>
      </c>
      <c r="E48" s="904"/>
      <c r="F48" s="888"/>
      <c r="G48" s="889"/>
      <c r="H48" s="895">
        <v>1</v>
      </c>
      <c r="I48" s="896">
        <v>4.18</v>
      </c>
      <c r="J48" s="897">
        <v>31</v>
      </c>
      <c r="K48" s="891">
        <v>5.09</v>
      </c>
      <c r="L48" s="890">
        <v>3</v>
      </c>
      <c r="M48" s="890">
        <v>30</v>
      </c>
      <c r="N48" s="892">
        <v>10</v>
      </c>
      <c r="O48" s="890" t="s">
        <v>3022</v>
      </c>
      <c r="P48" s="905" t="s">
        <v>3251</v>
      </c>
      <c r="Q48" s="893">
        <f t="shared" si="0"/>
        <v>0</v>
      </c>
      <c r="R48" s="893">
        <f t="shared" si="0"/>
        <v>4.9999999999999822E-2</v>
      </c>
      <c r="S48" s="906">
        <f t="shared" si="1"/>
        <v>10</v>
      </c>
      <c r="T48" s="906">
        <f t="shared" si="2"/>
        <v>31</v>
      </c>
      <c r="U48" s="906">
        <f t="shared" si="3"/>
        <v>21</v>
      </c>
      <c r="V48" s="907">
        <f t="shared" si="4"/>
        <v>3.1</v>
      </c>
      <c r="W48" s="894">
        <v>21</v>
      </c>
    </row>
    <row r="49" spans="1:23" ht="14.4" customHeight="1" x14ac:dyDescent="0.3">
      <c r="A49" s="954" t="s">
        <v>3252</v>
      </c>
      <c r="B49" s="885">
        <v>1</v>
      </c>
      <c r="C49" s="886">
        <v>6.18</v>
      </c>
      <c r="D49" s="887">
        <v>40</v>
      </c>
      <c r="E49" s="904"/>
      <c r="F49" s="888"/>
      <c r="G49" s="889"/>
      <c r="H49" s="890"/>
      <c r="I49" s="888"/>
      <c r="J49" s="889"/>
      <c r="K49" s="891">
        <v>3.31</v>
      </c>
      <c r="L49" s="890">
        <v>2</v>
      </c>
      <c r="M49" s="890">
        <v>18</v>
      </c>
      <c r="N49" s="892">
        <v>6</v>
      </c>
      <c r="O49" s="890" t="s">
        <v>3167</v>
      </c>
      <c r="P49" s="905" t="s">
        <v>3253</v>
      </c>
      <c r="Q49" s="893">
        <f t="shared" si="0"/>
        <v>-1</v>
      </c>
      <c r="R49" s="893">
        <f t="shared" si="0"/>
        <v>-6.18</v>
      </c>
      <c r="S49" s="906" t="str">
        <f t="shared" si="1"/>
        <v/>
      </c>
      <c r="T49" s="906" t="str">
        <f t="shared" si="2"/>
        <v/>
      </c>
      <c r="U49" s="906" t="str">
        <f t="shared" si="3"/>
        <v/>
      </c>
      <c r="V49" s="907" t="str">
        <f t="shared" si="4"/>
        <v/>
      </c>
      <c r="W49" s="894"/>
    </row>
    <row r="50" spans="1:23" ht="14.4" customHeight="1" x14ac:dyDescent="0.3">
      <c r="A50" s="954" t="s">
        <v>3254</v>
      </c>
      <c r="B50" s="885">
        <v>2</v>
      </c>
      <c r="C50" s="886">
        <v>10.96</v>
      </c>
      <c r="D50" s="887">
        <v>43.5</v>
      </c>
      <c r="E50" s="904"/>
      <c r="F50" s="888"/>
      <c r="G50" s="889"/>
      <c r="H50" s="890"/>
      <c r="I50" s="888"/>
      <c r="J50" s="889"/>
      <c r="K50" s="891">
        <v>3.36</v>
      </c>
      <c r="L50" s="890">
        <v>2</v>
      </c>
      <c r="M50" s="890">
        <v>21</v>
      </c>
      <c r="N50" s="892">
        <v>7</v>
      </c>
      <c r="O50" s="890" t="s">
        <v>3022</v>
      </c>
      <c r="P50" s="905" t="s">
        <v>3255</v>
      </c>
      <c r="Q50" s="893">
        <f t="shared" si="0"/>
        <v>-2</v>
      </c>
      <c r="R50" s="893">
        <f t="shared" si="0"/>
        <v>-10.96</v>
      </c>
      <c r="S50" s="906" t="str">
        <f t="shared" si="1"/>
        <v/>
      </c>
      <c r="T50" s="906" t="str">
        <f t="shared" si="2"/>
        <v/>
      </c>
      <c r="U50" s="906" t="str">
        <f t="shared" si="3"/>
        <v/>
      </c>
      <c r="V50" s="907" t="str">
        <f t="shared" si="4"/>
        <v/>
      </c>
      <c r="W50" s="894"/>
    </row>
    <row r="51" spans="1:23" ht="14.4" customHeight="1" x14ac:dyDescent="0.3">
      <c r="A51" s="954" t="s">
        <v>3256</v>
      </c>
      <c r="B51" s="906"/>
      <c r="C51" s="908"/>
      <c r="D51" s="909"/>
      <c r="E51" s="895">
        <v>1</v>
      </c>
      <c r="F51" s="896">
        <v>2.36</v>
      </c>
      <c r="G51" s="898">
        <v>31</v>
      </c>
      <c r="H51" s="890"/>
      <c r="I51" s="888"/>
      <c r="J51" s="889"/>
      <c r="K51" s="891">
        <v>0.68</v>
      </c>
      <c r="L51" s="890">
        <v>1</v>
      </c>
      <c r="M51" s="890">
        <v>12</v>
      </c>
      <c r="N51" s="892">
        <v>4</v>
      </c>
      <c r="O51" s="890" t="s">
        <v>3167</v>
      </c>
      <c r="P51" s="905" t="s">
        <v>3257</v>
      </c>
      <c r="Q51" s="893">
        <f t="shared" si="0"/>
        <v>0</v>
      </c>
      <c r="R51" s="893">
        <f t="shared" si="0"/>
        <v>0</v>
      </c>
      <c r="S51" s="906" t="str">
        <f t="shared" si="1"/>
        <v/>
      </c>
      <c r="T51" s="906" t="str">
        <f t="shared" si="2"/>
        <v/>
      </c>
      <c r="U51" s="906" t="str">
        <f t="shared" si="3"/>
        <v/>
      </c>
      <c r="V51" s="907" t="str">
        <f t="shared" si="4"/>
        <v/>
      </c>
      <c r="W51" s="894"/>
    </row>
    <row r="52" spans="1:23" ht="14.4" customHeight="1" x14ac:dyDescent="0.3">
      <c r="A52" s="954" t="s">
        <v>3258</v>
      </c>
      <c r="B52" s="885">
        <v>1</v>
      </c>
      <c r="C52" s="886">
        <v>3.18</v>
      </c>
      <c r="D52" s="887">
        <v>38</v>
      </c>
      <c r="E52" s="904"/>
      <c r="F52" s="888"/>
      <c r="G52" s="889"/>
      <c r="H52" s="890"/>
      <c r="I52" s="888"/>
      <c r="J52" s="889"/>
      <c r="K52" s="891">
        <v>0.49</v>
      </c>
      <c r="L52" s="890">
        <v>1</v>
      </c>
      <c r="M52" s="890">
        <v>9</v>
      </c>
      <c r="N52" s="892">
        <v>3</v>
      </c>
      <c r="O52" s="890" t="s">
        <v>3167</v>
      </c>
      <c r="P52" s="905" t="s">
        <v>3259</v>
      </c>
      <c r="Q52" s="893">
        <f t="shared" si="0"/>
        <v>-1</v>
      </c>
      <c r="R52" s="893">
        <f t="shared" si="0"/>
        <v>-3.18</v>
      </c>
      <c r="S52" s="906" t="str">
        <f t="shared" si="1"/>
        <v/>
      </c>
      <c r="T52" s="906" t="str">
        <f t="shared" si="2"/>
        <v/>
      </c>
      <c r="U52" s="906" t="str">
        <f t="shared" si="3"/>
        <v/>
      </c>
      <c r="V52" s="907" t="str">
        <f t="shared" si="4"/>
        <v/>
      </c>
      <c r="W52" s="894"/>
    </row>
    <row r="53" spans="1:23" ht="14.4" customHeight="1" x14ac:dyDescent="0.3">
      <c r="A53" s="954" t="s">
        <v>3260</v>
      </c>
      <c r="B53" s="906">
        <v>1</v>
      </c>
      <c r="C53" s="908">
        <v>0.55000000000000004</v>
      </c>
      <c r="D53" s="909">
        <v>17</v>
      </c>
      <c r="E53" s="904">
        <v>1</v>
      </c>
      <c r="F53" s="888">
        <v>0.55000000000000004</v>
      </c>
      <c r="G53" s="889">
        <v>18</v>
      </c>
      <c r="H53" s="895"/>
      <c r="I53" s="896"/>
      <c r="J53" s="898"/>
      <c r="K53" s="891">
        <v>0.55000000000000004</v>
      </c>
      <c r="L53" s="890">
        <v>3</v>
      </c>
      <c r="M53" s="890">
        <v>24</v>
      </c>
      <c r="N53" s="892">
        <v>8</v>
      </c>
      <c r="O53" s="890" t="s">
        <v>3167</v>
      </c>
      <c r="P53" s="905" t="s">
        <v>3261</v>
      </c>
      <c r="Q53" s="893">
        <f t="shared" si="0"/>
        <v>-1</v>
      </c>
      <c r="R53" s="893">
        <f t="shared" si="0"/>
        <v>-0.55000000000000004</v>
      </c>
      <c r="S53" s="906" t="str">
        <f t="shared" si="1"/>
        <v/>
      </c>
      <c r="T53" s="906" t="str">
        <f t="shared" si="2"/>
        <v/>
      </c>
      <c r="U53" s="906" t="str">
        <f t="shared" si="3"/>
        <v/>
      </c>
      <c r="V53" s="907" t="str">
        <f t="shared" si="4"/>
        <v/>
      </c>
      <c r="W53" s="894"/>
    </row>
    <row r="54" spans="1:23" ht="14.4" customHeight="1" x14ac:dyDescent="0.3">
      <c r="A54" s="955" t="s">
        <v>3262</v>
      </c>
      <c r="B54" s="939">
        <v>4</v>
      </c>
      <c r="C54" s="940">
        <v>3</v>
      </c>
      <c r="D54" s="910">
        <v>21</v>
      </c>
      <c r="E54" s="950">
        <v>1</v>
      </c>
      <c r="F54" s="944">
        <v>0.68</v>
      </c>
      <c r="G54" s="900">
        <v>17</v>
      </c>
      <c r="H54" s="941">
        <v>3</v>
      </c>
      <c r="I54" s="942">
        <v>2.3199999999999998</v>
      </c>
      <c r="J54" s="902">
        <v>24.3</v>
      </c>
      <c r="K54" s="945">
        <v>0.68</v>
      </c>
      <c r="L54" s="943">
        <v>3</v>
      </c>
      <c r="M54" s="943">
        <v>27</v>
      </c>
      <c r="N54" s="946">
        <v>9</v>
      </c>
      <c r="O54" s="943" t="s">
        <v>3167</v>
      </c>
      <c r="P54" s="947" t="s">
        <v>3263</v>
      </c>
      <c r="Q54" s="948">
        <f t="shared" si="0"/>
        <v>-1</v>
      </c>
      <c r="R54" s="948">
        <f t="shared" si="0"/>
        <v>-0.68000000000000016</v>
      </c>
      <c r="S54" s="939">
        <f t="shared" si="1"/>
        <v>27</v>
      </c>
      <c r="T54" s="939">
        <f t="shared" si="2"/>
        <v>72.900000000000006</v>
      </c>
      <c r="U54" s="939">
        <f t="shared" si="3"/>
        <v>45.900000000000006</v>
      </c>
      <c r="V54" s="949">
        <f t="shared" si="4"/>
        <v>2.7</v>
      </c>
      <c r="W54" s="901">
        <v>46</v>
      </c>
    </row>
    <row r="55" spans="1:23" ht="14.4" customHeight="1" x14ac:dyDescent="0.3">
      <c r="A55" s="955" t="s">
        <v>3264</v>
      </c>
      <c r="B55" s="939"/>
      <c r="C55" s="940"/>
      <c r="D55" s="910"/>
      <c r="E55" s="950">
        <v>3</v>
      </c>
      <c r="F55" s="944">
        <v>3.23</v>
      </c>
      <c r="G55" s="900">
        <v>15</v>
      </c>
      <c r="H55" s="941">
        <v>3</v>
      </c>
      <c r="I55" s="942">
        <v>3.34</v>
      </c>
      <c r="J55" s="902">
        <v>27.7</v>
      </c>
      <c r="K55" s="945">
        <v>1.04</v>
      </c>
      <c r="L55" s="943">
        <v>4</v>
      </c>
      <c r="M55" s="943">
        <v>36</v>
      </c>
      <c r="N55" s="946">
        <v>12</v>
      </c>
      <c r="O55" s="943" t="s">
        <v>3167</v>
      </c>
      <c r="P55" s="947" t="s">
        <v>3265</v>
      </c>
      <c r="Q55" s="948">
        <f t="shared" si="0"/>
        <v>3</v>
      </c>
      <c r="R55" s="948">
        <f t="shared" si="0"/>
        <v>3.34</v>
      </c>
      <c r="S55" s="939">
        <f t="shared" si="1"/>
        <v>36</v>
      </c>
      <c r="T55" s="939">
        <f t="shared" si="2"/>
        <v>83.1</v>
      </c>
      <c r="U55" s="939">
        <f t="shared" si="3"/>
        <v>47.099999999999994</v>
      </c>
      <c r="V55" s="949">
        <f t="shared" si="4"/>
        <v>2.3083333333333331</v>
      </c>
      <c r="W55" s="901">
        <v>47</v>
      </c>
    </row>
    <row r="56" spans="1:23" ht="14.4" customHeight="1" x14ac:dyDescent="0.3">
      <c r="A56" s="954" t="s">
        <v>3266</v>
      </c>
      <c r="B56" s="885">
        <v>1</v>
      </c>
      <c r="C56" s="886">
        <v>0.73</v>
      </c>
      <c r="D56" s="887">
        <v>29</v>
      </c>
      <c r="E56" s="904"/>
      <c r="F56" s="888"/>
      <c r="G56" s="889"/>
      <c r="H56" s="890"/>
      <c r="I56" s="888"/>
      <c r="J56" s="889"/>
      <c r="K56" s="891">
        <v>0.53</v>
      </c>
      <c r="L56" s="890">
        <v>3</v>
      </c>
      <c r="M56" s="890">
        <v>24</v>
      </c>
      <c r="N56" s="892">
        <v>8</v>
      </c>
      <c r="O56" s="890" t="s">
        <v>3167</v>
      </c>
      <c r="P56" s="905" t="s">
        <v>3267</v>
      </c>
      <c r="Q56" s="893">
        <f t="shared" si="0"/>
        <v>-1</v>
      </c>
      <c r="R56" s="893">
        <f t="shared" si="0"/>
        <v>-0.73</v>
      </c>
      <c r="S56" s="906" t="str">
        <f t="shared" si="1"/>
        <v/>
      </c>
      <c r="T56" s="906" t="str">
        <f t="shared" si="2"/>
        <v/>
      </c>
      <c r="U56" s="906" t="str">
        <f t="shared" si="3"/>
        <v/>
      </c>
      <c r="V56" s="907" t="str">
        <f t="shared" si="4"/>
        <v/>
      </c>
      <c r="W56" s="894"/>
    </row>
    <row r="57" spans="1:23" ht="14.4" customHeight="1" x14ac:dyDescent="0.3">
      <c r="A57" s="954" t="s">
        <v>3268</v>
      </c>
      <c r="B57" s="906">
        <v>1</v>
      </c>
      <c r="C57" s="908">
        <v>0.74</v>
      </c>
      <c r="D57" s="909">
        <v>26</v>
      </c>
      <c r="E57" s="904"/>
      <c r="F57" s="888"/>
      <c r="G57" s="889"/>
      <c r="H57" s="895">
        <v>2</v>
      </c>
      <c r="I57" s="896">
        <v>1.51</v>
      </c>
      <c r="J57" s="897">
        <v>25.5</v>
      </c>
      <c r="K57" s="891">
        <v>0.42</v>
      </c>
      <c r="L57" s="890">
        <v>2</v>
      </c>
      <c r="M57" s="890">
        <v>18</v>
      </c>
      <c r="N57" s="892">
        <v>6</v>
      </c>
      <c r="O57" s="890" t="s">
        <v>3167</v>
      </c>
      <c r="P57" s="905" t="s">
        <v>3269</v>
      </c>
      <c r="Q57" s="893">
        <f t="shared" si="0"/>
        <v>1</v>
      </c>
      <c r="R57" s="893">
        <f t="shared" si="0"/>
        <v>0.77</v>
      </c>
      <c r="S57" s="906">
        <f t="shared" si="1"/>
        <v>12</v>
      </c>
      <c r="T57" s="906">
        <f t="shared" si="2"/>
        <v>51</v>
      </c>
      <c r="U57" s="906">
        <f t="shared" si="3"/>
        <v>39</v>
      </c>
      <c r="V57" s="907">
        <f t="shared" si="4"/>
        <v>4.25</v>
      </c>
      <c r="W57" s="894">
        <v>39</v>
      </c>
    </row>
    <row r="58" spans="1:23" ht="14.4" customHeight="1" x14ac:dyDescent="0.3">
      <c r="A58" s="954" t="s">
        <v>3270</v>
      </c>
      <c r="B58" s="906">
        <v>1</v>
      </c>
      <c r="C58" s="908">
        <v>0.36</v>
      </c>
      <c r="D58" s="909">
        <v>11</v>
      </c>
      <c r="E58" s="904"/>
      <c r="F58" s="888"/>
      <c r="G58" s="889"/>
      <c r="H58" s="895"/>
      <c r="I58" s="896"/>
      <c r="J58" s="898"/>
      <c r="K58" s="891">
        <v>0.3</v>
      </c>
      <c r="L58" s="890">
        <v>1</v>
      </c>
      <c r="M58" s="890">
        <v>12</v>
      </c>
      <c r="N58" s="892">
        <v>4</v>
      </c>
      <c r="O58" s="890" t="s">
        <v>3167</v>
      </c>
      <c r="P58" s="905" t="s">
        <v>3271</v>
      </c>
      <c r="Q58" s="893">
        <f t="shared" si="0"/>
        <v>-1</v>
      </c>
      <c r="R58" s="893">
        <f t="shared" si="0"/>
        <v>-0.36</v>
      </c>
      <c r="S58" s="906" t="str">
        <f t="shared" si="1"/>
        <v/>
      </c>
      <c r="T58" s="906" t="str">
        <f t="shared" si="2"/>
        <v/>
      </c>
      <c r="U58" s="906" t="str">
        <f t="shared" si="3"/>
        <v/>
      </c>
      <c r="V58" s="907" t="str">
        <f t="shared" si="4"/>
        <v/>
      </c>
      <c r="W58" s="894"/>
    </row>
    <row r="59" spans="1:23" ht="14.4" customHeight="1" x14ac:dyDescent="0.3">
      <c r="A59" s="955" t="s">
        <v>3272</v>
      </c>
      <c r="B59" s="939">
        <v>2</v>
      </c>
      <c r="C59" s="940">
        <v>1.99</v>
      </c>
      <c r="D59" s="910">
        <v>29</v>
      </c>
      <c r="E59" s="950"/>
      <c r="F59" s="944"/>
      <c r="G59" s="900"/>
      <c r="H59" s="941">
        <v>3</v>
      </c>
      <c r="I59" s="942">
        <v>2.4300000000000002</v>
      </c>
      <c r="J59" s="902">
        <v>24.7</v>
      </c>
      <c r="K59" s="945">
        <v>0.37</v>
      </c>
      <c r="L59" s="943">
        <v>2</v>
      </c>
      <c r="M59" s="943">
        <v>15</v>
      </c>
      <c r="N59" s="946">
        <v>5</v>
      </c>
      <c r="O59" s="943" t="s">
        <v>3167</v>
      </c>
      <c r="P59" s="947" t="s">
        <v>3273</v>
      </c>
      <c r="Q59" s="948">
        <f t="shared" si="0"/>
        <v>1</v>
      </c>
      <c r="R59" s="948">
        <f t="shared" si="0"/>
        <v>0.44000000000000017</v>
      </c>
      <c r="S59" s="939">
        <f t="shared" si="1"/>
        <v>15</v>
      </c>
      <c r="T59" s="939">
        <f t="shared" si="2"/>
        <v>74.099999999999994</v>
      </c>
      <c r="U59" s="939">
        <f t="shared" si="3"/>
        <v>59.099999999999994</v>
      </c>
      <c r="V59" s="949">
        <f t="shared" si="4"/>
        <v>4.9399999999999995</v>
      </c>
      <c r="W59" s="901">
        <v>59</v>
      </c>
    </row>
    <row r="60" spans="1:23" ht="14.4" customHeight="1" x14ac:dyDescent="0.3">
      <c r="A60" s="954" t="s">
        <v>3274</v>
      </c>
      <c r="B60" s="906"/>
      <c r="C60" s="908"/>
      <c r="D60" s="909"/>
      <c r="E60" s="904"/>
      <c r="F60" s="888"/>
      <c r="G60" s="889"/>
      <c r="H60" s="895">
        <v>1</v>
      </c>
      <c r="I60" s="896">
        <v>0.95</v>
      </c>
      <c r="J60" s="897">
        <v>25</v>
      </c>
      <c r="K60" s="891">
        <v>0.93</v>
      </c>
      <c r="L60" s="890">
        <v>3</v>
      </c>
      <c r="M60" s="890">
        <v>27</v>
      </c>
      <c r="N60" s="892">
        <v>9</v>
      </c>
      <c r="O60" s="890" t="s">
        <v>3167</v>
      </c>
      <c r="P60" s="905" t="s">
        <v>3275</v>
      </c>
      <c r="Q60" s="893">
        <f t="shared" si="0"/>
        <v>1</v>
      </c>
      <c r="R60" s="893">
        <f t="shared" si="0"/>
        <v>0.95</v>
      </c>
      <c r="S60" s="906">
        <f t="shared" si="1"/>
        <v>9</v>
      </c>
      <c r="T60" s="906">
        <f t="shared" si="2"/>
        <v>25</v>
      </c>
      <c r="U60" s="906">
        <f t="shared" si="3"/>
        <v>16</v>
      </c>
      <c r="V60" s="907">
        <f t="shared" si="4"/>
        <v>2.7777777777777777</v>
      </c>
      <c r="W60" s="894">
        <v>16</v>
      </c>
    </row>
    <row r="61" spans="1:23" ht="14.4" customHeight="1" x14ac:dyDescent="0.3">
      <c r="A61" s="954" t="s">
        <v>3276</v>
      </c>
      <c r="B61" s="885">
        <v>1</v>
      </c>
      <c r="C61" s="886">
        <v>0.97</v>
      </c>
      <c r="D61" s="887">
        <v>25</v>
      </c>
      <c r="E61" s="904"/>
      <c r="F61" s="888"/>
      <c r="G61" s="889"/>
      <c r="H61" s="890"/>
      <c r="I61" s="888"/>
      <c r="J61" s="889"/>
      <c r="K61" s="891">
        <v>0.45</v>
      </c>
      <c r="L61" s="890">
        <v>2</v>
      </c>
      <c r="M61" s="890">
        <v>15</v>
      </c>
      <c r="N61" s="892">
        <v>5</v>
      </c>
      <c r="O61" s="890" t="s">
        <v>3167</v>
      </c>
      <c r="P61" s="905" t="s">
        <v>3277</v>
      </c>
      <c r="Q61" s="893">
        <f t="shared" si="0"/>
        <v>-1</v>
      </c>
      <c r="R61" s="893">
        <f t="shared" si="0"/>
        <v>-0.97</v>
      </c>
      <c r="S61" s="906" t="str">
        <f t="shared" si="1"/>
        <v/>
      </c>
      <c r="T61" s="906" t="str">
        <f t="shared" si="2"/>
        <v/>
      </c>
      <c r="U61" s="906" t="str">
        <f t="shared" si="3"/>
        <v/>
      </c>
      <c r="V61" s="907" t="str">
        <f t="shared" si="4"/>
        <v/>
      </c>
      <c r="W61" s="894"/>
    </row>
    <row r="62" spans="1:23" ht="14.4" customHeight="1" x14ac:dyDescent="0.3">
      <c r="A62" s="954" t="s">
        <v>3278</v>
      </c>
      <c r="B62" s="906"/>
      <c r="C62" s="908"/>
      <c r="D62" s="909"/>
      <c r="E62" s="895">
        <v>1</v>
      </c>
      <c r="F62" s="896">
        <v>4.2699999999999996</v>
      </c>
      <c r="G62" s="898">
        <v>21</v>
      </c>
      <c r="H62" s="890"/>
      <c r="I62" s="888"/>
      <c r="J62" s="889"/>
      <c r="K62" s="891">
        <v>4.2699999999999996</v>
      </c>
      <c r="L62" s="890">
        <v>2</v>
      </c>
      <c r="M62" s="890">
        <v>21</v>
      </c>
      <c r="N62" s="892">
        <v>7</v>
      </c>
      <c r="O62" s="890" t="s">
        <v>3167</v>
      </c>
      <c r="P62" s="905" t="s">
        <v>3279</v>
      </c>
      <c r="Q62" s="893">
        <f t="shared" si="0"/>
        <v>0</v>
      </c>
      <c r="R62" s="893">
        <f t="shared" si="0"/>
        <v>0</v>
      </c>
      <c r="S62" s="906" t="str">
        <f t="shared" si="1"/>
        <v/>
      </c>
      <c r="T62" s="906" t="str">
        <f t="shared" si="2"/>
        <v/>
      </c>
      <c r="U62" s="906" t="str">
        <f t="shared" si="3"/>
        <v/>
      </c>
      <c r="V62" s="907" t="str">
        <f t="shared" si="4"/>
        <v/>
      </c>
      <c r="W62" s="894"/>
    </row>
    <row r="63" spans="1:23" ht="14.4" customHeight="1" x14ac:dyDescent="0.3">
      <c r="A63" s="954" t="s">
        <v>3280</v>
      </c>
      <c r="B63" s="906"/>
      <c r="C63" s="908"/>
      <c r="D63" s="909"/>
      <c r="E63" s="895">
        <v>1</v>
      </c>
      <c r="F63" s="896">
        <v>4.29</v>
      </c>
      <c r="G63" s="898">
        <v>43</v>
      </c>
      <c r="H63" s="890"/>
      <c r="I63" s="888"/>
      <c r="J63" s="889"/>
      <c r="K63" s="891">
        <v>2.65</v>
      </c>
      <c r="L63" s="890">
        <v>3</v>
      </c>
      <c r="M63" s="890">
        <v>27</v>
      </c>
      <c r="N63" s="892">
        <v>9</v>
      </c>
      <c r="O63" s="890" t="s">
        <v>3167</v>
      </c>
      <c r="P63" s="905" t="s">
        <v>3281</v>
      </c>
      <c r="Q63" s="893">
        <f t="shared" si="0"/>
        <v>0</v>
      </c>
      <c r="R63" s="893">
        <f t="shared" si="0"/>
        <v>0</v>
      </c>
      <c r="S63" s="906" t="str">
        <f t="shared" si="1"/>
        <v/>
      </c>
      <c r="T63" s="906" t="str">
        <f t="shared" si="2"/>
        <v/>
      </c>
      <c r="U63" s="906" t="str">
        <f t="shared" si="3"/>
        <v/>
      </c>
      <c r="V63" s="907" t="str">
        <f t="shared" si="4"/>
        <v/>
      </c>
      <c r="W63" s="894"/>
    </row>
    <row r="64" spans="1:23" ht="14.4" customHeight="1" x14ac:dyDescent="0.3">
      <c r="A64" s="954" t="s">
        <v>3282</v>
      </c>
      <c r="B64" s="906"/>
      <c r="C64" s="908"/>
      <c r="D64" s="909"/>
      <c r="E64" s="904"/>
      <c r="F64" s="888"/>
      <c r="G64" s="889"/>
      <c r="H64" s="895">
        <v>1</v>
      </c>
      <c r="I64" s="896">
        <v>3.29</v>
      </c>
      <c r="J64" s="897">
        <v>24</v>
      </c>
      <c r="K64" s="891">
        <v>3.29</v>
      </c>
      <c r="L64" s="890">
        <v>4</v>
      </c>
      <c r="M64" s="890">
        <v>36</v>
      </c>
      <c r="N64" s="892">
        <v>12</v>
      </c>
      <c r="O64" s="890" t="s">
        <v>3167</v>
      </c>
      <c r="P64" s="905" t="s">
        <v>3283</v>
      </c>
      <c r="Q64" s="893">
        <f t="shared" si="0"/>
        <v>1</v>
      </c>
      <c r="R64" s="893">
        <f t="shared" si="0"/>
        <v>3.29</v>
      </c>
      <c r="S64" s="906">
        <f t="shared" si="1"/>
        <v>12</v>
      </c>
      <c r="T64" s="906">
        <f t="shared" si="2"/>
        <v>24</v>
      </c>
      <c r="U64" s="906">
        <f t="shared" si="3"/>
        <v>12</v>
      </c>
      <c r="V64" s="907">
        <f t="shared" si="4"/>
        <v>2</v>
      </c>
      <c r="W64" s="894">
        <v>12</v>
      </c>
    </row>
    <row r="65" spans="1:23" ht="14.4" customHeight="1" x14ac:dyDescent="0.3">
      <c r="A65" s="955" t="s">
        <v>3284</v>
      </c>
      <c r="B65" s="939">
        <v>1</v>
      </c>
      <c r="C65" s="940">
        <v>5.28</v>
      </c>
      <c r="D65" s="910">
        <v>53</v>
      </c>
      <c r="E65" s="950"/>
      <c r="F65" s="944"/>
      <c r="G65" s="900"/>
      <c r="H65" s="941"/>
      <c r="I65" s="942"/>
      <c r="J65" s="899"/>
      <c r="K65" s="945">
        <v>4.09</v>
      </c>
      <c r="L65" s="943">
        <v>5</v>
      </c>
      <c r="M65" s="943">
        <v>45</v>
      </c>
      <c r="N65" s="946">
        <v>15</v>
      </c>
      <c r="O65" s="943" t="s">
        <v>3167</v>
      </c>
      <c r="P65" s="947" t="s">
        <v>3285</v>
      </c>
      <c r="Q65" s="948">
        <f t="shared" si="0"/>
        <v>-1</v>
      </c>
      <c r="R65" s="948">
        <f t="shared" si="0"/>
        <v>-5.28</v>
      </c>
      <c r="S65" s="939" t="str">
        <f t="shared" si="1"/>
        <v/>
      </c>
      <c r="T65" s="939" t="str">
        <f t="shared" si="2"/>
        <v/>
      </c>
      <c r="U65" s="939" t="str">
        <f t="shared" si="3"/>
        <v/>
      </c>
      <c r="V65" s="949" t="str">
        <f t="shared" si="4"/>
        <v/>
      </c>
      <c r="W65" s="901"/>
    </row>
    <row r="66" spans="1:23" ht="14.4" customHeight="1" x14ac:dyDescent="0.3">
      <c r="A66" s="955" t="s">
        <v>3286</v>
      </c>
      <c r="B66" s="939"/>
      <c r="C66" s="940"/>
      <c r="D66" s="910"/>
      <c r="E66" s="950">
        <v>1</v>
      </c>
      <c r="F66" s="944">
        <v>6.37</v>
      </c>
      <c r="G66" s="900">
        <v>37</v>
      </c>
      <c r="H66" s="941"/>
      <c r="I66" s="942"/>
      <c r="J66" s="899"/>
      <c r="K66" s="945">
        <v>6.37</v>
      </c>
      <c r="L66" s="943">
        <v>7</v>
      </c>
      <c r="M66" s="943">
        <v>60</v>
      </c>
      <c r="N66" s="946">
        <v>20</v>
      </c>
      <c r="O66" s="943" t="s">
        <v>3167</v>
      </c>
      <c r="P66" s="947" t="s">
        <v>3287</v>
      </c>
      <c r="Q66" s="948">
        <f t="shared" si="0"/>
        <v>0</v>
      </c>
      <c r="R66" s="948">
        <f t="shared" si="0"/>
        <v>0</v>
      </c>
      <c r="S66" s="939" t="str">
        <f t="shared" si="1"/>
        <v/>
      </c>
      <c r="T66" s="939" t="str">
        <f t="shared" si="2"/>
        <v/>
      </c>
      <c r="U66" s="939" t="str">
        <f t="shared" si="3"/>
        <v/>
      </c>
      <c r="V66" s="949" t="str">
        <f t="shared" si="4"/>
        <v/>
      </c>
      <c r="W66" s="901"/>
    </row>
    <row r="67" spans="1:23" ht="14.4" customHeight="1" x14ac:dyDescent="0.3">
      <c r="A67" s="954" t="s">
        <v>3288</v>
      </c>
      <c r="B67" s="906"/>
      <c r="C67" s="908"/>
      <c r="D67" s="909"/>
      <c r="E67" s="895">
        <v>1</v>
      </c>
      <c r="F67" s="896">
        <v>4.2</v>
      </c>
      <c r="G67" s="898">
        <v>41</v>
      </c>
      <c r="H67" s="890"/>
      <c r="I67" s="888"/>
      <c r="J67" s="889"/>
      <c r="K67" s="891">
        <v>4.2</v>
      </c>
      <c r="L67" s="890">
        <v>5</v>
      </c>
      <c r="M67" s="890">
        <v>45</v>
      </c>
      <c r="N67" s="892">
        <v>15</v>
      </c>
      <c r="O67" s="890" t="s">
        <v>3167</v>
      </c>
      <c r="P67" s="905" t="s">
        <v>3289</v>
      </c>
      <c r="Q67" s="893">
        <f t="shared" si="0"/>
        <v>0</v>
      </c>
      <c r="R67" s="893">
        <f t="shared" si="0"/>
        <v>0</v>
      </c>
      <c r="S67" s="906" t="str">
        <f t="shared" si="1"/>
        <v/>
      </c>
      <c r="T67" s="906" t="str">
        <f t="shared" si="2"/>
        <v/>
      </c>
      <c r="U67" s="906" t="str">
        <f t="shared" si="3"/>
        <v/>
      </c>
      <c r="V67" s="907" t="str">
        <f t="shared" si="4"/>
        <v/>
      </c>
      <c r="W67" s="894"/>
    </row>
    <row r="68" spans="1:23" ht="14.4" customHeight="1" x14ac:dyDescent="0.3">
      <c r="A68" s="954" t="s">
        <v>3290</v>
      </c>
      <c r="B68" s="906"/>
      <c r="C68" s="908"/>
      <c r="D68" s="909"/>
      <c r="E68" s="904"/>
      <c r="F68" s="888"/>
      <c r="G68" s="889"/>
      <c r="H68" s="895">
        <v>1</v>
      </c>
      <c r="I68" s="896">
        <v>7.71</v>
      </c>
      <c r="J68" s="897">
        <v>42</v>
      </c>
      <c r="K68" s="891">
        <v>3.57</v>
      </c>
      <c r="L68" s="890">
        <v>3</v>
      </c>
      <c r="M68" s="890">
        <v>24</v>
      </c>
      <c r="N68" s="892">
        <v>8</v>
      </c>
      <c r="O68" s="890" t="s">
        <v>3167</v>
      </c>
      <c r="P68" s="905" t="s">
        <v>3291</v>
      </c>
      <c r="Q68" s="893">
        <f t="shared" si="0"/>
        <v>1</v>
      </c>
      <c r="R68" s="893">
        <f t="shared" si="0"/>
        <v>7.71</v>
      </c>
      <c r="S68" s="906">
        <f t="shared" si="1"/>
        <v>8</v>
      </c>
      <c r="T68" s="906">
        <f t="shared" si="2"/>
        <v>42</v>
      </c>
      <c r="U68" s="906">
        <f t="shared" si="3"/>
        <v>34</v>
      </c>
      <c r="V68" s="907">
        <f t="shared" si="4"/>
        <v>5.25</v>
      </c>
      <c r="W68" s="894">
        <v>34</v>
      </c>
    </row>
    <row r="69" spans="1:23" ht="14.4" customHeight="1" x14ac:dyDescent="0.3">
      <c r="A69" s="954" t="s">
        <v>3292</v>
      </c>
      <c r="B69" s="906"/>
      <c r="C69" s="908"/>
      <c r="D69" s="909"/>
      <c r="E69" s="895">
        <v>1</v>
      </c>
      <c r="F69" s="896">
        <v>1.6</v>
      </c>
      <c r="G69" s="898">
        <v>28</v>
      </c>
      <c r="H69" s="890"/>
      <c r="I69" s="888"/>
      <c r="J69" s="889"/>
      <c r="K69" s="891">
        <v>1.5</v>
      </c>
      <c r="L69" s="890">
        <v>3</v>
      </c>
      <c r="M69" s="890">
        <v>27</v>
      </c>
      <c r="N69" s="892">
        <v>9</v>
      </c>
      <c r="O69" s="890" t="s">
        <v>3167</v>
      </c>
      <c r="P69" s="905" t="s">
        <v>3293</v>
      </c>
      <c r="Q69" s="893">
        <f t="shared" si="0"/>
        <v>0</v>
      </c>
      <c r="R69" s="893">
        <f t="shared" si="0"/>
        <v>0</v>
      </c>
      <c r="S69" s="906" t="str">
        <f t="shared" si="1"/>
        <v/>
      </c>
      <c r="T69" s="906" t="str">
        <f t="shared" si="2"/>
        <v/>
      </c>
      <c r="U69" s="906" t="str">
        <f t="shared" si="3"/>
        <v/>
      </c>
      <c r="V69" s="907" t="str">
        <f t="shared" si="4"/>
        <v/>
      </c>
      <c r="W69" s="894"/>
    </row>
    <row r="70" spans="1:23" ht="14.4" customHeight="1" x14ac:dyDescent="0.3">
      <c r="A70" s="954" t="s">
        <v>3294</v>
      </c>
      <c r="B70" s="906"/>
      <c r="C70" s="908"/>
      <c r="D70" s="909"/>
      <c r="E70" s="895">
        <v>2</v>
      </c>
      <c r="F70" s="896">
        <v>4.8</v>
      </c>
      <c r="G70" s="898">
        <v>60.5</v>
      </c>
      <c r="H70" s="890"/>
      <c r="I70" s="888"/>
      <c r="J70" s="889"/>
      <c r="K70" s="891">
        <v>0.76</v>
      </c>
      <c r="L70" s="890">
        <v>3</v>
      </c>
      <c r="M70" s="890">
        <v>27</v>
      </c>
      <c r="N70" s="892">
        <v>9</v>
      </c>
      <c r="O70" s="890" t="s">
        <v>3167</v>
      </c>
      <c r="P70" s="905" t="s">
        <v>3295</v>
      </c>
      <c r="Q70" s="893">
        <f t="shared" ref="Q70:R133" si="5">H70-B70</f>
        <v>0</v>
      </c>
      <c r="R70" s="893">
        <f t="shared" si="5"/>
        <v>0</v>
      </c>
      <c r="S70" s="906" t="str">
        <f t="shared" ref="S70:S133" si="6">IF(H70=0,"",H70*N70)</f>
        <v/>
      </c>
      <c r="T70" s="906" t="str">
        <f t="shared" ref="T70:T133" si="7">IF(H70=0,"",H70*J70)</f>
        <v/>
      </c>
      <c r="U70" s="906" t="str">
        <f t="shared" ref="U70:U133" si="8">IF(H70=0,"",T70-S70)</f>
        <v/>
      </c>
      <c r="V70" s="907" t="str">
        <f t="shared" ref="V70:V133" si="9">IF(H70=0,"",T70/S70)</f>
        <v/>
      </c>
      <c r="W70" s="894"/>
    </row>
    <row r="71" spans="1:23" ht="14.4" customHeight="1" x14ac:dyDescent="0.3">
      <c r="A71" s="954" t="s">
        <v>3296</v>
      </c>
      <c r="B71" s="885">
        <v>1</v>
      </c>
      <c r="C71" s="886">
        <v>1.86</v>
      </c>
      <c r="D71" s="887">
        <v>41</v>
      </c>
      <c r="E71" s="904"/>
      <c r="F71" s="888"/>
      <c r="G71" s="889"/>
      <c r="H71" s="890"/>
      <c r="I71" s="888"/>
      <c r="J71" s="889"/>
      <c r="K71" s="891">
        <v>0.6</v>
      </c>
      <c r="L71" s="890">
        <v>2</v>
      </c>
      <c r="M71" s="890">
        <v>18</v>
      </c>
      <c r="N71" s="892">
        <v>6</v>
      </c>
      <c r="O71" s="890" t="s">
        <v>3167</v>
      </c>
      <c r="P71" s="905" t="s">
        <v>3297</v>
      </c>
      <c r="Q71" s="893">
        <f t="shared" si="5"/>
        <v>-1</v>
      </c>
      <c r="R71" s="893">
        <f t="shared" si="5"/>
        <v>-1.86</v>
      </c>
      <c r="S71" s="906" t="str">
        <f t="shared" si="6"/>
        <v/>
      </c>
      <c r="T71" s="906" t="str">
        <f t="shared" si="7"/>
        <v/>
      </c>
      <c r="U71" s="906" t="str">
        <f t="shared" si="8"/>
        <v/>
      </c>
      <c r="V71" s="907" t="str">
        <f t="shared" si="9"/>
        <v/>
      </c>
      <c r="W71" s="894"/>
    </row>
    <row r="72" spans="1:23" ht="14.4" customHeight="1" x14ac:dyDescent="0.3">
      <c r="A72" s="954" t="s">
        <v>3298</v>
      </c>
      <c r="B72" s="885">
        <v>1</v>
      </c>
      <c r="C72" s="886">
        <v>0.91</v>
      </c>
      <c r="D72" s="887">
        <v>27</v>
      </c>
      <c r="E72" s="904"/>
      <c r="F72" s="888"/>
      <c r="G72" s="889"/>
      <c r="H72" s="890"/>
      <c r="I72" s="888"/>
      <c r="J72" s="889"/>
      <c r="K72" s="891">
        <v>0.38</v>
      </c>
      <c r="L72" s="890">
        <v>2</v>
      </c>
      <c r="M72" s="890">
        <v>15</v>
      </c>
      <c r="N72" s="892">
        <v>5</v>
      </c>
      <c r="O72" s="890" t="s">
        <v>3167</v>
      </c>
      <c r="P72" s="905" t="s">
        <v>3299</v>
      </c>
      <c r="Q72" s="893">
        <f t="shared" si="5"/>
        <v>-1</v>
      </c>
      <c r="R72" s="893">
        <f t="shared" si="5"/>
        <v>-0.91</v>
      </c>
      <c r="S72" s="906" t="str">
        <f t="shared" si="6"/>
        <v/>
      </c>
      <c r="T72" s="906" t="str">
        <f t="shared" si="7"/>
        <v/>
      </c>
      <c r="U72" s="906" t="str">
        <f t="shared" si="8"/>
        <v/>
      </c>
      <c r="V72" s="907" t="str">
        <f t="shared" si="9"/>
        <v/>
      </c>
      <c r="W72" s="894"/>
    </row>
    <row r="73" spans="1:23" ht="14.4" customHeight="1" x14ac:dyDescent="0.3">
      <c r="A73" s="955" t="s">
        <v>3300</v>
      </c>
      <c r="B73" s="951">
        <v>1</v>
      </c>
      <c r="C73" s="952">
        <v>2.79</v>
      </c>
      <c r="D73" s="903">
        <v>46</v>
      </c>
      <c r="E73" s="950"/>
      <c r="F73" s="944"/>
      <c r="G73" s="900"/>
      <c r="H73" s="943"/>
      <c r="I73" s="944"/>
      <c r="J73" s="900"/>
      <c r="K73" s="945">
        <v>1.05</v>
      </c>
      <c r="L73" s="943">
        <v>3</v>
      </c>
      <c r="M73" s="943">
        <v>27</v>
      </c>
      <c r="N73" s="946">
        <v>9</v>
      </c>
      <c r="O73" s="943" t="s">
        <v>3167</v>
      </c>
      <c r="P73" s="947" t="s">
        <v>3301</v>
      </c>
      <c r="Q73" s="948">
        <f t="shared" si="5"/>
        <v>-1</v>
      </c>
      <c r="R73" s="948">
        <f t="shared" si="5"/>
        <v>-2.79</v>
      </c>
      <c r="S73" s="939" t="str">
        <f t="shared" si="6"/>
        <v/>
      </c>
      <c r="T73" s="939" t="str">
        <f t="shared" si="7"/>
        <v/>
      </c>
      <c r="U73" s="939" t="str">
        <f t="shared" si="8"/>
        <v/>
      </c>
      <c r="V73" s="949" t="str">
        <f t="shared" si="9"/>
        <v/>
      </c>
      <c r="W73" s="901"/>
    </row>
    <row r="74" spans="1:23" ht="14.4" customHeight="1" x14ac:dyDescent="0.3">
      <c r="A74" s="954" t="s">
        <v>3302</v>
      </c>
      <c r="B74" s="906"/>
      <c r="C74" s="908"/>
      <c r="D74" s="909"/>
      <c r="E74" s="904"/>
      <c r="F74" s="888"/>
      <c r="G74" s="889"/>
      <c r="H74" s="895">
        <v>1</v>
      </c>
      <c r="I74" s="896">
        <v>1.1599999999999999</v>
      </c>
      <c r="J74" s="897">
        <v>31</v>
      </c>
      <c r="K74" s="891">
        <v>0.39</v>
      </c>
      <c r="L74" s="890">
        <v>2</v>
      </c>
      <c r="M74" s="890">
        <v>15</v>
      </c>
      <c r="N74" s="892">
        <v>5</v>
      </c>
      <c r="O74" s="890" t="s">
        <v>3167</v>
      </c>
      <c r="P74" s="905" t="s">
        <v>3303</v>
      </c>
      <c r="Q74" s="893">
        <f t="shared" si="5"/>
        <v>1</v>
      </c>
      <c r="R74" s="893">
        <f t="shared" si="5"/>
        <v>1.1599999999999999</v>
      </c>
      <c r="S74" s="906">
        <f t="shared" si="6"/>
        <v>5</v>
      </c>
      <c r="T74" s="906">
        <f t="shared" si="7"/>
        <v>31</v>
      </c>
      <c r="U74" s="906">
        <f t="shared" si="8"/>
        <v>26</v>
      </c>
      <c r="V74" s="907">
        <f t="shared" si="9"/>
        <v>6.2</v>
      </c>
      <c r="W74" s="894">
        <v>26</v>
      </c>
    </row>
    <row r="75" spans="1:23" ht="14.4" customHeight="1" x14ac:dyDescent="0.3">
      <c r="A75" s="954" t="s">
        <v>3304</v>
      </c>
      <c r="B75" s="906">
        <v>2</v>
      </c>
      <c r="C75" s="908">
        <v>0.61</v>
      </c>
      <c r="D75" s="909">
        <v>5.5</v>
      </c>
      <c r="E75" s="904"/>
      <c r="F75" s="888"/>
      <c r="G75" s="889"/>
      <c r="H75" s="895"/>
      <c r="I75" s="896"/>
      <c r="J75" s="898"/>
      <c r="K75" s="891">
        <v>0.31</v>
      </c>
      <c r="L75" s="890">
        <v>1</v>
      </c>
      <c r="M75" s="890">
        <v>12</v>
      </c>
      <c r="N75" s="892">
        <v>4</v>
      </c>
      <c r="O75" s="890" t="s">
        <v>3167</v>
      </c>
      <c r="P75" s="905" t="s">
        <v>3305</v>
      </c>
      <c r="Q75" s="893">
        <f t="shared" si="5"/>
        <v>-2</v>
      </c>
      <c r="R75" s="893">
        <f t="shared" si="5"/>
        <v>-0.61</v>
      </c>
      <c r="S75" s="906" t="str">
        <f t="shared" si="6"/>
        <v/>
      </c>
      <c r="T75" s="906" t="str">
        <f t="shared" si="7"/>
        <v/>
      </c>
      <c r="U75" s="906" t="str">
        <f t="shared" si="8"/>
        <v/>
      </c>
      <c r="V75" s="907" t="str">
        <f t="shared" si="9"/>
        <v/>
      </c>
      <c r="W75" s="894"/>
    </row>
    <row r="76" spans="1:23" ht="14.4" customHeight="1" x14ac:dyDescent="0.3">
      <c r="A76" s="955" t="s">
        <v>3306</v>
      </c>
      <c r="B76" s="939"/>
      <c r="C76" s="940"/>
      <c r="D76" s="910"/>
      <c r="E76" s="950"/>
      <c r="F76" s="944"/>
      <c r="G76" s="900"/>
      <c r="H76" s="941">
        <v>2</v>
      </c>
      <c r="I76" s="942">
        <v>1.1299999999999999</v>
      </c>
      <c r="J76" s="902">
        <v>17</v>
      </c>
      <c r="K76" s="945">
        <v>0.46</v>
      </c>
      <c r="L76" s="943">
        <v>2</v>
      </c>
      <c r="M76" s="943">
        <v>15</v>
      </c>
      <c r="N76" s="946">
        <v>5</v>
      </c>
      <c r="O76" s="943" t="s">
        <v>3167</v>
      </c>
      <c r="P76" s="947" t="s">
        <v>3307</v>
      </c>
      <c r="Q76" s="948">
        <f t="shared" si="5"/>
        <v>2</v>
      </c>
      <c r="R76" s="948">
        <f t="shared" si="5"/>
        <v>1.1299999999999999</v>
      </c>
      <c r="S76" s="939">
        <f t="shared" si="6"/>
        <v>10</v>
      </c>
      <c r="T76" s="939">
        <f t="shared" si="7"/>
        <v>34</v>
      </c>
      <c r="U76" s="939">
        <f t="shared" si="8"/>
        <v>24</v>
      </c>
      <c r="V76" s="949">
        <f t="shared" si="9"/>
        <v>3.4</v>
      </c>
      <c r="W76" s="901">
        <v>24</v>
      </c>
    </row>
    <row r="77" spans="1:23" ht="14.4" customHeight="1" x14ac:dyDescent="0.3">
      <c r="A77" s="955" t="s">
        <v>3308</v>
      </c>
      <c r="B77" s="939"/>
      <c r="C77" s="940"/>
      <c r="D77" s="910"/>
      <c r="E77" s="950"/>
      <c r="F77" s="944"/>
      <c r="G77" s="900"/>
      <c r="H77" s="941">
        <v>1</v>
      </c>
      <c r="I77" s="942">
        <v>1.6</v>
      </c>
      <c r="J77" s="902">
        <v>38</v>
      </c>
      <c r="K77" s="945">
        <v>0.86</v>
      </c>
      <c r="L77" s="943">
        <v>3</v>
      </c>
      <c r="M77" s="943">
        <v>27</v>
      </c>
      <c r="N77" s="946">
        <v>9</v>
      </c>
      <c r="O77" s="943" t="s">
        <v>3167</v>
      </c>
      <c r="P77" s="947" t="s">
        <v>3309</v>
      </c>
      <c r="Q77" s="948">
        <f t="shared" si="5"/>
        <v>1</v>
      </c>
      <c r="R77" s="948">
        <f t="shared" si="5"/>
        <v>1.6</v>
      </c>
      <c r="S77" s="939">
        <f t="shared" si="6"/>
        <v>9</v>
      </c>
      <c r="T77" s="939">
        <f t="shared" si="7"/>
        <v>38</v>
      </c>
      <c r="U77" s="939">
        <f t="shared" si="8"/>
        <v>29</v>
      </c>
      <c r="V77" s="949">
        <f t="shared" si="9"/>
        <v>4.2222222222222223</v>
      </c>
      <c r="W77" s="901">
        <v>29</v>
      </c>
    </row>
    <row r="78" spans="1:23" ht="14.4" customHeight="1" x14ac:dyDescent="0.3">
      <c r="A78" s="954" t="s">
        <v>3310</v>
      </c>
      <c r="B78" s="885">
        <v>1</v>
      </c>
      <c r="C78" s="886">
        <v>1.61</v>
      </c>
      <c r="D78" s="887">
        <v>33</v>
      </c>
      <c r="E78" s="904"/>
      <c r="F78" s="888"/>
      <c r="G78" s="889"/>
      <c r="H78" s="890"/>
      <c r="I78" s="888"/>
      <c r="J78" s="889"/>
      <c r="K78" s="891">
        <v>0.89</v>
      </c>
      <c r="L78" s="890">
        <v>3</v>
      </c>
      <c r="M78" s="890">
        <v>27</v>
      </c>
      <c r="N78" s="892">
        <v>9</v>
      </c>
      <c r="O78" s="890" t="s">
        <v>3167</v>
      </c>
      <c r="P78" s="905" t="s">
        <v>3311</v>
      </c>
      <c r="Q78" s="893">
        <f t="shared" si="5"/>
        <v>-1</v>
      </c>
      <c r="R78" s="893">
        <f t="shared" si="5"/>
        <v>-1.61</v>
      </c>
      <c r="S78" s="906" t="str">
        <f t="shared" si="6"/>
        <v/>
      </c>
      <c r="T78" s="906" t="str">
        <f t="shared" si="7"/>
        <v/>
      </c>
      <c r="U78" s="906" t="str">
        <f t="shared" si="8"/>
        <v/>
      </c>
      <c r="V78" s="907" t="str">
        <f t="shared" si="9"/>
        <v/>
      </c>
      <c r="W78" s="894"/>
    </row>
    <row r="79" spans="1:23" ht="14.4" customHeight="1" x14ac:dyDescent="0.3">
      <c r="A79" s="955" t="s">
        <v>3312</v>
      </c>
      <c r="B79" s="951">
        <v>1</v>
      </c>
      <c r="C79" s="952">
        <v>2.25</v>
      </c>
      <c r="D79" s="903">
        <v>36</v>
      </c>
      <c r="E79" s="950">
        <v>1</v>
      </c>
      <c r="F79" s="944">
        <v>2.4</v>
      </c>
      <c r="G79" s="900">
        <v>24</v>
      </c>
      <c r="H79" s="943"/>
      <c r="I79" s="944"/>
      <c r="J79" s="900"/>
      <c r="K79" s="945">
        <v>2.25</v>
      </c>
      <c r="L79" s="943">
        <v>5</v>
      </c>
      <c r="M79" s="943">
        <v>42</v>
      </c>
      <c r="N79" s="946">
        <v>14</v>
      </c>
      <c r="O79" s="943" t="s">
        <v>3167</v>
      </c>
      <c r="P79" s="947" t="s">
        <v>3313</v>
      </c>
      <c r="Q79" s="948">
        <f t="shared" si="5"/>
        <v>-1</v>
      </c>
      <c r="R79" s="948">
        <f t="shared" si="5"/>
        <v>-2.25</v>
      </c>
      <c r="S79" s="939" t="str">
        <f t="shared" si="6"/>
        <v/>
      </c>
      <c r="T79" s="939" t="str">
        <f t="shared" si="7"/>
        <v/>
      </c>
      <c r="U79" s="939" t="str">
        <f t="shared" si="8"/>
        <v/>
      </c>
      <c r="V79" s="949" t="str">
        <f t="shared" si="9"/>
        <v/>
      </c>
      <c r="W79" s="901"/>
    </row>
    <row r="80" spans="1:23" ht="14.4" customHeight="1" x14ac:dyDescent="0.3">
      <c r="A80" s="954" t="s">
        <v>3314</v>
      </c>
      <c r="B80" s="906"/>
      <c r="C80" s="908"/>
      <c r="D80" s="909"/>
      <c r="E80" s="895">
        <v>1</v>
      </c>
      <c r="F80" s="896">
        <v>0.69</v>
      </c>
      <c r="G80" s="898">
        <v>25</v>
      </c>
      <c r="H80" s="890"/>
      <c r="I80" s="888"/>
      <c r="J80" s="889"/>
      <c r="K80" s="891">
        <v>0.65</v>
      </c>
      <c r="L80" s="890">
        <v>3</v>
      </c>
      <c r="M80" s="890">
        <v>24</v>
      </c>
      <c r="N80" s="892">
        <v>8</v>
      </c>
      <c r="O80" s="890" t="s">
        <v>3167</v>
      </c>
      <c r="P80" s="905" t="s">
        <v>3315</v>
      </c>
      <c r="Q80" s="893">
        <f t="shared" si="5"/>
        <v>0</v>
      </c>
      <c r="R80" s="893">
        <f t="shared" si="5"/>
        <v>0</v>
      </c>
      <c r="S80" s="906" t="str">
        <f t="shared" si="6"/>
        <v/>
      </c>
      <c r="T80" s="906" t="str">
        <f t="shared" si="7"/>
        <v/>
      </c>
      <c r="U80" s="906" t="str">
        <f t="shared" si="8"/>
        <v/>
      </c>
      <c r="V80" s="907" t="str">
        <f t="shared" si="9"/>
        <v/>
      </c>
      <c r="W80" s="894"/>
    </row>
    <row r="81" spans="1:23" ht="14.4" customHeight="1" x14ac:dyDescent="0.3">
      <c r="A81" s="954" t="s">
        <v>3316</v>
      </c>
      <c r="B81" s="906">
        <v>1</v>
      </c>
      <c r="C81" s="908">
        <v>0.86</v>
      </c>
      <c r="D81" s="909">
        <v>21</v>
      </c>
      <c r="E81" s="895">
        <v>1</v>
      </c>
      <c r="F81" s="896">
        <v>0.88</v>
      </c>
      <c r="G81" s="898">
        <v>21</v>
      </c>
      <c r="H81" s="890">
        <v>1</v>
      </c>
      <c r="I81" s="888">
        <v>1.18</v>
      </c>
      <c r="J81" s="897">
        <v>25</v>
      </c>
      <c r="K81" s="891">
        <v>0.47</v>
      </c>
      <c r="L81" s="890">
        <v>2</v>
      </c>
      <c r="M81" s="890">
        <v>15</v>
      </c>
      <c r="N81" s="892">
        <v>5</v>
      </c>
      <c r="O81" s="890" t="s">
        <v>3167</v>
      </c>
      <c r="P81" s="905" t="s">
        <v>3317</v>
      </c>
      <c r="Q81" s="893">
        <f t="shared" si="5"/>
        <v>0</v>
      </c>
      <c r="R81" s="893">
        <f t="shared" si="5"/>
        <v>0.31999999999999995</v>
      </c>
      <c r="S81" s="906">
        <f t="shared" si="6"/>
        <v>5</v>
      </c>
      <c r="T81" s="906">
        <f t="shared" si="7"/>
        <v>25</v>
      </c>
      <c r="U81" s="906">
        <f t="shared" si="8"/>
        <v>20</v>
      </c>
      <c r="V81" s="907">
        <f t="shared" si="9"/>
        <v>5</v>
      </c>
      <c r="W81" s="894">
        <v>20</v>
      </c>
    </row>
    <row r="82" spans="1:23" ht="14.4" customHeight="1" x14ac:dyDescent="0.3">
      <c r="A82" s="955" t="s">
        <v>3318</v>
      </c>
      <c r="B82" s="939">
        <v>2</v>
      </c>
      <c r="C82" s="940">
        <v>5.79</v>
      </c>
      <c r="D82" s="910">
        <v>62.5</v>
      </c>
      <c r="E82" s="941">
        <v>1</v>
      </c>
      <c r="F82" s="942">
        <v>0.72</v>
      </c>
      <c r="G82" s="899">
        <v>24</v>
      </c>
      <c r="H82" s="943"/>
      <c r="I82" s="944"/>
      <c r="J82" s="900"/>
      <c r="K82" s="945">
        <v>0.66</v>
      </c>
      <c r="L82" s="943">
        <v>3</v>
      </c>
      <c r="M82" s="943">
        <v>24</v>
      </c>
      <c r="N82" s="946">
        <v>8</v>
      </c>
      <c r="O82" s="943" t="s">
        <v>3167</v>
      </c>
      <c r="P82" s="947" t="s">
        <v>3319</v>
      </c>
      <c r="Q82" s="948">
        <f t="shared" si="5"/>
        <v>-2</v>
      </c>
      <c r="R82" s="948">
        <f t="shared" si="5"/>
        <v>-5.79</v>
      </c>
      <c r="S82" s="939" t="str">
        <f t="shared" si="6"/>
        <v/>
      </c>
      <c r="T82" s="939" t="str">
        <f t="shared" si="7"/>
        <v/>
      </c>
      <c r="U82" s="939" t="str">
        <f t="shared" si="8"/>
        <v/>
      </c>
      <c r="V82" s="949" t="str">
        <f t="shared" si="9"/>
        <v/>
      </c>
      <c r="W82" s="901"/>
    </row>
    <row r="83" spans="1:23" ht="14.4" customHeight="1" x14ac:dyDescent="0.3">
      <c r="A83" s="955" t="s">
        <v>3320</v>
      </c>
      <c r="B83" s="939"/>
      <c r="C83" s="940"/>
      <c r="D83" s="910"/>
      <c r="E83" s="941">
        <v>1</v>
      </c>
      <c r="F83" s="942">
        <v>1.07</v>
      </c>
      <c r="G83" s="899">
        <v>19</v>
      </c>
      <c r="H83" s="943"/>
      <c r="I83" s="944"/>
      <c r="J83" s="900"/>
      <c r="K83" s="945">
        <v>1.07</v>
      </c>
      <c r="L83" s="943">
        <v>3</v>
      </c>
      <c r="M83" s="943">
        <v>30</v>
      </c>
      <c r="N83" s="946">
        <v>10</v>
      </c>
      <c r="O83" s="943" t="s">
        <v>3167</v>
      </c>
      <c r="P83" s="947" t="s">
        <v>3321</v>
      </c>
      <c r="Q83" s="948">
        <f t="shared" si="5"/>
        <v>0</v>
      </c>
      <c r="R83" s="948">
        <f t="shared" si="5"/>
        <v>0</v>
      </c>
      <c r="S83" s="939" t="str">
        <f t="shared" si="6"/>
        <v/>
      </c>
      <c r="T83" s="939" t="str">
        <f t="shared" si="7"/>
        <v/>
      </c>
      <c r="U83" s="939" t="str">
        <f t="shared" si="8"/>
        <v/>
      </c>
      <c r="V83" s="949" t="str">
        <f t="shared" si="9"/>
        <v/>
      </c>
      <c r="W83" s="901"/>
    </row>
    <row r="84" spans="1:23" ht="14.4" customHeight="1" x14ac:dyDescent="0.3">
      <c r="A84" s="954" t="s">
        <v>3322</v>
      </c>
      <c r="B84" s="885">
        <v>5</v>
      </c>
      <c r="C84" s="886">
        <v>15.6</v>
      </c>
      <c r="D84" s="887">
        <v>30.8</v>
      </c>
      <c r="E84" s="904"/>
      <c r="F84" s="888"/>
      <c r="G84" s="889"/>
      <c r="H84" s="890">
        <v>1</v>
      </c>
      <c r="I84" s="888">
        <v>3.02</v>
      </c>
      <c r="J84" s="897">
        <v>31</v>
      </c>
      <c r="K84" s="891">
        <v>3.02</v>
      </c>
      <c r="L84" s="890">
        <v>4</v>
      </c>
      <c r="M84" s="890">
        <v>33</v>
      </c>
      <c r="N84" s="892">
        <v>11</v>
      </c>
      <c r="O84" s="890" t="s">
        <v>3167</v>
      </c>
      <c r="P84" s="905" t="s">
        <v>3323</v>
      </c>
      <c r="Q84" s="893">
        <f t="shared" si="5"/>
        <v>-4</v>
      </c>
      <c r="R84" s="893">
        <f t="shared" si="5"/>
        <v>-12.58</v>
      </c>
      <c r="S84" s="906">
        <f t="shared" si="6"/>
        <v>11</v>
      </c>
      <c r="T84" s="906">
        <f t="shared" si="7"/>
        <v>31</v>
      </c>
      <c r="U84" s="906">
        <f t="shared" si="8"/>
        <v>20</v>
      </c>
      <c r="V84" s="907">
        <f t="shared" si="9"/>
        <v>2.8181818181818183</v>
      </c>
      <c r="W84" s="894">
        <v>20</v>
      </c>
    </row>
    <row r="85" spans="1:23" ht="14.4" customHeight="1" x14ac:dyDescent="0.3">
      <c r="A85" s="955" t="s">
        <v>3324</v>
      </c>
      <c r="B85" s="951">
        <v>1</v>
      </c>
      <c r="C85" s="952">
        <v>3.11</v>
      </c>
      <c r="D85" s="903">
        <v>25</v>
      </c>
      <c r="E85" s="950">
        <v>2</v>
      </c>
      <c r="F85" s="944">
        <v>6.22</v>
      </c>
      <c r="G85" s="900">
        <v>24.5</v>
      </c>
      <c r="H85" s="943">
        <v>3</v>
      </c>
      <c r="I85" s="944">
        <v>9.33</v>
      </c>
      <c r="J85" s="902">
        <v>26.7</v>
      </c>
      <c r="K85" s="945">
        <v>3.11</v>
      </c>
      <c r="L85" s="943">
        <v>4</v>
      </c>
      <c r="M85" s="943">
        <v>39</v>
      </c>
      <c r="N85" s="946">
        <v>13</v>
      </c>
      <c r="O85" s="943" t="s">
        <v>3167</v>
      </c>
      <c r="P85" s="947" t="s">
        <v>3323</v>
      </c>
      <c r="Q85" s="948">
        <f t="shared" si="5"/>
        <v>2</v>
      </c>
      <c r="R85" s="948">
        <f t="shared" si="5"/>
        <v>6.2200000000000006</v>
      </c>
      <c r="S85" s="939">
        <f t="shared" si="6"/>
        <v>39</v>
      </c>
      <c r="T85" s="939">
        <f t="shared" si="7"/>
        <v>80.099999999999994</v>
      </c>
      <c r="U85" s="939">
        <f t="shared" si="8"/>
        <v>41.099999999999994</v>
      </c>
      <c r="V85" s="949">
        <f t="shared" si="9"/>
        <v>2.0538461538461537</v>
      </c>
      <c r="W85" s="901">
        <v>41</v>
      </c>
    </row>
    <row r="86" spans="1:23" ht="14.4" customHeight="1" x14ac:dyDescent="0.3">
      <c r="A86" s="954" t="s">
        <v>3325</v>
      </c>
      <c r="B86" s="906">
        <v>5</v>
      </c>
      <c r="C86" s="908">
        <v>15.58</v>
      </c>
      <c r="D86" s="909">
        <v>36.4</v>
      </c>
      <c r="E86" s="895">
        <v>7</v>
      </c>
      <c r="F86" s="896">
        <v>16.649999999999999</v>
      </c>
      <c r="G86" s="898">
        <v>23.9</v>
      </c>
      <c r="H86" s="890">
        <v>4</v>
      </c>
      <c r="I86" s="888">
        <v>9.51</v>
      </c>
      <c r="J86" s="897">
        <v>19.5</v>
      </c>
      <c r="K86" s="891">
        <v>2.38</v>
      </c>
      <c r="L86" s="890">
        <v>4</v>
      </c>
      <c r="M86" s="890">
        <v>33</v>
      </c>
      <c r="N86" s="892">
        <v>11</v>
      </c>
      <c r="O86" s="890" t="s">
        <v>3167</v>
      </c>
      <c r="P86" s="905" t="s">
        <v>3326</v>
      </c>
      <c r="Q86" s="893">
        <f t="shared" si="5"/>
        <v>-1</v>
      </c>
      <c r="R86" s="893">
        <f t="shared" si="5"/>
        <v>-6.07</v>
      </c>
      <c r="S86" s="906">
        <f t="shared" si="6"/>
        <v>44</v>
      </c>
      <c r="T86" s="906">
        <f t="shared" si="7"/>
        <v>78</v>
      </c>
      <c r="U86" s="906">
        <f t="shared" si="8"/>
        <v>34</v>
      </c>
      <c r="V86" s="907">
        <f t="shared" si="9"/>
        <v>1.7727272727272727</v>
      </c>
      <c r="W86" s="894">
        <v>34</v>
      </c>
    </row>
    <row r="87" spans="1:23" ht="14.4" customHeight="1" x14ac:dyDescent="0.3">
      <c r="A87" s="955" t="s">
        <v>3327</v>
      </c>
      <c r="B87" s="939">
        <v>3</v>
      </c>
      <c r="C87" s="940">
        <v>8.6</v>
      </c>
      <c r="D87" s="910">
        <v>34.700000000000003</v>
      </c>
      <c r="E87" s="941">
        <v>7</v>
      </c>
      <c r="F87" s="942">
        <v>19.61</v>
      </c>
      <c r="G87" s="899">
        <v>23.9</v>
      </c>
      <c r="H87" s="943">
        <v>6</v>
      </c>
      <c r="I87" s="944">
        <v>16.559999999999999</v>
      </c>
      <c r="J87" s="902">
        <v>23.8</v>
      </c>
      <c r="K87" s="945">
        <v>2.76</v>
      </c>
      <c r="L87" s="943">
        <v>4</v>
      </c>
      <c r="M87" s="943">
        <v>39</v>
      </c>
      <c r="N87" s="946">
        <v>13</v>
      </c>
      <c r="O87" s="943" t="s">
        <v>3167</v>
      </c>
      <c r="P87" s="947" t="s">
        <v>3326</v>
      </c>
      <c r="Q87" s="948">
        <f t="shared" si="5"/>
        <v>3</v>
      </c>
      <c r="R87" s="948">
        <f t="shared" si="5"/>
        <v>7.9599999999999991</v>
      </c>
      <c r="S87" s="939">
        <f t="shared" si="6"/>
        <v>78</v>
      </c>
      <c r="T87" s="939">
        <f t="shared" si="7"/>
        <v>142.80000000000001</v>
      </c>
      <c r="U87" s="939">
        <f t="shared" si="8"/>
        <v>64.800000000000011</v>
      </c>
      <c r="V87" s="949">
        <f t="shared" si="9"/>
        <v>1.8307692307692309</v>
      </c>
      <c r="W87" s="901">
        <v>65</v>
      </c>
    </row>
    <row r="88" spans="1:23" ht="14.4" customHeight="1" x14ac:dyDescent="0.3">
      <c r="A88" s="955" t="s">
        <v>3328</v>
      </c>
      <c r="B88" s="939">
        <v>1</v>
      </c>
      <c r="C88" s="940">
        <v>3.7</v>
      </c>
      <c r="D88" s="910">
        <v>31</v>
      </c>
      <c r="E88" s="941"/>
      <c r="F88" s="942"/>
      <c r="G88" s="899"/>
      <c r="H88" s="943"/>
      <c r="I88" s="944"/>
      <c r="J88" s="900"/>
      <c r="K88" s="945">
        <v>3.7</v>
      </c>
      <c r="L88" s="943">
        <v>6</v>
      </c>
      <c r="M88" s="943">
        <v>51</v>
      </c>
      <c r="N88" s="946">
        <v>17</v>
      </c>
      <c r="O88" s="943" t="s">
        <v>3167</v>
      </c>
      <c r="P88" s="947" t="s">
        <v>3326</v>
      </c>
      <c r="Q88" s="948">
        <f t="shared" si="5"/>
        <v>-1</v>
      </c>
      <c r="R88" s="948">
        <f t="shared" si="5"/>
        <v>-3.7</v>
      </c>
      <c r="S88" s="939" t="str">
        <f t="shared" si="6"/>
        <v/>
      </c>
      <c r="T88" s="939" t="str">
        <f t="shared" si="7"/>
        <v/>
      </c>
      <c r="U88" s="939" t="str">
        <f t="shared" si="8"/>
        <v/>
      </c>
      <c r="V88" s="949" t="str">
        <f t="shared" si="9"/>
        <v/>
      </c>
      <c r="W88" s="901"/>
    </row>
    <row r="89" spans="1:23" ht="14.4" customHeight="1" x14ac:dyDescent="0.3">
      <c r="A89" s="954" t="s">
        <v>3329</v>
      </c>
      <c r="B89" s="885">
        <v>1</v>
      </c>
      <c r="C89" s="886">
        <v>1.68</v>
      </c>
      <c r="D89" s="887">
        <v>19</v>
      </c>
      <c r="E89" s="904"/>
      <c r="F89" s="888"/>
      <c r="G89" s="889"/>
      <c r="H89" s="890"/>
      <c r="I89" s="888"/>
      <c r="J89" s="889"/>
      <c r="K89" s="891">
        <v>1.68</v>
      </c>
      <c r="L89" s="890">
        <v>3</v>
      </c>
      <c r="M89" s="890">
        <v>24</v>
      </c>
      <c r="N89" s="892">
        <v>8</v>
      </c>
      <c r="O89" s="890" t="s">
        <v>3167</v>
      </c>
      <c r="P89" s="905" t="s">
        <v>3330</v>
      </c>
      <c r="Q89" s="893">
        <f t="shared" si="5"/>
        <v>-1</v>
      </c>
      <c r="R89" s="893">
        <f t="shared" si="5"/>
        <v>-1.68</v>
      </c>
      <c r="S89" s="906" t="str">
        <f t="shared" si="6"/>
        <v/>
      </c>
      <c r="T89" s="906" t="str">
        <f t="shared" si="7"/>
        <v/>
      </c>
      <c r="U89" s="906" t="str">
        <f t="shared" si="8"/>
        <v/>
      </c>
      <c r="V89" s="907" t="str">
        <f t="shared" si="9"/>
        <v/>
      </c>
      <c r="W89" s="894"/>
    </row>
    <row r="90" spans="1:23" ht="14.4" customHeight="1" x14ac:dyDescent="0.3">
      <c r="A90" s="954" t="s">
        <v>3331</v>
      </c>
      <c r="B90" s="906"/>
      <c r="C90" s="908"/>
      <c r="D90" s="909"/>
      <c r="E90" s="904">
        <v>1</v>
      </c>
      <c r="F90" s="888">
        <v>2.11</v>
      </c>
      <c r="G90" s="889">
        <v>27</v>
      </c>
      <c r="H90" s="895">
        <v>2</v>
      </c>
      <c r="I90" s="896">
        <v>2.88</v>
      </c>
      <c r="J90" s="897">
        <v>20</v>
      </c>
      <c r="K90" s="891">
        <v>1.22</v>
      </c>
      <c r="L90" s="890">
        <v>2</v>
      </c>
      <c r="M90" s="890">
        <v>18</v>
      </c>
      <c r="N90" s="892">
        <v>6</v>
      </c>
      <c r="O90" s="890" t="s">
        <v>3167</v>
      </c>
      <c r="P90" s="905" t="s">
        <v>3332</v>
      </c>
      <c r="Q90" s="893">
        <f t="shared" si="5"/>
        <v>2</v>
      </c>
      <c r="R90" s="893">
        <f t="shared" si="5"/>
        <v>2.88</v>
      </c>
      <c r="S90" s="906">
        <f t="shared" si="6"/>
        <v>12</v>
      </c>
      <c r="T90" s="906">
        <f t="shared" si="7"/>
        <v>40</v>
      </c>
      <c r="U90" s="906">
        <f t="shared" si="8"/>
        <v>28</v>
      </c>
      <c r="V90" s="907">
        <f t="shared" si="9"/>
        <v>3.3333333333333335</v>
      </c>
      <c r="W90" s="894">
        <v>28</v>
      </c>
    </row>
    <row r="91" spans="1:23" ht="14.4" customHeight="1" x14ac:dyDescent="0.3">
      <c r="A91" s="955" t="s">
        <v>3333</v>
      </c>
      <c r="B91" s="939"/>
      <c r="C91" s="940"/>
      <c r="D91" s="910"/>
      <c r="E91" s="950"/>
      <c r="F91" s="944"/>
      <c r="G91" s="900"/>
      <c r="H91" s="941">
        <v>1</v>
      </c>
      <c r="I91" s="942">
        <v>2.37</v>
      </c>
      <c r="J91" s="902">
        <v>24</v>
      </c>
      <c r="K91" s="945">
        <v>2.37</v>
      </c>
      <c r="L91" s="943">
        <v>4</v>
      </c>
      <c r="M91" s="943">
        <v>39</v>
      </c>
      <c r="N91" s="946">
        <v>13</v>
      </c>
      <c r="O91" s="943" t="s">
        <v>3167</v>
      </c>
      <c r="P91" s="947" t="s">
        <v>3332</v>
      </c>
      <c r="Q91" s="948">
        <f t="shared" si="5"/>
        <v>1</v>
      </c>
      <c r="R91" s="948">
        <f t="shared" si="5"/>
        <v>2.37</v>
      </c>
      <c r="S91" s="939">
        <f t="shared" si="6"/>
        <v>13</v>
      </c>
      <c r="T91" s="939">
        <f t="shared" si="7"/>
        <v>24</v>
      </c>
      <c r="U91" s="939">
        <f t="shared" si="8"/>
        <v>11</v>
      </c>
      <c r="V91" s="949">
        <f t="shared" si="9"/>
        <v>1.8461538461538463</v>
      </c>
      <c r="W91" s="901">
        <v>11</v>
      </c>
    </row>
    <row r="92" spans="1:23" ht="14.4" customHeight="1" x14ac:dyDescent="0.3">
      <c r="A92" s="954" t="s">
        <v>3334</v>
      </c>
      <c r="B92" s="906"/>
      <c r="C92" s="908"/>
      <c r="D92" s="909"/>
      <c r="E92" s="904">
        <v>1</v>
      </c>
      <c r="F92" s="888">
        <v>1.75</v>
      </c>
      <c r="G92" s="889">
        <v>18</v>
      </c>
      <c r="H92" s="895">
        <v>1</v>
      </c>
      <c r="I92" s="896">
        <v>1.37</v>
      </c>
      <c r="J92" s="897">
        <v>18</v>
      </c>
      <c r="K92" s="891">
        <v>1.37</v>
      </c>
      <c r="L92" s="890">
        <v>2</v>
      </c>
      <c r="M92" s="890">
        <v>21</v>
      </c>
      <c r="N92" s="892">
        <v>7</v>
      </c>
      <c r="O92" s="890" t="s">
        <v>3167</v>
      </c>
      <c r="P92" s="905" t="s">
        <v>3335</v>
      </c>
      <c r="Q92" s="893">
        <f t="shared" si="5"/>
        <v>1</v>
      </c>
      <c r="R92" s="893">
        <f t="shared" si="5"/>
        <v>1.37</v>
      </c>
      <c r="S92" s="906">
        <f t="shared" si="6"/>
        <v>7</v>
      </c>
      <c r="T92" s="906">
        <f t="shared" si="7"/>
        <v>18</v>
      </c>
      <c r="U92" s="906">
        <f t="shared" si="8"/>
        <v>11</v>
      </c>
      <c r="V92" s="907">
        <f t="shared" si="9"/>
        <v>2.5714285714285716</v>
      </c>
      <c r="W92" s="894">
        <v>11</v>
      </c>
    </row>
    <row r="93" spans="1:23" ht="14.4" customHeight="1" x14ac:dyDescent="0.3">
      <c r="A93" s="954" t="s">
        <v>3336</v>
      </c>
      <c r="B93" s="906"/>
      <c r="C93" s="908"/>
      <c r="D93" s="909"/>
      <c r="E93" s="904"/>
      <c r="F93" s="888"/>
      <c r="G93" s="889"/>
      <c r="H93" s="895">
        <v>1</v>
      </c>
      <c r="I93" s="896">
        <v>1.33</v>
      </c>
      <c r="J93" s="897">
        <v>28</v>
      </c>
      <c r="K93" s="891">
        <v>1.25</v>
      </c>
      <c r="L93" s="890">
        <v>3</v>
      </c>
      <c r="M93" s="890">
        <v>27</v>
      </c>
      <c r="N93" s="892">
        <v>9</v>
      </c>
      <c r="O93" s="890" t="s">
        <v>3167</v>
      </c>
      <c r="P93" s="905" t="s">
        <v>3337</v>
      </c>
      <c r="Q93" s="893">
        <f t="shared" si="5"/>
        <v>1</v>
      </c>
      <c r="R93" s="893">
        <f t="shared" si="5"/>
        <v>1.33</v>
      </c>
      <c r="S93" s="906">
        <f t="shared" si="6"/>
        <v>9</v>
      </c>
      <c r="T93" s="906">
        <f t="shared" si="7"/>
        <v>28</v>
      </c>
      <c r="U93" s="906">
        <f t="shared" si="8"/>
        <v>19</v>
      </c>
      <c r="V93" s="907">
        <f t="shared" si="9"/>
        <v>3.1111111111111112</v>
      </c>
      <c r="W93" s="894">
        <v>19</v>
      </c>
    </row>
    <row r="94" spans="1:23" ht="14.4" customHeight="1" x14ac:dyDescent="0.3">
      <c r="A94" s="954" t="s">
        <v>3338</v>
      </c>
      <c r="B94" s="906">
        <v>2</v>
      </c>
      <c r="C94" s="908">
        <v>1.4</v>
      </c>
      <c r="D94" s="909">
        <v>26</v>
      </c>
      <c r="E94" s="895">
        <v>1</v>
      </c>
      <c r="F94" s="896">
        <v>1.2</v>
      </c>
      <c r="G94" s="898">
        <v>38</v>
      </c>
      <c r="H94" s="890">
        <v>2</v>
      </c>
      <c r="I94" s="888">
        <v>2.15</v>
      </c>
      <c r="J94" s="897">
        <v>35</v>
      </c>
      <c r="K94" s="891">
        <v>0.49</v>
      </c>
      <c r="L94" s="890">
        <v>2</v>
      </c>
      <c r="M94" s="890">
        <v>21</v>
      </c>
      <c r="N94" s="892">
        <v>7</v>
      </c>
      <c r="O94" s="890" t="s">
        <v>3167</v>
      </c>
      <c r="P94" s="905" t="s">
        <v>3339</v>
      </c>
      <c r="Q94" s="893">
        <f t="shared" si="5"/>
        <v>0</v>
      </c>
      <c r="R94" s="893">
        <f t="shared" si="5"/>
        <v>0.75</v>
      </c>
      <c r="S94" s="906">
        <f t="shared" si="6"/>
        <v>14</v>
      </c>
      <c r="T94" s="906">
        <f t="shared" si="7"/>
        <v>70</v>
      </c>
      <c r="U94" s="906">
        <f t="shared" si="8"/>
        <v>56</v>
      </c>
      <c r="V94" s="907">
        <f t="shared" si="9"/>
        <v>5</v>
      </c>
      <c r="W94" s="894">
        <v>56</v>
      </c>
    </row>
    <row r="95" spans="1:23" ht="14.4" customHeight="1" x14ac:dyDescent="0.3">
      <c r="A95" s="955" t="s">
        <v>3340</v>
      </c>
      <c r="B95" s="939">
        <v>2</v>
      </c>
      <c r="C95" s="940">
        <v>1.74</v>
      </c>
      <c r="D95" s="910">
        <v>30</v>
      </c>
      <c r="E95" s="941">
        <v>5</v>
      </c>
      <c r="F95" s="942">
        <v>4.05</v>
      </c>
      <c r="G95" s="899">
        <v>28.2</v>
      </c>
      <c r="H95" s="943">
        <v>1</v>
      </c>
      <c r="I95" s="944">
        <v>0.61</v>
      </c>
      <c r="J95" s="902">
        <v>20</v>
      </c>
      <c r="K95" s="945">
        <v>0.61</v>
      </c>
      <c r="L95" s="943">
        <v>3</v>
      </c>
      <c r="M95" s="943">
        <v>24</v>
      </c>
      <c r="N95" s="946">
        <v>8</v>
      </c>
      <c r="O95" s="943" t="s">
        <v>3167</v>
      </c>
      <c r="P95" s="947" t="s">
        <v>3341</v>
      </c>
      <c r="Q95" s="948">
        <f t="shared" si="5"/>
        <v>-1</v>
      </c>
      <c r="R95" s="948">
        <f t="shared" si="5"/>
        <v>-1.1299999999999999</v>
      </c>
      <c r="S95" s="939">
        <f t="shared" si="6"/>
        <v>8</v>
      </c>
      <c r="T95" s="939">
        <f t="shared" si="7"/>
        <v>20</v>
      </c>
      <c r="U95" s="939">
        <f t="shared" si="8"/>
        <v>12</v>
      </c>
      <c r="V95" s="949">
        <f t="shared" si="9"/>
        <v>2.5</v>
      </c>
      <c r="W95" s="901">
        <v>12</v>
      </c>
    </row>
    <row r="96" spans="1:23" ht="14.4" customHeight="1" x14ac:dyDescent="0.3">
      <c r="A96" s="955" t="s">
        <v>3342</v>
      </c>
      <c r="B96" s="939">
        <v>1</v>
      </c>
      <c r="C96" s="940">
        <v>1.8</v>
      </c>
      <c r="D96" s="910">
        <v>43</v>
      </c>
      <c r="E96" s="941"/>
      <c r="F96" s="942"/>
      <c r="G96" s="899"/>
      <c r="H96" s="943"/>
      <c r="I96" s="944"/>
      <c r="J96" s="900"/>
      <c r="K96" s="945">
        <v>1.19</v>
      </c>
      <c r="L96" s="943">
        <v>4</v>
      </c>
      <c r="M96" s="943">
        <v>33</v>
      </c>
      <c r="N96" s="946">
        <v>11</v>
      </c>
      <c r="O96" s="943" t="s">
        <v>3167</v>
      </c>
      <c r="P96" s="947" t="s">
        <v>3343</v>
      </c>
      <c r="Q96" s="948">
        <f t="shared" si="5"/>
        <v>-1</v>
      </c>
      <c r="R96" s="948">
        <f t="shared" si="5"/>
        <v>-1.8</v>
      </c>
      <c r="S96" s="939" t="str">
        <f t="shared" si="6"/>
        <v/>
      </c>
      <c r="T96" s="939" t="str">
        <f t="shared" si="7"/>
        <v/>
      </c>
      <c r="U96" s="939" t="str">
        <f t="shared" si="8"/>
        <v/>
      </c>
      <c r="V96" s="949" t="str">
        <f t="shared" si="9"/>
        <v/>
      </c>
      <c r="W96" s="901"/>
    </row>
    <row r="97" spans="1:23" ht="14.4" customHeight="1" x14ac:dyDescent="0.3">
      <c r="A97" s="954" t="s">
        <v>3344</v>
      </c>
      <c r="B97" s="906">
        <v>1</v>
      </c>
      <c r="C97" s="908">
        <v>0.47</v>
      </c>
      <c r="D97" s="909">
        <v>17</v>
      </c>
      <c r="E97" s="895">
        <v>2</v>
      </c>
      <c r="F97" s="896">
        <v>1.1100000000000001</v>
      </c>
      <c r="G97" s="898">
        <v>20.5</v>
      </c>
      <c r="H97" s="890"/>
      <c r="I97" s="888"/>
      <c r="J97" s="889"/>
      <c r="K97" s="891">
        <v>0.47</v>
      </c>
      <c r="L97" s="890">
        <v>2</v>
      </c>
      <c r="M97" s="890">
        <v>21</v>
      </c>
      <c r="N97" s="892">
        <v>7</v>
      </c>
      <c r="O97" s="890" t="s">
        <v>3167</v>
      </c>
      <c r="P97" s="905" t="s">
        <v>3345</v>
      </c>
      <c r="Q97" s="893">
        <f t="shared" si="5"/>
        <v>-1</v>
      </c>
      <c r="R97" s="893">
        <f t="shared" si="5"/>
        <v>-0.47</v>
      </c>
      <c r="S97" s="906" t="str">
        <f t="shared" si="6"/>
        <v/>
      </c>
      <c r="T97" s="906" t="str">
        <f t="shared" si="7"/>
        <v/>
      </c>
      <c r="U97" s="906" t="str">
        <f t="shared" si="8"/>
        <v/>
      </c>
      <c r="V97" s="907" t="str">
        <f t="shared" si="9"/>
        <v/>
      </c>
      <c r="W97" s="894"/>
    </row>
    <row r="98" spans="1:23" ht="14.4" customHeight="1" x14ac:dyDescent="0.3">
      <c r="A98" s="955" t="s">
        <v>3346</v>
      </c>
      <c r="B98" s="939">
        <v>1</v>
      </c>
      <c r="C98" s="940">
        <v>0.79</v>
      </c>
      <c r="D98" s="910">
        <v>31</v>
      </c>
      <c r="E98" s="941">
        <v>1</v>
      </c>
      <c r="F98" s="942">
        <v>0.86</v>
      </c>
      <c r="G98" s="899">
        <v>28</v>
      </c>
      <c r="H98" s="943">
        <v>2</v>
      </c>
      <c r="I98" s="944">
        <v>2.25</v>
      </c>
      <c r="J98" s="902">
        <v>30.5</v>
      </c>
      <c r="K98" s="945">
        <v>0.63</v>
      </c>
      <c r="L98" s="943">
        <v>3</v>
      </c>
      <c r="M98" s="943">
        <v>27</v>
      </c>
      <c r="N98" s="946">
        <v>9</v>
      </c>
      <c r="O98" s="943" t="s">
        <v>3167</v>
      </c>
      <c r="P98" s="947" t="s">
        <v>3347</v>
      </c>
      <c r="Q98" s="948">
        <f t="shared" si="5"/>
        <v>1</v>
      </c>
      <c r="R98" s="948">
        <f t="shared" si="5"/>
        <v>1.46</v>
      </c>
      <c r="S98" s="939">
        <f t="shared" si="6"/>
        <v>18</v>
      </c>
      <c r="T98" s="939">
        <f t="shared" si="7"/>
        <v>61</v>
      </c>
      <c r="U98" s="939">
        <f t="shared" si="8"/>
        <v>43</v>
      </c>
      <c r="V98" s="949">
        <f t="shared" si="9"/>
        <v>3.3888888888888888</v>
      </c>
      <c r="W98" s="901">
        <v>43</v>
      </c>
    </row>
    <row r="99" spans="1:23" ht="14.4" customHeight="1" x14ac:dyDescent="0.3">
      <c r="A99" s="955" t="s">
        <v>3348</v>
      </c>
      <c r="B99" s="939">
        <v>1</v>
      </c>
      <c r="C99" s="940">
        <v>0.97</v>
      </c>
      <c r="D99" s="910">
        <v>33</v>
      </c>
      <c r="E99" s="941">
        <v>1</v>
      </c>
      <c r="F99" s="942">
        <v>1.55</v>
      </c>
      <c r="G99" s="899">
        <v>41</v>
      </c>
      <c r="H99" s="943"/>
      <c r="I99" s="944"/>
      <c r="J99" s="900"/>
      <c r="K99" s="945">
        <v>0.97</v>
      </c>
      <c r="L99" s="943">
        <v>4</v>
      </c>
      <c r="M99" s="943">
        <v>33</v>
      </c>
      <c r="N99" s="946">
        <v>11</v>
      </c>
      <c r="O99" s="943" t="s">
        <v>3167</v>
      </c>
      <c r="P99" s="947" t="s">
        <v>3349</v>
      </c>
      <c r="Q99" s="948">
        <f t="shared" si="5"/>
        <v>-1</v>
      </c>
      <c r="R99" s="948">
        <f t="shared" si="5"/>
        <v>-0.97</v>
      </c>
      <c r="S99" s="939" t="str">
        <f t="shared" si="6"/>
        <v/>
      </c>
      <c r="T99" s="939" t="str">
        <f t="shared" si="7"/>
        <v/>
      </c>
      <c r="U99" s="939" t="str">
        <f t="shared" si="8"/>
        <v/>
      </c>
      <c r="V99" s="949" t="str">
        <f t="shared" si="9"/>
        <v/>
      </c>
      <c r="W99" s="901"/>
    </row>
    <row r="100" spans="1:23" ht="14.4" customHeight="1" x14ac:dyDescent="0.3">
      <c r="A100" s="954" t="s">
        <v>3350</v>
      </c>
      <c r="B100" s="906">
        <v>1</v>
      </c>
      <c r="C100" s="908">
        <v>1.53</v>
      </c>
      <c r="D100" s="909">
        <v>28</v>
      </c>
      <c r="E100" s="895">
        <v>2</v>
      </c>
      <c r="F100" s="896">
        <v>2.36</v>
      </c>
      <c r="G100" s="898">
        <v>22.5</v>
      </c>
      <c r="H100" s="890"/>
      <c r="I100" s="888"/>
      <c r="J100" s="889"/>
      <c r="K100" s="891">
        <v>0.32</v>
      </c>
      <c r="L100" s="890">
        <v>1</v>
      </c>
      <c r="M100" s="890">
        <v>9</v>
      </c>
      <c r="N100" s="892">
        <v>3</v>
      </c>
      <c r="O100" s="890" t="s">
        <v>3167</v>
      </c>
      <c r="P100" s="905" t="s">
        <v>3351</v>
      </c>
      <c r="Q100" s="893">
        <f t="shared" si="5"/>
        <v>-1</v>
      </c>
      <c r="R100" s="893">
        <f t="shared" si="5"/>
        <v>-1.53</v>
      </c>
      <c r="S100" s="906" t="str">
        <f t="shared" si="6"/>
        <v/>
      </c>
      <c r="T100" s="906" t="str">
        <f t="shared" si="7"/>
        <v/>
      </c>
      <c r="U100" s="906" t="str">
        <f t="shared" si="8"/>
        <v/>
      </c>
      <c r="V100" s="907" t="str">
        <f t="shared" si="9"/>
        <v/>
      </c>
      <c r="W100" s="894"/>
    </row>
    <row r="101" spans="1:23" ht="14.4" customHeight="1" x14ac:dyDescent="0.3">
      <c r="A101" s="955" t="s">
        <v>3352</v>
      </c>
      <c r="B101" s="939">
        <v>2</v>
      </c>
      <c r="C101" s="940">
        <v>1.65</v>
      </c>
      <c r="D101" s="910">
        <v>23</v>
      </c>
      <c r="E101" s="941">
        <v>1</v>
      </c>
      <c r="F101" s="942">
        <v>0.68</v>
      </c>
      <c r="G101" s="899">
        <v>20</v>
      </c>
      <c r="H101" s="943"/>
      <c r="I101" s="944"/>
      <c r="J101" s="900"/>
      <c r="K101" s="945">
        <v>0.42</v>
      </c>
      <c r="L101" s="943">
        <v>2</v>
      </c>
      <c r="M101" s="943">
        <v>15</v>
      </c>
      <c r="N101" s="946">
        <v>5</v>
      </c>
      <c r="O101" s="943" t="s">
        <v>3167</v>
      </c>
      <c r="P101" s="947" t="s">
        <v>3353</v>
      </c>
      <c r="Q101" s="948">
        <f t="shared" si="5"/>
        <v>-2</v>
      </c>
      <c r="R101" s="948">
        <f t="shared" si="5"/>
        <v>-1.65</v>
      </c>
      <c r="S101" s="939" t="str">
        <f t="shared" si="6"/>
        <v/>
      </c>
      <c r="T101" s="939" t="str">
        <f t="shared" si="7"/>
        <v/>
      </c>
      <c r="U101" s="939" t="str">
        <f t="shared" si="8"/>
        <v/>
      </c>
      <c r="V101" s="949" t="str">
        <f t="shared" si="9"/>
        <v/>
      </c>
      <c r="W101" s="901"/>
    </row>
    <row r="102" spans="1:23" ht="14.4" customHeight="1" x14ac:dyDescent="0.3">
      <c r="A102" s="955" t="s">
        <v>3354</v>
      </c>
      <c r="B102" s="939"/>
      <c r="C102" s="940"/>
      <c r="D102" s="910"/>
      <c r="E102" s="941">
        <v>1</v>
      </c>
      <c r="F102" s="942">
        <v>1.69</v>
      </c>
      <c r="G102" s="899">
        <v>42</v>
      </c>
      <c r="H102" s="943"/>
      <c r="I102" s="944"/>
      <c r="J102" s="900"/>
      <c r="K102" s="945">
        <v>0.72</v>
      </c>
      <c r="L102" s="943">
        <v>3</v>
      </c>
      <c r="M102" s="943">
        <v>24</v>
      </c>
      <c r="N102" s="946">
        <v>8</v>
      </c>
      <c r="O102" s="943" t="s">
        <v>3167</v>
      </c>
      <c r="P102" s="947" t="s">
        <v>3355</v>
      </c>
      <c r="Q102" s="948">
        <f t="shared" si="5"/>
        <v>0</v>
      </c>
      <c r="R102" s="948">
        <f t="shared" si="5"/>
        <v>0</v>
      </c>
      <c r="S102" s="939" t="str">
        <f t="shared" si="6"/>
        <v/>
      </c>
      <c r="T102" s="939" t="str">
        <f t="shared" si="7"/>
        <v/>
      </c>
      <c r="U102" s="939" t="str">
        <f t="shared" si="8"/>
        <v/>
      </c>
      <c r="V102" s="949" t="str">
        <f t="shared" si="9"/>
        <v/>
      </c>
      <c r="W102" s="901"/>
    </row>
    <row r="103" spans="1:23" ht="14.4" customHeight="1" x14ac:dyDescent="0.3">
      <c r="A103" s="954" t="s">
        <v>3356</v>
      </c>
      <c r="B103" s="885">
        <v>1</v>
      </c>
      <c r="C103" s="886">
        <v>1.86</v>
      </c>
      <c r="D103" s="887">
        <v>19</v>
      </c>
      <c r="E103" s="904"/>
      <c r="F103" s="888"/>
      <c r="G103" s="889"/>
      <c r="H103" s="890"/>
      <c r="I103" s="888"/>
      <c r="J103" s="889"/>
      <c r="K103" s="891">
        <v>1.86</v>
      </c>
      <c r="L103" s="890">
        <v>6</v>
      </c>
      <c r="M103" s="890">
        <v>51</v>
      </c>
      <c r="N103" s="892">
        <v>17</v>
      </c>
      <c r="O103" s="890" t="s">
        <v>3167</v>
      </c>
      <c r="P103" s="905" t="s">
        <v>3357</v>
      </c>
      <c r="Q103" s="893">
        <f t="shared" si="5"/>
        <v>-1</v>
      </c>
      <c r="R103" s="893">
        <f t="shared" si="5"/>
        <v>-1.86</v>
      </c>
      <c r="S103" s="906" t="str">
        <f t="shared" si="6"/>
        <v/>
      </c>
      <c r="T103" s="906" t="str">
        <f t="shared" si="7"/>
        <v/>
      </c>
      <c r="U103" s="906" t="str">
        <f t="shared" si="8"/>
        <v/>
      </c>
      <c r="V103" s="907" t="str">
        <f t="shared" si="9"/>
        <v/>
      </c>
      <c r="W103" s="894"/>
    </row>
    <row r="104" spans="1:23" ht="14.4" customHeight="1" x14ac:dyDescent="0.3">
      <c r="A104" s="954" t="s">
        <v>3358</v>
      </c>
      <c r="B104" s="906"/>
      <c r="C104" s="908"/>
      <c r="D104" s="909"/>
      <c r="E104" s="904"/>
      <c r="F104" s="888"/>
      <c r="G104" s="889"/>
      <c r="H104" s="895">
        <v>1</v>
      </c>
      <c r="I104" s="896">
        <v>3.65</v>
      </c>
      <c r="J104" s="897">
        <v>46</v>
      </c>
      <c r="K104" s="891">
        <v>0.78</v>
      </c>
      <c r="L104" s="890">
        <v>3</v>
      </c>
      <c r="M104" s="890">
        <v>27</v>
      </c>
      <c r="N104" s="892">
        <v>9</v>
      </c>
      <c r="O104" s="890" t="s">
        <v>3167</v>
      </c>
      <c r="P104" s="905" t="s">
        <v>3359</v>
      </c>
      <c r="Q104" s="893">
        <f t="shared" si="5"/>
        <v>1</v>
      </c>
      <c r="R104" s="893">
        <f t="shared" si="5"/>
        <v>3.65</v>
      </c>
      <c r="S104" s="906">
        <f t="shared" si="6"/>
        <v>9</v>
      </c>
      <c r="T104" s="906">
        <f t="shared" si="7"/>
        <v>46</v>
      </c>
      <c r="U104" s="906">
        <f t="shared" si="8"/>
        <v>37</v>
      </c>
      <c r="V104" s="907">
        <f t="shared" si="9"/>
        <v>5.1111111111111107</v>
      </c>
      <c r="W104" s="894">
        <v>37</v>
      </c>
    </row>
    <row r="105" spans="1:23" ht="14.4" customHeight="1" x14ac:dyDescent="0.3">
      <c r="A105" s="954" t="s">
        <v>3360</v>
      </c>
      <c r="B105" s="885">
        <v>4</v>
      </c>
      <c r="C105" s="886">
        <v>4.76</v>
      </c>
      <c r="D105" s="887">
        <v>35.299999999999997</v>
      </c>
      <c r="E105" s="904">
        <v>1</v>
      </c>
      <c r="F105" s="888">
        <v>1.19</v>
      </c>
      <c r="G105" s="889">
        <v>36</v>
      </c>
      <c r="H105" s="890">
        <v>4</v>
      </c>
      <c r="I105" s="888">
        <v>2.44</v>
      </c>
      <c r="J105" s="897">
        <v>19.3</v>
      </c>
      <c r="K105" s="891">
        <v>0.43</v>
      </c>
      <c r="L105" s="890">
        <v>2</v>
      </c>
      <c r="M105" s="890">
        <v>18</v>
      </c>
      <c r="N105" s="892">
        <v>6</v>
      </c>
      <c r="O105" s="890" t="s">
        <v>3167</v>
      </c>
      <c r="P105" s="905" t="s">
        <v>3361</v>
      </c>
      <c r="Q105" s="893">
        <f t="shared" si="5"/>
        <v>0</v>
      </c>
      <c r="R105" s="893">
        <f t="shared" si="5"/>
        <v>-2.3199999999999998</v>
      </c>
      <c r="S105" s="906">
        <f t="shared" si="6"/>
        <v>24</v>
      </c>
      <c r="T105" s="906">
        <f t="shared" si="7"/>
        <v>77.2</v>
      </c>
      <c r="U105" s="906">
        <f t="shared" si="8"/>
        <v>53.2</v>
      </c>
      <c r="V105" s="907">
        <f t="shared" si="9"/>
        <v>3.2166666666666668</v>
      </c>
      <c r="W105" s="894">
        <v>53</v>
      </c>
    </row>
    <row r="106" spans="1:23" ht="14.4" customHeight="1" x14ac:dyDescent="0.3">
      <c r="A106" s="955" t="s">
        <v>3362</v>
      </c>
      <c r="B106" s="951">
        <v>3</v>
      </c>
      <c r="C106" s="952">
        <v>2.2799999999999998</v>
      </c>
      <c r="D106" s="903">
        <v>22.3</v>
      </c>
      <c r="E106" s="950">
        <v>1</v>
      </c>
      <c r="F106" s="944">
        <v>0.5</v>
      </c>
      <c r="G106" s="900">
        <v>15</v>
      </c>
      <c r="H106" s="943">
        <v>1</v>
      </c>
      <c r="I106" s="944">
        <v>0.63</v>
      </c>
      <c r="J106" s="902">
        <v>24</v>
      </c>
      <c r="K106" s="945">
        <v>0.5</v>
      </c>
      <c r="L106" s="943">
        <v>2</v>
      </c>
      <c r="M106" s="943">
        <v>21</v>
      </c>
      <c r="N106" s="946">
        <v>7</v>
      </c>
      <c r="O106" s="943" t="s">
        <v>3167</v>
      </c>
      <c r="P106" s="947" t="s">
        <v>3363</v>
      </c>
      <c r="Q106" s="948">
        <f t="shared" si="5"/>
        <v>-2</v>
      </c>
      <c r="R106" s="948">
        <f t="shared" si="5"/>
        <v>-1.65</v>
      </c>
      <c r="S106" s="939">
        <f t="shared" si="6"/>
        <v>7</v>
      </c>
      <c r="T106" s="939">
        <f t="shared" si="7"/>
        <v>24</v>
      </c>
      <c r="U106" s="939">
        <f t="shared" si="8"/>
        <v>17</v>
      </c>
      <c r="V106" s="949">
        <f t="shared" si="9"/>
        <v>3.4285714285714284</v>
      </c>
      <c r="W106" s="901">
        <v>17</v>
      </c>
    </row>
    <row r="107" spans="1:23" ht="14.4" customHeight="1" x14ac:dyDescent="0.3">
      <c r="A107" s="954" t="s">
        <v>3364</v>
      </c>
      <c r="B107" s="885">
        <v>1</v>
      </c>
      <c r="C107" s="886">
        <v>1.07</v>
      </c>
      <c r="D107" s="887">
        <v>34</v>
      </c>
      <c r="E107" s="904">
        <v>1</v>
      </c>
      <c r="F107" s="888">
        <v>0.42</v>
      </c>
      <c r="G107" s="889">
        <v>18</v>
      </c>
      <c r="H107" s="890"/>
      <c r="I107" s="888"/>
      <c r="J107" s="889"/>
      <c r="K107" s="891">
        <v>0.42</v>
      </c>
      <c r="L107" s="890">
        <v>2</v>
      </c>
      <c r="M107" s="890">
        <v>18</v>
      </c>
      <c r="N107" s="892">
        <v>6</v>
      </c>
      <c r="O107" s="890" t="s">
        <v>3167</v>
      </c>
      <c r="P107" s="905" t="s">
        <v>3365</v>
      </c>
      <c r="Q107" s="893">
        <f t="shared" si="5"/>
        <v>-1</v>
      </c>
      <c r="R107" s="893">
        <f t="shared" si="5"/>
        <v>-1.07</v>
      </c>
      <c r="S107" s="906" t="str">
        <f t="shared" si="6"/>
        <v/>
      </c>
      <c r="T107" s="906" t="str">
        <f t="shared" si="7"/>
        <v/>
      </c>
      <c r="U107" s="906" t="str">
        <f t="shared" si="8"/>
        <v/>
      </c>
      <c r="V107" s="907" t="str">
        <f t="shared" si="9"/>
        <v/>
      </c>
      <c r="W107" s="894"/>
    </row>
    <row r="108" spans="1:23" ht="14.4" customHeight="1" x14ac:dyDescent="0.3">
      <c r="A108" s="955" t="s">
        <v>3366</v>
      </c>
      <c r="B108" s="951">
        <v>1</v>
      </c>
      <c r="C108" s="952">
        <v>0.83</v>
      </c>
      <c r="D108" s="903">
        <v>32</v>
      </c>
      <c r="E108" s="950"/>
      <c r="F108" s="944"/>
      <c r="G108" s="900"/>
      <c r="H108" s="943"/>
      <c r="I108" s="944"/>
      <c r="J108" s="900"/>
      <c r="K108" s="945">
        <v>0.52</v>
      </c>
      <c r="L108" s="943">
        <v>3</v>
      </c>
      <c r="M108" s="943">
        <v>24</v>
      </c>
      <c r="N108" s="946">
        <v>8</v>
      </c>
      <c r="O108" s="943" t="s">
        <v>3167</v>
      </c>
      <c r="P108" s="947" t="s">
        <v>3367</v>
      </c>
      <c r="Q108" s="948">
        <f t="shared" si="5"/>
        <v>-1</v>
      </c>
      <c r="R108" s="948">
        <f t="shared" si="5"/>
        <v>-0.83</v>
      </c>
      <c r="S108" s="939" t="str">
        <f t="shared" si="6"/>
        <v/>
      </c>
      <c r="T108" s="939" t="str">
        <f t="shared" si="7"/>
        <v/>
      </c>
      <c r="U108" s="939" t="str">
        <f t="shared" si="8"/>
        <v/>
      </c>
      <c r="V108" s="949" t="str">
        <f t="shared" si="9"/>
        <v/>
      </c>
      <c r="W108" s="901"/>
    </row>
    <row r="109" spans="1:23" ht="14.4" customHeight="1" x14ac:dyDescent="0.3">
      <c r="A109" s="955" t="s">
        <v>3368</v>
      </c>
      <c r="B109" s="951">
        <v>1</v>
      </c>
      <c r="C109" s="952">
        <v>1.39</v>
      </c>
      <c r="D109" s="903">
        <v>43</v>
      </c>
      <c r="E109" s="950">
        <v>1</v>
      </c>
      <c r="F109" s="944">
        <v>3.61</v>
      </c>
      <c r="G109" s="900">
        <v>45</v>
      </c>
      <c r="H109" s="943"/>
      <c r="I109" s="944"/>
      <c r="J109" s="900"/>
      <c r="K109" s="945">
        <v>0.68</v>
      </c>
      <c r="L109" s="943">
        <v>3</v>
      </c>
      <c r="M109" s="943">
        <v>27</v>
      </c>
      <c r="N109" s="946">
        <v>9</v>
      </c>
      <c r="O109" s="943" t="s">
        <v>3167</v>
      </c>
      <c r="P109" s="947" t="s">
        <v>3369</v>
      </c>
      <c r="Q109" s="948">
        <f t="shared" si="5"/>
        <v>-1</v>
      </c>
      <c r="R109" s="948">
        <f t="shared" si="5"/>
        <v>-1.39</v>
      </c>
      <c r="S109" s="939" t="str">
        <f t="shared" si="6"/>
        <v/>
      </c>
      <c r="T109" s="939" t="str">
        <f t="shared" si="7"/>
        <v/>
      </c>
      <c r="U109" s="939" t="str">
        <f t="shared" si="8"/>
        <v/>
      </c>
      <c r="V109" s="949" t="str">
        <f t="shared" si="9"/>
        <v/>
      </c>
      <c r="W109" s="901"/>
    </row>
    <row r="110" spans="1:23" ht="14.4" customHeight="1" x14ac:dyDescent="0.3">
      <c r="A110" s="954" t="s">
        <v>3370</v>
      </c>
      <c r="B110" s="906"/>
      <c r="C110" s="908"/>
      <c r="D110" s="909"/>
      <c r="E110" s="904"/>
      <c r="F110" s="888"/>
      <c r="G110" s="889"/>
      <c r="H110" s="895">
        <v>1</v>
      </c>
      <c r="I110" s="896">
        <v>0.84</v>
      </c>
      <c r="J110" s="897">
        <v>29</v>
      </c>
      <c r="K110" s="891">
        <v>0.51</v>
      </c>
      <c r="L110" s="890">
        <v>2</v>
      </c>
      <c r="M110" s="890">
        <v>21</v>
      </c>
      <c r="N110" s="892">
        <v>7</v>
      </c>
      <c r="O110" s="890" t="s">
        <v>3167</v>
      </c>
      <c r="P110" s="905" t="s">
        <v>3371</v>
      </c>
      <c r="Q110" s="893">
        <f t="shared" si="5"/>
        <v>1</v>
      </c>
      <c r="R110" s="893">
        <f t="shared" si="5"/>
        <v>0.84</v>
      </c>
      <c r="S110" s="906">
        <f t="shared" si="6"/>
        <v>7</v>
      </c>
      <c r="T110" s="906">
        <f t="shared" si="7"/>
        <v>29</v>
      </c>
      <c r="U110" s="906">
        <f t="shared" si="8"/>
        <v>22</v>
      </c>
      <c r="V110" s="907">
        <f t="shared" si="9"/>
        <v>4.1428571428571432</v>
      </c>
      <c r="W110" s="894">
        <v>22</v>
      </c>
    </row>
    <row r="111" spans="1:23" ht="14.4" customHeight="1" x14ac:dyDescent="0.3">
      <c r="A111" s="954" t="s">
        <v>3372</v>
      </c>
      <c r="B111" s="885">
        <v>1</v>
      </c>
      <c r="C111" s="886">
        <v>1.26</v>
      </c>
      <c r="D111" s="887">
        <v>26</v>
      </c>
      <c r="E111" s="904"/>
      <c r="F111" s="888"/>
      <c r="G111" s="889"/>
      <c r="H111" s="890"/>
      <c r="I111" s="888"/>
      <c r="J111" s="889"/>
      <c r="K111" s="891">
        <v>0.6</v>
      </c>
      <c r="L111" s="890">
        <v>3</v>
      </c>
      <c r="M111" s="890">
        <v>30</v>
      </c>
      <c r="N111" s="892">
        <v>10</v>
      </c>
      <c r="O111" s="890" t="s">
        <v>3167</v>
      </c>
      <c r="P111" s="905" t="s">
        <v>3373</v>
      </c>
      <c r="Q111" s="893">
        <f t="shared" si="5"/>
        <v>-1</v>
      </c>
      <c r="R111" s="893">
        <f t="shared" si="5"/>
        <v>-1.26</v>
      </c>
      <c r="S111" s="906" t="str">
        <f t="shared" si="6"/>
        <v/>
      </c>
      <c r="T111" s="906" t="str">
        <f t="shared" si="7"/>
        <v/>
      </c>
      <c r="U111" s="906" t="str">
        <f t="shared" si="8"/>
        <v/>
      </c>
      <c r="V111" s="907" t="str">
        <f t="shared" si="9"/>
        <v/>
      </c>
      <c r="W111" s="894"/>
    </row>
    <row r="112" spans="1:23" ht="14.4" customHeight="1" x14ac:dyDescent="0.3">
      <c r="A112" s="954" t="s">
        <v>3374</v>
      </c>
      <c r="B112" s="906">
        <v>1</v>
      </c>
      <c r="C112" s="908">
        <v>1.32</v>
      </c>
      <c r="D112" s="909">
        <v>31</v>
      </c>
      <c r="E112" s="895"/>
      <c r="F112" s="896"/>
      <c r="G112" s="898"/>
      <c r="H112" s="890"/>
      <c r="I112" s="888"/>
      <c r="J112" s="889"/>
      <c r="K112" s="891">
        <v>0.25</v>
      </c>
      <c r="L112" s="890">
        <v>1</v>
      </c>
      <c r="M112" s="890">
        <v>9</v>
      </c>
      <c r="N112" s="892">
        <v>3</v>
      </c>
      <c r="O112" s="890" t="s">
        <v>3167</v>
      </c>
      <c r="P112" s="905" t="s">
        <v>3375</v>
      </c>
      <c r="Q112" s="893">
        <f t="shared" si="5"/>
        <v>-1</v>
      </c>
      <c r="R112" s="893">
        <f t="shared" si="5"/>
        <v>-1.32</v>
      </c>
      <c r="S112" s="906" t="str">
        <f t="shared" si="6"/>
        <v/>
      </c>
      <c r="T112" s="906" t="str">
        <f t="shared" si="7"/>
        <v/>
      </c>
      <c r="U112" s="906" t="str">
        <f t="shared" si="8"/>
        <v/>
      </c>
      <c r="V112" s="907" t="str">
        <f t="shared" si="9"/>
        <v/>
      </c>
      <c r="W112" s="894"/>
    </row>
    <row r="113" spans="1:23" ht="14.4" customHeight="1" x14ac:dyDescent="0.3">
      <c r="A113" s="955" t="s">
        <v>3376</v>
      </c>
      <c r="B113" s="939"/>
      <c r="C113" s="940"/>
      <c r="D113" s="910"/>
      <c r="E113" s="941">
        <v>2</v>
      </c>
      <c r="F113" s="942">
        <v>2.0099999999999998</v>
      </c>
      <c r="G113" s="899">
        <v>27</v>
      </c>
      <c r="H113" s="943"/>
      <c r="I113" s="944"/>
      <c r="J113" s="900"/>
      <c r="K113" s="945">
        <v>0.31</v>
      </c>
      <c r="L113" s="943">
        <v>1</v>
      </c>
      <c r="M113" s="943">
        <v>12</v>
      </c>
      <c r="N113" s="946">
        <v>4</v>
      </c>
      <c r="O113" s="943" t="s">
        <v>3167</v>
      </c>
      <c r="P113" s="947" t="s">
        <v>3377</v>
      </c>
      <c r="Q113" s="948">
        <f t="shared" si="5"/>
        <v>0</v>
      </c>
      <c r="R113" s="948">
        <f t="shared" si="5"/>
        <v>0</v>
      </c>
      <c r="S113" s="939" t="str">
        <f t="shared" si="6"/>
        <v/>
      </c>
      <c r="T113" s="939" t="str">
        <f t="shared" si="7"/>
        <v/>
      </c>
      <c r="U113" s="939" t="str">
        <f t="shared" si="8"/>
        <v/>
      </c>
      <c r="V113" s="949" t="str">
        <f t="shared" si="9"/>
        <v/>
      </c>
      <c r="W113" s="901"/>
    </row>
    <row r="114" spans="1:23" ht="14.4" customHeight="1" x14ac:dyDescent="0.3">
      <c r="A114" s="955" t="s">
        <v>3378</v>
      </c>
      <c r="B114" s="939"/>
      <c r="C114" s="940"/>
      <c r="D114" s="910"/>
      <c r="E114" s="941"/>
      <c r="F114" s="942"/>
      <c r="G114" s="899"/>
      <c r="H114" s="943">
        <v>1</v>
      </c>
      <c r="I114" s="944">
        <v>1.33</v>
      </c>
      <c r="J114" s="902">
        <v>31</v>
      </c>
      <c r="K114" s="945">
        <v>0.62</v>
      </c>
      <c r="L114" s="943">
        <v>2</v>
      </c>
      <c r="M114" s="943">
        <v>21</v>
      </c>
      <c r="N114" s="946">
        <v>7</v>
      </c>
      <c r="O114" s="943" t="s">
        <v>3167</v>
      </c>
      <c r="P114" s="947" t="s">
        <v>3379</v>
      </c>
      <c r="Q114" s="948">
        <f t="shared" si="5"/>
        <v>1</v>
      </c>
      <c r="R114" s="948">
        <f t="shared" si="5"/>
        <v>1.33</v>
      </c>
      <c r="S114" s="939">
        <f t="shared" si="6"/>
        <v>7</v>
      </c>
      <c r="T114" s="939">
        <f t="shared" si="7"/>
        <v>31</v>
      </c>
      <c r="U114" s="939">
        <f t="shared" si="8"/>
        <v>24</v>
      </c>
      <c r="V114" s="949">
        <f t="shared" si="9"/>
        <v>4.4285714285714288</v>
      </c>
      <c r="W114" s="901">
        <v>24</v>
      </c>
    </row>
    <row r="115" spans="1:23" ht="14.4" customHeight="1" x14ac:dyDescent="0.3">
      <c r="A115" s="954" t="s">
        <v>3380</v>
      </c>
      <c r="B115" s="906">
        <v>1</v>
      </c>
      <c r="C115" s="908">
        <v>1.17</v>
      </c>
      <c r="D115" s="909">
        <v>23</v>
      </c>
      <c r="E115" s="904"/>
      <c r="F115" s="888"/>
      <c r="G115" s="889"/>
      <c r="H115" s="895"/>
      <c r="I115" s="896"/>
      <c r="J115" s="898"/>
      <c r="K115" s="891">
        <v>0.38</v>
      </c>
      <c r="L115" s="890">
        <v>2</v>
      </c>
      <c r="M115" s="890">
        <v>15</v>
      </c>
      <c r="N115" s="892">
        <v>5</v>
      </c>
      <c r="O115" s="890" t="s">
        <v>3167</v>
      </c>
      <c r="P115" s="905" t="s">
        <v>3381</v>
      </c>
      <c r="Q115" s="893">
        <f t="shared" si="5"/>
        <v>-1</v>
      </c>
      <c r="R115" s="893">
        <f t="shared" si="5"/>
        <v>-1.17</v>
      </c>
      <c r="S115" s="906" t="str">
        <f t="shared" si="6"/>
        <v/>
      </c>
      <c r="T115" s="906" t="str">
        <f t="shared" si="7"/>
        <v/>
      </c>
      <c r="U115" s="906" t="str">
        <f t="shared" si="8"/>
        <v/>
      </c>
      <c r="V115" s="907" t="str">
        <f t="shared" si="9"/>
        <v/>
      </c>
      <c r="W115" s="894"/>
    </row>
    <row r="116" spans="1:23" ht="14.4" customHeight="1" x14ac:dyDescent="0.3">
      <c r="A116" s="955" t="s">
        <v>3382</v>
      </c>
      <c r="B116" s="939"/>
      <c r="C116" s="940"/>
      <c r="D116" s="910"/>
      <c r="E116" s="950"/>
      <c r="F116" s="944"/>
      <c r="G116" s="900"/>
      <c r="H116" s="941">
        <v>2</v>
      </c>
      <c r="I116" s="942">
        <v>1.4</v>
      </c>
      <c r="J116" s="902">
        <v>28.5</v>
      </c>
      <c r="K116" s="945">
        <v>0.53</v>
      </c>
      <c r="L116" s="943">
        <v>3</v>
      </c>
      <c r="M116" s="943">
        <v>24</v>
      </c>
      <c r="N116" s="946">
        <v>8</v>
      </c>
      <c r="O116" s="943" t="s">
        <v>3167</v>
      </c>
      <c r="P116" s="947" t="s">
        <v>3383</v>
      </c>
      <c r="Q116" s="948">
        <f t="shared" si="5"/>
        <v>2</v>
      </c>
      <c r="R116" s="948">
        <f t="shared" si="5"/>
        <v>1.4</v>
      </c>
      <c r="S116" s="939">
        <f t="shared" si="6"/>
        <v>16</v>
      </c>
      <c r="T116" s="939">
        <f t="shared" si="7"/>
        <v>57</v>
      </c>
      <c r="U116" s="939">
        <f t="shared" si="8"/>
        <v>41</v>
      </c>
      <c r="V116" s="949">
        <f t="shared" si="9"/>
        <v>3.5625</v>
      </c>
      <c r="W116" s="901">
        <v>41</v>
      </c>
    </row>
    <row r="117" spans="1:23" ht="14.4" customHeight="1" x14ac:dyDescent="0.3">
      <c r="A117" s="954" t="s">
        <v>3384</v>
      </c>
      <c r="B117" s="906"/>
      <c r="C117" s="908"/>
      <c r="D117" s="909"/>
      <c r="E117" s="904"/>
      <c r="F117" s="888"/>
      <c r="G117" s="889"/>
      <c r="H117" s="895">
        <v>1</v>
      </c>
      <c r="I117" s="896">
        <v>0.47</v>
      </c>
      <c r="J117" s="897">
        <v>17</v>
      </c>
      <c r="K117" s="891">
        <v>0.38</v>
      </c>
      <c r="L117" s="890">
        <v>2</v>
      </c>
      <c r="M117" s="890">
        <v>15</v>
      </c>
      <c r="N117" s="892">
        <v>5</v>
      </c>
      <c r="O117" s="890" t="s">
        <v>3167</v>
      </c>
      <c r="P117" s="905" t="s">
        <v>3385</v>
      </c>
      <c r="Q117" s="893">
        <f t="shared" si="5"/>
        <v>1</v>
      </c>
      <c r="R117" s="893">
        <f t="shared" si="5"/>
        <v>0.47</v>
      </c>
      <c r="S117" s="906">
        <f t="shared" si="6"/>
        <v>5</v>
      </c>
      <c r="T117" s="906">
        <f t="shared" si="7"/>
        <v>17</v>
      </c>
      <c r="U117" s="906">
        <f t="shared" si="8"/>
        <v>12</v>
      </c>
      <c r="V117" s="907">
        <f t="shared" si="9"/>
        <v>3.4</v>
      </c>
      <c r="W117" s="894">
        <v>12</v>
      </c>
    </row>
    <row r="118" spans="1:23" ht="14.4" customHeight="1" x14ac:dyDescent="0.3">
      <c r="A118" s="955" t="s">
        <v>3386</v>
      </c>
      <c r="B118" s="939">
        <v>2</v>
      </c>
      <c r="C118" s="940">
        <v>2.74</v>
      </c>
      <c r="D118" s="910">
        <v>34</v>
      </c>
      <c r="E118" s="950"/>
      <c r="F118" s="944"/>
      <c r="G118" s="900"/>
      <c r="H118" s="941">
        <v>1</v>
      </c>
      <c r="I118" s="942">
        <v>0.92</v>
      </c>
      <c r="J118" s="902">
        <v>25</v>
      </c>
      <c r="K118" s="945">
        <v>0.42</v>
      </c>
      <c r="L118" s="943">
        <v>2</v>
      </c>
      <c r="M118" s="943">
        <v>15</v>
      </c>
      <c r="N118" s="946">
        <v>5</v>
      </c>
      <c r="O118" s="943" t="s">
        <v>3167</v>
      </c>
      <c r="P118" s="947" t="s">
        <v>3387</v>
      </c>
      <c r="Q118" s="948">
        <f t="shared" si="5"/>
        <v>-1</v>
      </c>
      <c r="R118" s="948">
        <f t="shared" si="5"/>
        <v>-1.8200000000000003</v>
      </c>
      <c r="S118" s="939">
        <f t="shared" si="6"/>
        <v>5</v>
      </c>
      <c r="T118" s="939">
        <f t="shared" si="7"/>
        <v>25</v>
      </c>
      <c r="U118" s="939">
        <f t="shared" si="8"/>
        <v>20</v>
      </c>
      <c r="V118" s="949">
        <f t="shared" si="9"/>
        <v>5</v>
      </c>
      <c r="W118" s="901">
        <v>20</v>
      </c>
    </row>
    <row r="119" spans="1:23" ht="14.4" customHeight="1" x14ac:dyDescent="0.3">
      <c r="A119" s="955" t="s">
        <v>3388</v>
      </c>
      <c r="B119" s="939"/>
      <c r="C119" s="940"/>
      <c r="D119" s="910"/>
      <c r="E119" s="950">
        <v>2</v>
      </c>
      <c r="F119" s="944">
        <v>1.71</v>
      </c>
      <c r="G119" s="900">
        <v>21.5</v>
      </c>
      <c r="H119" s="941">
        <v>1</v>
      </c>
      <c r="I119" s="942">
        <v>1.52</v>
      </c>
      <c r="J119" s="902">
        <v>37</v>
      </c>
      <c r="K119" s="945">
        <v>0.64</v>
      </c>
      <c r="L119" s="943">
        <v>2</v>
      </c>
      <c r="M119" s="943">
        <v>21</v>
      </c>
      <c r="N119" s="946">
        <v>7</v>
      </c>
      <c r="O119" s="943" t="s">
        <v>3167</v>
      </c>
      <c r="P119" s="947" t="s">
        <v>3389</v>
      </c>
      <c r="Q119" s="948">
        <f t="shared" si="5"/>
        <v>1</v>
      </c>
      <c r="R119" s="948">
        <f t="shared" si="5"/>
        <v>1.52</v>
      </c>
      <c r="S119" s="939">
        <f t="shared" si="6"/>
        <v>7</v>
      </c>
      <c r="T119" s="939">
        <f t="shared" si="7"/>
        <v>37</v>
      </c>
      <c r="U119" s="939">
        <f t="shared" si="8"/>
        <v>30</v>
      </c>
      <c r="V119" s="949">
        <f t="shared" si="9"/>
        <v>5.2857142857142856</v>
      </c>
      <c r="W119" s="901">
        <v>30</v>
      </c>
    </row>
    <row r="120" spans="1:23" ht="14.4" customHeight="1" x14ac:dyDescent="0.3">
      <c r="A120" s="954" t="s">
        <v>3390</v>
      </c>
      <c r="B120" s="885">
        <v>1</v>
      </c>
      <c r="C120" s="886">
        <v>4.92</v>
      </c>
      <c r="D120" s="887">
        <v>44</v>
      </c>
      <c r="E120" s="904"/>
      <c r="F120" s="888"/>
      <c r="G120" s="889"/>
      <c r="H120" s="890"/>
      <c r="I120" s="888"/>
      <c r="J120" s="889"/>
      <c r="K120" s="891">
        <v>2.96</v>
      </c>
      <c r="L120" s="890">
        <v>4</v>
      </c>
      <c r="M120" s="890">
        <v>33</v>
      </c>
      <c r="N120" s="892">
        <v>11</v>
      </c>
      <c r="O120" s="890" t="s">
        <v>3167</v>
      </c>
      <c r="P120" s="905" t="s">
        <v>3391</v>
      </c>
      <c r="Q120" s="893">
        <f t="shared" si="5"/>
        <v>-1</v>
      </c>
      <c r="R120" s="893">
        <f t="shared" si="5"/>
        <v>-4.92</v>
      </c>
      <c r="S120" s="906" t="str">
        <f t="shared" si="6"/>
        <v/>
      </c>
      <c r="T120" s="906" t="str">
        <f t="shared" si="7"/>
        <v/>
      </c>
      <c r="U120" s="906" t="str">
        <f t="shared" si="8"/>
        <v/>
      </c>
      <c r="V120" s="907" t="str">
        <f t="shared" si="9"/>
        <v/>
      </c>
      <c r="W120" s="894"/>
    </row>
    <row r="121" spans="1:23" ht="14.4" customHeight="1" x14ac:dyDescent="0.3">
      <c r="A121" s="954" t="s">
        <v>3392</v>
      </c>
      <c r="B121" s="906"/>
      <c r="C121" s="908"/>
      <c r="D121" s="909"/>
      <c r="E121" s="904"/>
      <c r="F121" s="888"/>
      <c r="G121" s="889"/>
      <c r="H121" s="895">
        <v>1</v>
      </c>
      <c r="I121" s="896">
        <v>1.91</v>
      </c>
      <c r="J121" s="897">
        <v>21</v>
      </c>
      <c r="K121" s="891">
        <v>1.91</v>
      </c>
      <c r="L121" s="890">
        <v>3</v>
      </c>
      <c r="M121" s="890">
        <v>30</v>
      </c>
      <c r="N121" s="892">
        <v>10</v>
      </c>
      <c r="O121" s="890" t="s">
        <v>3167</v>
      </c>
      <c r="P121" s="905" t="s">
        <v>3393</v>
      </c>
      <c r="Q121" s="893">
        <f t="shared" si="5"/>
        <v>1</v>
      </c>
      <c r="R121" s="893">
        <f t="shared" si="5"/>
        <v>1.91</v>
      </c>
      <c r="S121" s="906">
        <f t="shared" si="6"/>
        <v>10</v>
      </c>
      <c r="T121" s="906">
        <f t="shared" si="7"/>
        <v>21</v>
      </c>
      <c r="U121" s="906">
        <f t="shared" si="8"/>
        <v>11</v>
      </c>
      <c r="V121" s="907">
        <f t="shared" si="9"/>
        <v>2.1</v>
      </c>
      <c r="W121" s="894">
        <v>11</v>
      </c>
    </row>
    <row r="122" spans="1:23" ht="14.4" customHeight="1" x14ac:dyDescent="0.3">
      <c r="A122" s="955" t="s">
        <v>3394</v>
      </c>
      <c r="B122" s="939">
        <v>1</v>
      </c>
      <c r="C122" s="940">
        <v>3.33</v>
      </c>
      <c r="D122" s="910">
        <v>40</v>
      </c>
      <c r="E122" s="950">
        <v>1</v>
      </c>
      <c r="F122" s="944">
        <v>3.32</v>
      </c>
      <c r="G122" s="900">
        <v>32</v>
      </c>
      <c r="H122" s="941"/>
      <c r="I122" s="942"/>
      <c r="J122" s="899"/>
      <c r="K122" s="945">
        <v>3.32</v>
      </c>
      <c r="L122" s="943">
        <v>5</v>
      </c>
      <c r="M122" s="943">
        <v>45</v>
      </c>
      <c r="N122" s="946">
        <v>15</v>
      </c>
      <c r="O122" s="943" t="s">
        <v>3167</v>
      </c>
      <c r="P122" s="947" t="s">
        <v>3395</v>
      </c>
      <c r="Q122" s="948">
        <f t="shared" si="5"/>
        <v>-1</v>
      </c>
      <c r="R122" s="948">
        <f t="shared" si="5"/>
        <v>-3.33</v>
      </c>
      <c r="S122" s="939" t="str">
        <f t="shared" si="6"/>
        <v/>
      </c>
      <c r="T122" s="939" t="str">
        <f t="shared" si="7"/>
        <v/>
      </c>
      <c r="U122" s="939" t="str">
        <f t="shared" si="8"/>
        <v/>
      </c>
      <c r="V122" s="949" t="str">
        <f t="shared" si="9"/>
        <v/>
      </c>
      <c r="W122" s="901"/>
    </row>
    <row r="123" spans="1:23" ht="14.4" customHeight="1" x14ac:dyDescent="0.3">
      <c r="A123" s="954" t="s">
        <v>3396</v>
      </c>
      <c r="B123" s="885">
        <v>1</v>
      </c>
      <c r="C123" s="886">
        <v>1.32</v>
      </c>
      <c r="D123" s="887">
        <v>24</v>
      </c>
      <c r="E123" s="904"/>
      <c r="F123" s="888"/>
      <c r="G123" s="889"/>
      <c r="H123" s="890"/>
      <c r="I123" s="888"/>
      <c r="J123" s="889"/>
      <c r="K123" s="891">
        <v>0.65</v>
      </c>
      <c r="L123" s="890">
        <v>2</v>
      </c>
      <c r="M123" s="890">
        <v>15</v>
      </c>
      <c r="N123" s="892">
        <v>5</v>
      </c>
      <c r="O123" s="890" t="s">
        <v>3167</v>
      </c>
      <c r="P123" s="905" t="s">
        <v>3397</v>
      </c>
      <c r="Q123" s="893">
        <f t="shared" si="5"/>
        <v>-1</v>
      </c>
      <c r="R123" s="893">
        <f t="shared" si="5"/>
        <v>-1.32</v>
      </c>
      <c r="S123" s="906" t="str">
        <f t="shared" si="6"/>
        <v/>
      </c>
      <c r="T123" s="906" t="str">
        <f t="shared" si="7"/>
        <v/>
      </c>
      <c r="U123" s="906" t="str">
        <f t="shared" si="8"/>
        <v/>
      </c>
      <c r="V123" s="907" t="str">
        <f t="shared" si="9"/>
        <v/>
      </c>
      <c r="W123" s="894"/>
    </row>
    <row r="124" spans="1:23" ht="14.4" customHeight="1" x14ac:dyDescent="0.3">
      <c r="A124" s="954" t="s">
        <v>3398</v>
      </c>
      <c r="B124" s="906"/>
      <c r="C124" s="908"/>
      <c r="D124" s="909"/>
      <c r="E124" s="895">
        <v>2</v>
      </c>
      <c r="F124" s="896">
        <v>1.61</v>
      </c>
      <c r="G124" s="898">
        <v>24</v>
      </c>
      <c r="H124" s="890"/>
      <c r="I124" s="888"/>
      <c r="J124" s="889"/>
      <c r="K124" s="891">
        <v>0.65</v>
      </c>
      <c r="L124" s="890">
        <v>3</v>
      </c>
      <c r="M124" s="890">
        <v>24</v>
      </c>
      <c r="N124" s="892">
        <v>8</v>
      </c>
      <c r="O124" s="890" t="s">
        <v>3167</v>
      </c>
      <c r="P124" s="905" t="s">
        <v>3399</v>
      </c>
      <c r="Q124" s="893">
        <f t="shared" si="5"/>
        <v>0</v>
      </c>
      <c r="R124" s="893">
        <f t="shared" si="5"/>
        <v>0</v>
      </c>
      <c r="S124" s="906" t="str">
        <f t="shared" si="6"/>
        <v/>
      </c>
      <c r="T124" s="906" t="str">
        <f t="shared" si="7"/>
        <v/>
      </c>
      <c r="U124" s="906" t="str">
        <f t="shared" si="8"/>
        <v/>
      </c>
      <c r="V124" s="907" t="str">
        <f t="shared" si="9"/>
        <v/>
      </c>
      <c r="W124" s="894"/>
    </row>
    <row r="125" spans="1:23" ht="14.4" customHeight="1" x14ac:dyDescent="0.3">
      <c r="A125" s="955" t="s">
        <v>3400</v>
      </c>
      <c r="B125" s="939"/>
      <c r="C125" s="940"/>
      <c r="D125" s="910"/>
      <c r="E125" s="941">
        <v>2</v>
      </c>
      <c r="F125" s="942">
        <v>2.12</v>
      </c>
      <c r="G125" s="899">
        <v>26.5</v>
      </c>
      <c r="H125" s="943">
        <v>1</v>
      </c>
      <c r="I125" s="944">
        <v>1.75</v>
      </c>
      <c r="J125" s="902">
        <v>43</v>
      </c>
      <c r="K125" s="945">
        <v>1</v>
      </c>
      <c r="L125" s="943">
        <v>3</v>
      </c>
      <c r="M125" s="943">
        <v>30</v>
      </c>
      <c r="N125" s="946">
        <v>10</v>
      </c>
      <c r="O125" s="943" t="s">
        <v>3167</v>
      </c>
      <c r="P125" s="947" t="s">
        <v>3399</v>
      </c>
      <c r="Q125" s="948">
        <f t="shared" si="5"/>
        <v>1</v>
      </c>
      <c r="R125" s="948">
        <f t="shared" si="5"/>
        <v>1.75</v>
      </c>
      <c r="S125" s="939">
        <f t="shared" si="6"/>
        <v>10</v>
      </c>
      <c r="T125" s="939">
        <f t="shared" si="7"/>
        <v>43</v>
      </c>
      <c r="U125" s="939">
        <f t="shared" si="8"/>
        <v>33</v>
      </c>
      <c r="V125" s="949">
        <f t="shared" si="9"/>
        <v>4.3</v>
      </c>
      <c r="W125" s="901">
        <v>33</v>
      </c>
    </row>
    <row r="126" spans="1:23" ht="14.4" customHeight="1" x14ac:dyDescent="0.3">
      <c r="A126" s="954" t="s">
        <v>3401</v>
      </c>
      <c r="B126" s="885">
        <v>2</v>
      </c>
      <c r="C126" s="886">
        <v>2.93</v>
      </c>
      <c r="D126" s="887">
        <v>44</v>
      </c>
      <c r="E126" s="904"/>
      <c r="F126" s="888"/>
      <c r="G126" s="889"/>
      <c r="H126" s="890">
        <v>3</v>
      </c>
      <c r="I126" s="888">
        <v>2.71</v>
      </c>
      <c r="J126" s="897">
        <v>26.7</v>
      </c>
      <c r="K126" s="891">
        <v>0.42</v>
      </c>
      <c r="L126" s="890">
        <v>2</v>
      </c>
      <c r="M126" s="890">
        <v>18</v>
      </c>
      <c r="N126" s="892">
        <v>6</v>
      </c>
      <c r="O126" s="890" t="s">
        <v>3167</v>
      </c>
      <c r="P126" s="905" t="s">
        <v>3402</v>
      </c>
      <c r="Q126" s="893">
        <f t="shared" si="5"/>
        <v>1</v>
      </c>
      <c r="R126" s="893">
        <f t="shared" si="5"/>
        <v>-0.2200000000000002</v>
      </c>
      <c r="S126" s="906">
        <f t="shared" si="6"/>
        <v>18</v>
      </c>
      <c r="T126" s="906">
        <f t="shared" si="7"/>
        <v>80.099999999999994</v>
      </c>
      <c r="U126" s="906">
        <f t="shared" si="8"/>
        <v>62.099999999999994</v>
      </c>
      <c r="V126" s="907">
        <f t="shared" si="9"/>
        <v>4.4499999999999993</v>
      </c>
      <c r="W126" s="894">
        <v>62</v>
      </c>
    </row>
    <row r="127" spans="1:23" ht="14.4" customHeight="1" x14ac:dyDescent="0.3">
      <c r="A127" s="955" t="s">
        <v>3403</v>
      </c>
      <c r="B127" s="951">
        <v>2</v>
      </c>
      <c r="C127" s="952">
        <v>1.97</v>
      </c>
      <c r="D127" s="903">
        <v>29</v>
      </c>
      <c r="E127" s="950">
        <v>1</v>
      </c>
      <c r="F127" s="944">
        <v>0.55000000000000004</v>
      </c>
      <c r="G127" s="900">
        <v>12</v>
      </c>
      <c r="H127" s="943">
        <v>1</v>
      </c>
      <c r="I127" s="944">
        <v>0.55000000000000004</v>
      </c>
      <c r="J127" s="902">
        <v>19</v>
      </c>
      <c r="K127" s="945">
        <v>0.55000000000000004</v>
      </c>
      <c r="L127" s="943">
        <v>2</v>
      </c>
      <c r="M127" s="943">
        <v>21</v>
      </c>
      <c r="N127" s="946">
        <v>7</v>
      </c>
      <c r="O127" s="943" t="s">
        <v>3167</v>
      </c>
      <c r="P127" s="947" t="s">
        <v>3404</v>
      </c>
      <c r="Q127" s="948">
        <f t="shared" si="5"/>
        <v>-1</v>
      </c>
      <c r="R127" s="948">
        <f t="shared" si="5"/>
        <v>-1.42</v>
      </c>
      <c r="S127" s="939">
        <f t="shared" si="6"/>
        <v>7</v>
      </c>
      <c r="T127" s="939">
        <f t="shared" si="7"/>
        <v>19</v>
      </c>
      <c r="U127" s="939">
        <f t="shared" si="8"/>
        <v>12</v>
      </c>
      <c r="V127" s="949">
        <f t="shared" si="9"/>
        <v>2.7142857142857144</v>
      </c>
      <c r="W127" s="901">
        <v>12</v>
      </c>
    </row>
    <row r="128" spans="1:23" ht="14.4" customHeight="1" x14ac:dyDescent="0.3">
      <c r="A128" s="955" t="s">
        <v>3405</v>
      </c>
      <c r="B128" s="951">
        <v>2</v>
      </c>
      <c r="C128" s="952">
        <v>1.53</v>
      </c>
      <c r="D128" s="903">
        <v>29</v>
      </c>
      <c r="E128" s="950">
        <v>1</v>
      </c>
      <c r="F128" s="944">
        <v>0.77</v>
      </c>
      <c r="G128" s="900">
        <v>20</v>
      </c>
      <c r="H128" s="943">
        <v>1</v>
      </c>
      <c r="I128" s="944">
        <v>1.03</v>
      </c>
      <c r="J128" s="902">
        <v>36</v>
      </c>
      <c r="K128" s="945">
        <v>0.77</v>
      </c>
      <c r="L128" s="943">
        <v>3</v>
      </c>
      <c r="M128" s="943">
        <v>30</v>
      </c>
      <c r="N128" s="946">
        <v>10</v>
      </c>
      <c r="O128" s="943" t="s">
        <v>3167</v>
      </c>
      <c r="P128" s="947" t="s">
        <v>3406</v>
      </c>
      <c r="Q128" s="948">
        <f t="shared" si="5"/>
        <v>-1</v>
      </c>
      <c r="R128" s="948">
        <f t="shared" si="5"/>
        <v>-0.5</v>
      </c>
      <c r="S128" s="939">
        <f t="shared" si="6"/>
        <v>10</v>
      </c>
      <c r="T128" s="939">
        <f t="shared" si="7"/>
        <v>36</v>
      </c>
      <c r="U128" s="939">
        <f t="shared" si="8"/>
        <v>26</v>
      </c>
      <c r="V128" s="949">
        <f t="shared" si="9"/>
        <v>3.6</v>
      </c>
      <c r="W128" s="901">
        <v>26</v>
      </c>
    </row>
    <row r="129" spans="1:23" ht="14.4" customHeight="1" x14ac:dyDescent="0.3">
      <c r="A129" s="954" t="s">
        <v>3407</v>
      </c>
      <c r="B129" s="885">
        <v>1</v>
      </c>
      <c r="C129" s="886">
        <v>5.22</v>
      </c>
      <c r="D129" s="887">
        <v>90</v>
      </c>
      <c r="E129" s="904"/>
      <c r="F129" s="888"/>
      <c r="G129" s="889"/>
      <c r="H129" s="890"/>
      <c r="I129" s="888"/>
      <c r="J129" s="889"/>
      <c r="K129" s="891">
        <v>0.45</v>
      </c>
      <c r="L129" s="890">
        <v>1</v>
      </c>
      <c r="M129" s="890">
        <v>12</v>
      </c>
      <c r="N129" s="892">
        <v>4</v>
      </c>
      <c r="O129" s="890" t="s">
        <v>3167</v>
      </c>
      <c r="P129" s="905" t="s">
        <v>3408</v>
      </c>
      <c r="Q129" s="893">
        <f t="shared" si="5"/>
        <v>-1</v>
      </c>
      <c r="R129" s="893">
        <f t="shared" si="5"/>
        <v>-5.22</v>
      </c>
      <c r="S129" s="906" t="str">
        <f t="shared" si="6"/>
        <v/>
      </c>
      <c r="T129" s="906" t="str">
        <f t="shared" si="7"/>
        <v/>
      </c>
      <c r="U129" s="906" t="str">
        <f t="shared" si="8"/>
        <v/>
      </c>
      <c r="V129" s="907" t="str">
        <f t="shared" si="9"/>
        <v/>
      </c>
      <c r="W129" s="894"/>
    </row>
    <row r="130" spans="1:23" ht="14.4" customHeight="1" x14ac:dyDescent="0.3">
      <c r="A130" s="954" t="s">
        <v>3409</v>
      </c>
      <c r="B130" s="906"/>
      <c r="C130" s="908"/>
      <c r="D130" s="909"/>
      <c r="E130" s="895">
        <v>1</v>
      </c>
      <c r="F130" s="896">
        <v>0.3</v>
      </c>
      <c r="G130" s="898">
        <v>4</v>
      </c>
      <c r="H130" s="890"/>
      <c r="I130" s="888"/>
      <c r="J130" s="889"/>
      <c r="K130" s="891">
        <v>0.3</v>
      </c>
      <c r="L130" s="890">
        <v>1</v>
      </c>
      <c r="M130" s="890">
        <v>12</v>
      </c>
      <c r="N130" s="892">
        <v>4</v>
      </c>
      <c r="O130" s="890" t="s">
        <v>3167</v>
      </c>
      <c r="P130" s="905" t="s">
        <v>3410</v>
      </c>
      <c r="Q130" s="893">
        <f t="shared" si="5"/>
        <v>0</v>
      </c>
      <c r="R130" s="893">
        <f t="shared" si="5"/>
        <v>0</v>
      </c>
      <c r="S130" s="906" t="str">
        <f t="shared" si="6"/>
        <v/>
      </c>
      <c r="T130" s="906" t="str">
        <f t="shared" si="7"/>
        <v/>
      </c>
      <c r="U130" s="906" t="str">
        <f t="shared" si="8"/>
        <v/>
      </c>
      <c r="V130" s="907" t="str">
        <f t="shared" si="9"/>
        <v/>
      </c>
      <c r="W130" s="894"/>
    </row>
    <row r="131" spans="1:23" ht="14.4" customHeight="1" x14ac:dyDescent="0.3">
      <c r="A131" s="954" t="s">
        <v>3411</v>
      </c>
      <c r="B131" s="906"/>
      <c r="C131" s="908"/>
      <c r="D131" s="909"/>
      <c r="E131" s="904"/>
      <c r="F131" s="888"/>
      <c r="G131" s="889"/>
      <c r="H131" s="895">
        <v>1</v>
      </c>
      <c r="I131" s="896">
        <v>1.24</v>
      </c>
      <c r="J131" s="897">
        <v>16</v>
      </c>
      <c r="K131" s="891">
        <v>1.24</v>
      </c>
      <c r="L131" s="890">
        <v>3</v>
      </c>
      <c r="M131" s="890">
        <v>30</v>
      </c>
      <c r="N131" s="892">
        <v>10</v>
      </c>
      <c r="O131" s="890" t="s">
        <v>3167</v>
      </c>
      <c r="P131" s="905" t="s">
        <v>3412</v>
      </c>
      <c r="Q131" s="893">
        <f t="shared" si="5"/>
        <v>1</v>
      </c>
      <c r="R131" s="893">
        <f t="shared" si="5"/>
        <v>1.24</v>
      </c>
      <c r="S131" s="906">
        <f t="shared" si="6"/>
        <v>10</v>
      </c>
      <c r="T131" s="906">
        <f t="shared" si="7"/>
        <v>16</v>
      </c>
      <c r="U131" s="906">
        <f t="shared" si="8"/>
        <v>6</v>
      </c>
      <c r="V131" s="907">
        <f t="shared" si="9"/>
        <v>1.6</v>
      </c>
      <c r="W131" s="894">
        <v>6</v>
      </c>
    </row>
    <row r="132" spans="1:23" ht="14.4" customHeight="1" x14ac:dyDescent="0.3">
      <c r="A132" s="954" t="s">
        <v>3413</v>
      </c>
      <c r="B132" s="906">
        <v>1</v>
      </c>
      <c r="C132" s="908">
        <v>0.96</v>
      </c>
      <c r="D132" s="909">
        <v>26</v>
      </c>
      <c r="E132" s="904">
        <v>2</v>
      </c>
      <c r="F132" s="888">
        <v>2.2799999999999998</v>
      </c>
      <c r="G132" s="889">
        <v>23</v>
      </c>
      <c r="H132" s="895">
        <v>2</v>
      </c>
      <c r="I132" s="896">
        <v>2.27</v>
      </c>
      <c r="J132" s="897">
        <v>29.5</v>
      </c>
      <c r="K132" s="891">
        <v>0.72</v>
      </c>
      <c r="L132" s="890">
        <v>2</v>
      </c>
      <c r="M132" s="890">
        <v>21</v>
      </c>
      <c r="N132" s="892">
        <v>7</v>
      </c>
      <c r="O132" s="890" t="s">
        <v>3167</v>
      </c>
      <c r="P132" s="905" t="s">
        <v>3414</v>
      </c>
      <c r="Q132" s="893">
        <f t="shared" si="5"/>
        <v>1</v>
      </c>
      <c r="R132" s="893">
        <f t="shared" si="5"/>
        <v>1.31</v>
      </c>
      <c r="S132" s="906">
        <f t="shared" si="6"/>
        <v>14</v>
      </c>
      <c r="T132" s="906">
        <f t="shared" si="7"/>
        <v>59</v>
      </c>
      <c r="U132" s="906">
        <f t="shared" si="8"/>
        <v>45</v>
      </c>
      <c r="V132" s="907">
        <f t="shared" si="9"/>
        <v>4.2142857142857144</v>
      </c>
      <c r="W132" s="894">
        <v>45</v>
      </c>
    </row>
    <row r="133" spans="1:23" ht="14.4" customHeight="1" x14ac:dyDescent="0.3">
      <c r="A133" s="955" t="s">
        <v>3415</v>
      </c>
      <c r="B133" s="939">
        <v>1</v>
      </c>
      <c r="C133" s="940">
        <v>1.77</v>
      </c>
      <c r="D133" s="910">
        <v>40</v>
      </c>
      <c r="E133" s="950"/>
      <c r="F133" s="944"/>
      <c r="G133" s="900"/>
      <c r="H133" s="941"/>
      <c r="I133" s="942"/>
      <c r="J133" s="899"/>
      <c r="K133" s="945">
        <v>1.04</v>
      </c>
      <c r="L133" s="943">
        <v>3</v>
      </c>
      <c r="M133" s="943">
        <v>27</v>
      </c>
      <c r="N133" s="946">
        <v>9</v>
      </c>
      <c r="O133" s="943" t="s">
        <v>3167</v>
      </c>
      <c r="P133" s="947" t="s">
        <v>3416</v>
      </c>
      <c r="Q133" s="948">
        <f t="shared" si="5"/>
        <v>-1</v>
      </c>
      <c r="R133" s="948">
        <f t="shared" si="5"/>
        <v>-1.77</v>
      </c>
      <c r="S133" s="939" t="str">
        <f t="shared" si="6"/>
        <v/>
      </c>
      <c r="T133" s="939" t="str">
        <f t="shared" si="7"/>
        <v/>
      </c>
      <c r="U133" s="939" t="str">
        <f t="shared" si="8"/>
        <v/>
      </c>
      <c r="V133" s="949" t="str">
        <f t="shared" si="9"/>
        <v/>
      </c>
      <c r="W133" s="901"/>
    </row>
    <row r="134" spans="1:23" ht="14.4" customHeight="1" x14ac:dyDescent="0.3">
      <c r="A134" s="954" t="s">
        <v>3417</v>
      </c>
      <c r="B134" s="885">
        <v>1</v>
      </c>
      <c r="C134" s="886">
        <v>1.83</v>
      </c>
      <c r="D134" s="887">
        <v>28</v>
      </c>
      <c r="E134" s="904"/>
      <c r="F134" s="888"/>
      <c r="G134" s="889"/>
      <c r="H134" s="890"/>
      <c r="I134" s="888"/>
      <c r="J134" s="889"/>
      <c r="K134" s="891">
        <v>1.83</v>
      </c>
      <c r="L134" s="890">
        <v>3</v>
      </c>
      <c r="M134" s="890">
        <v>30</v>
      </c>
      <c r="N134" s="892">
        <v>10</v>
      </c>
      <c r="O134" s="890" t="s">
        <v>3167</v>
      </c>
      <c r="P134" s="905" t="s">
        <v>3418</v>
      </c>
      <c r="Q134" s="893">
        <f t="shared" ref="Q134:R144" si="10">H134-B134</f>
        <v>-1</v>
      </c>
      <c r="R134" s="893">
        <f t="shared" si="10"/>
        <v>-1.83</v>
      </c>
      <c r="S134" s="906" t="str">
        <f t="shared" ref="S134:S144" si="11">IF(H134=0,"",H134*N134)</f>
        <v/>
      </c>
      <c r="T134" s="906" t="str">
        <f t="shared" ref="T134:T144" si="12">IF(H134=0,"",H134*J134)</f>
        <v/>
      </c>
      <c r="U134" s="906" t="str">
        <f t="shared" ref="U134:U144" si="13">IF(H134=0,"",T134-S134)</f>
        <v/>
      </c>
      <c r="V134" s="907" t="str">
        <f t="shared" ref="V134:V144" si="14">IF(H134=0,"",T134/S134)</f>
        <v/>
      </c>
      <c r="W134" s="894"/>
    </row>
    <row r="135" spans="1:23" ht="14.4" customHeight="1" x14ac:dyDescent="0.3">
      <c r="A135" s="954" t="s">
        <v>3419</v>
      </c>
      <c r="B135" s="906"/>
      <c r="C135" s="908"/>
      <c r="D135" s="909"/>
      <c r="E135" s="904"/>
      <c r="F135" s="888"/>
      <c r="G135" s="889"/>
      <c r="H135" s="895">
        <v>1</v>
      </c>
      <c r="I135" s="896">
        <v>3</v>
      </c>
      <c r="J135" s="897">
        <v>22</v>
      </c>
      <c r="K135" s="891">
        <v>3</v>
      </c>
      <c r="L135" s="890">
        <v>6</v>
      </c>
      <c r="M135" s="890">
        <v>54</v>
      </c>
      <c r="N135" s="892">
        <v>18</v>
      </c>
      <c r="O135" s="890" t="s">
        <v>3167</v>
      </c>
      <c r="P135" s="905" t="s">
        <v>3420</v>
      </c>
      <c r="Q135" s="893">
        <f t="shared" si="10"/>
        <v>1</v>
      </c>
      <c r="R135" s="893">
        <f t="shared" si="10"/>
        <v>3</v>
      </c>
      <c r="S135" s="906">
        <f t="shared" si="11"/>
        <v>18</v>
      </c>
      <c r="T135" s="906">
        <f t="shared" si="12"/>
        <v>22</v>
      </c>
      <c r="U135" s="906">
        <f t="shared" si="13"/>
        <v>4</v>
      </c>
      <c r="V135" s="907">
        <f t="shared" si="14"/>
        <v>1.2222222222222223</v>
      </c>
      <c r="W135" s="894">
        <v>4</v>
      </c>
    </row>
    <row r="136" spans="1:23" ht="14.4" customHeight="1" x14ac:dyDescent="0.3">
      <c r="A136" s="954" t="s">
        <v>3421</v>
      </c>
      <c r="B136" s="906">
        <v>3</v>
      </c>
      <c r="C136" s="908">
        <v>3.72</v>
      </c>
      <c r="D136" s="909">
        <v>29</v>
      </c>
      <c r="E136" s="895">
        <v>3</v>
      </c>
      <c r="F136" s="896">
        <v>4.03</v>
      </c>
      <c r="G136" s="898">
        <v>25</v>
      </c>
      <c r="H136" s="890">
        <v>1</v>
      </c>
      <c r="I136" s="888">
        <v>1.43</v>
      </c>
      <c r="J136" s="897">
        <v>26</v>
      </c>
      <c r="K136" s="891">
        <v>1.1100000000000001</v>
      </c>
      <c r="L136" s="890">
        <v>4</v>
      </c>
      <c r="M136" s="890">
        <v>33</v>
      </c>
      <c r="N136" s="892">
        <v>11</v>
      </c>
      <c r="O136" s="890" t="s">
        <v>3167</v>
      </c>
      <c r="P136" s="905" t="s">
        <v>3422</v>
      </c>
      <c r="Q136" s="893">
        <f t="shared" si="10"/>
        <v>-2</v>
      </c>
      <c r="R136" s="893">
        <f t="shared" si="10"/>
        <v>-2.29</v>
      </c>
      <c r="S136" s="906">
        <f t="shared" si="11"/>
        <v>11</v>
      </c>
      <c r="T136" s="906">
        <f t="shared" si="12"/>
        <v>26</v>
      </c>
      <c r="U136" s="906">
        <f t="shared" si="13"/>
        <v>15</v>
      </c>
      <c r="V136" s="907">
        <f t="shared" si="14"/>
        <v>2.3636363636363638</v>
      </c>
      <c r="W136" s="894">
        <v>15</v>
      </c>
    </row>
    <row r="137" spans="1:23" ht="14.4" customHeight="1" x14ac:dyDescent="0.3">
      <c r="A137" s="955" t="s">
        <v>3423</v>
      </c>
      <c r="B137" s="939"/>
      <c r="C137" s="940"/>
      <c r="D137" s="910"/>
      <c r="E137" s="941">
        <v>2</v>
      </c>
      <c r="F137" s="942">
        <v>6.52</v>
      </c>
      <c r="G137" s="899">
        <v>53.5</v>
      </c>
      <c r="H137" s="943">
        <v>1</v>
      </c>
      <c r="I137" s="944">
        <v>2.11</v>
      </c>
      <c r="J137" s="902">
        <v>40</v>
      </c>
      <c r="K137" s="945">
        <v>2.02</v>
      </c>
      <c r="L137" s="943">
        <v>4</v>
      </c>
      <c r="M137" s="943">
        <v>39</v>
      </c>
      <c r="N137" s="946">
        <v>13</v>
      </c>
      <c r="O137" s="943" t="s">
        <v>3167</v>
      </c>
      <c r="P137" s="947" t="s">
        <v>3424</v>
      </c>
      <c r="Q137" s="948">
        <f t="shared" si="10"/>
        <v>1</v>
      </c>
      <c r="R137" s="948">
        <f t="shared" si="10"/>
        <v>2.11</v>
      </c>
      <c r="S137" s="939">
        <f t="shared" si="11"/>
        <v>13</v>
      </c>
      <c r="T137" s="939">
        <f t="shared" si="12"/>
        <v>40</v>
      </c>
      <c r="U137" s="939">
        <f t="shared" si="13"/>
        <v>27</v>
      </c>
      <c r="V137" s="949">
        <f t="shared" si="14"/>
        <v>3.0769230769230771</v>
      </c>
      <c r="W137" s="901">
        <v>27</v>
      </c>
    </row>
    <row r="138" spans="1:23" ht="14.4" customHeight="1" x14ac:dyDescent="0.3">
      <c r="A138" s="954" t="s">
        <v>3425</v>
      </c>
      <c r="B138" s="906"/>
      <c r="C138" s="908"/>
      <c r="D138" s="909"/>
      <c r="E138" s="895">
        <v>1</v>
      </c>
      <c r="F138" s="896">
        <v>0.75</v>
      </c>
      <c r="G138" s="898">
        <v>3</v>
      </c>
      <c r="H138" s="890"/>
      <c r="I138" s="888"/>
      <c r="J138" s="889"/>
      <c r="K138" s="891">
        <v>0.75</v>
      </c>
      <c r="L138" s="890">
        <v>3</v>
      </c>
      <c r="M138" s="890">
        <v>30</v>
      </c>
      <c r="N138" s="892">
        <v>10</v>
      </c>
      <c r="O138" s="890" t="s">
        <v>3167</v>
      </c>
      <c r="P138" s="905" t="s">
        <v>3426</v>
      </c>
      <c r="Q138" s="893">
        <f t="shared" si="10"/>
        <v>0</v>
      </c>
      <c r="R138" s="893">
        <f t="shared" si="10"/>
        <v>0</v>
      </c>
      <c r="S138" s="906" t="str">
        <f t="shared" si="11"/>
        <v/>
      </c>
      <c r="T138" s="906" t="str">
        <f t="shared" si="12"/>
        <v/>
      </c>
      <c r="U138" s="906" t="str">
        <f t="shared" si="13"/>
        <v/>
      </c>
      <c r="V138" s="907" t="str">
        <f t="shared" si="14"/>
        <v/>
      </c>
      <c r="W138" s="894"/>
    </row>
    <row r="139" spans="1:23" ht="14.4" customHeight="1" x14ac:dyDescent="0.3">
      <c r="A139" s="954" t="s">
        <v>3427</v>
      </c>
      <c r="B139" s="906"/>
      <c r="C139" s="908"/>
      <c r="D139" s="909"/>
      <c r="E139" s="904"/>
      <c r="F139" s="888"/>
      <c r="G139" s="889"/>
      <c r="H139" s="895">
        <v>1</v>
      </c>
      <c r="I139" s="896">
        <v>1.04</v>
      </c>
      <c r="J139" s="897">
        <v>26</v>
      </c>
      <c r="K139" s="891">
        <v>0.91</v>
      </c>
      <c r="L139" s="890">
        <v>3</v>
      </c>
      <c r="M139" s="890">
        <v>24</v>
      </c>
      <c r="N139" s="892">
        <v>8</v>
      </c>
      <c r="O139" s="890" t="s">
        <v>3167</v>
      </c>
      <c r="P139" s="905" t="s">
        <v>3428</v>
      </c>
      <c r="Q139" s="893">
        <f t="shared" si="10"/>
        <v>1</v>
      </c>
      <c r="R139" s="893">
        <f t="shared" si="10"/>
        <v>1.04</v>
      </c>
      <c r="S139" s="906">
        <f t="shared" si="11"/>
        <v>8</v>
      </c>
      <c r="T139" s="906">
        <f t="shared" si="12"/>
        <v>26</v>
      </c>
      <c r="U139" s="906">
        <f t="shared" si="13"/>
        <v>18</v>
      </c>
      <c r="V139" s="907">
        <f t="shared" si="14"/>
        <v>3.25</v>
      </c>
      <c r="W139" s="894">
        <v>18</v>
      </c>
    </row>
    <row r="140" spans="1:23" ht="14.4" customHeight="1" x14ac:dyDescent="0.3">
      <c r="A140" s="954" t="s">
        <v>3429</v>
      </c>
      <c r="B140" s="885">
        <v>1</v>
      </c>
      <c r="C140" s="886">
        <v>8.01</v>
      </c>
      <c r="D140" s="887">
        <v>53</v>
      </c>
      <c r="E140" s="904"/>
      <c r="F140" s="888"/>
      <c r="G140" s="889"/>
      <c r="H140" s="890"/>
      <c r="I140" s="888"/>
      <c r="J140" s="889"/>
      <c r="K140" s="891">
        <v>8.01</v>
      </c>
      <c r="L140" s="890">
        <v>9</v>
      </c>
      <c r="M140" s="890">
        <v>78</v>
      </c>
      <c r="N140" s="892">
        <v>26</v>
      </c>
      <c r="O140" s="890" t="s">
        <v>3167</v>
      </c>
      <c r="P140" s="905" t="s">
        <v>3430</v>
      </c>
      <c r="Q140" s="893">
        <f t="shared" si="10"/>
        <v>-1</v>
      </c>
      <c r="R140" s="893">
        <f t="shared" si="10"/>
        <v>-8.01</v>
      </c>
      <c r="S140" s="906" t="str">
        <f t="shared" si="11"/>
        <v/>
      </c>
      <c r="T140" s="906" t="str">
        <f t="shared" si="12"/>
        <v/>
      </c>
      <c r="U140" s="906" t="str">
        <f t="shared" si="13"/>
        <v/>
      </c>
      <c r="V140" s="907" t="str">
        <f t="shared" si="14"/>
        <v/>
      </c>
      <c r="W140" s="894"/>
    </row>
    <row r="141" spans="1:23" ht="14.4" customHeight="1" x14ac:dyDescent="0.3">
      <c r="A141" s="954" t="s">
        <v>3431</v>
      </c>
      <c r="B141" s="906"/>
      <c r="C141" s="908"/>
      <c r="D141" s="909"/>
      <c r="E141" s="904"/>
      <c r="F141" s="888"/>
      <c r="G141" s="889"/>
      <c r="H141" s="895">
        <v>1</v>
      </c>
      <c r="I141" s="896">
        <v>1.05</v>
      </c>
      <c r="J141" s="898">
        <v>13</v>
      </c>
      <c r="K141" s="891">
        <v>2.25</v>
      </c>
      <c r="L141" s="890">
        <v>28</v>
      </c>
      <c r="M141" s="890">
        <v>34</v>
      </c>
      <c r="N141" s="892">
        <v>31</v>
      </c>
      <c r="O141" s="890" t="s">
        <v>3167</v>
      </c>
      <c r="P141" s="905" t="s">
        <v>3432</v>
      </c>
      <c r="Q141" s="893">
        <f t="shared" si="10"/>
        <v>1</v>
      </c>
      <c r="R141" s="893">
        <f t="shared" si="10"/>
        <v>1.05</v>
      </c>
      <c r="S141" s="906">
        <f t="shared" si="11"/>
        <v>31</v>
      </c>
      <c r="T141" s="906">
        <f t="shared" si="12"/>
        <v>13</v>
      </c>
      <c r="U141" s="906">
        <f t="shared" si="13"/>
        <v>-18</v>
      </c>
      <c r="V141" s="907">
        <f t="shared" si="14"/>
        <v>0.41935483870967744</v>
      </c>
      <c r="W141" s="894"/>
    </row>
    <row r="142" spans="1:23" ht="14.4" customHeight="1" x14ac:dyDescent="0.3">
      <c r="A142" s="954" t="s">
        <v>3433</v>
      </c>
      <c r="B142" s="906"/>
      <c r="C142" s="908"/>
      <c r="D142" s="909"/>
      <c r="E142" s="904"/>
      <c r="F142" s="888"/>
      <c r="G142" s="889"/>
      <c r="H142" s="895">
        <v>1</v>
      </c>
      <c r="I142" s="896">
        <v>9.14</v>
      </c>
      <c r="J142" s="897">
        <v>25</v>
      </c>
      <c r="K142" s="891">
        <v>9.14</v>
      </c>
      <c r="L142" s="890">
        <v>7</v>
      </c>
      <c r="M142" s="890">
        <v>66</v>
      </c>
      <c r="N142" s="892">
        <v>22</v>
      </c>
      <c r="O142" s="890" t="s">
        <v>3167</v>
      </c>
      <c r="P142" s="905" t="s">
        <v>3434</v>
      </c>
      <c r="Q142" s="893">
        <f t="shared" si="10"/>
        <v>1</v>
      </c>
      <c r="R142" s="893">
        <f t="shared" si="10"/>
        <v>9.14</v>
      </c>
      <c r="S142" s="906">
        <f t="shared" si="11"/>
        <v>22</v>
      </c>
      <c r="T142" s="906">
        <f t="shared" si="12"/>
        <v>25</v>
      </c>
      <c r="U142" s="906">
        <f t="shared" si="13"/>
        <v>3</v>
      </c>
      <c r="V142" s="907">
        <f t="shared" si="14"/>
        <v>1.1363636363636365</v>
      </c>
      <c r="W142" s="894">
        <v>3</v>
      </c>
    </row>
    <row r="143" spans="1:23" ht="14.4" customHeight="1" x14ac:dyDescent="0.3">
      <c r="A143" s="954" t="s">
        <v>3435</v>
      </c>
      <c r="B143" s="906"/>
      <c r="C143" s="908"/>
      <c r="D143" s="909"/>
      <c r="E143" s="904"/>
      <c r="F143" s="888"/>
      <c r="G143" s="889"/>
      <c r="H143" s="895">
        <v>1</v>
      </c>
      <c r="I143" s="896">
        <v>0.89</v>
      </c>
      <c r="J143" s="897">
        <v>21</v>
      </c>
      <c r="K143" s="891">
        <v>0.89</v>
      </c>
      <c r="L143" s="890">
        <v>3</v>
      </c>
      <c r="M143" s="890">
        <v>24</v>
      </c>
      <c r="N143" s="892">
        <v>8</v>
      </c>
      <c r="O143" s="890" t="s">
        <v>3167</v>
      </c>
      <c r="P143" s="905" t="s">
        <v>3436</v>
      </c>
      <c r="Q143" s="893">
        <f t="shared" si="10"/>
        <v>1</v>
      </c>
      <c r="R143" s="893">
        <f t="shared" si="10"/>
        <v>0.89</v>
      </c>
      <c r="S143" s="906">
        <f t="shared" si="11"/>
        <v>8</v>
      </c>
      <c r="T143" s="906">
        <f t="shared" si="12"/>
        <v>21</v>
      </c>
      <c r="U143" s="906">
        <f t="shared" si="13"/>
        <v>13</v>
      </c>
      <c r="V143" s="907">
        <f t="shared" si="14"/>
        <v>2.625</v>
      </c>
      <c r="W143" s="894">
        <v>13</v>
      </c>
    </row>
    <row r="144" spans="1:23" ht="14.4" customHeight="1" thickBot="1" x14ac:dyDescent="0.35">
      <c r="A144" s="956" t="s">
        <v>3437</v>
      </c>
      <c r="B144" s="957"/>
      <c r="C144" s="958"/>
      <c r="D144" s="959"/>
      <c r="E144" s="960">
        <v>1</v>
      </c>
      <c r="F144" s="961">
        <v>3.17</v>
      </c>
      <c r="G144" s="962">
        <v>49</v>
      </c>
      <c r="H144" s="963"/>
      <c r="I144" s="964"/>
      <c r="J144" s="965"/>
      <c r="K144" s="966">
        <v>2.2599999999999998</v>
      </c>
      <c r="L144" s="963">
        <v>4</v>
      </c>
      <c r="M144" s="963">
        <v>39</v>
      </c>
      <c r="N144" s="967">
        <v>13</v>
      </c>
      <c r="O144" s="963" t="s">
        <v>3167</v>
      </c>
      <c r="P144" s="968" t="s">
        <v>3438</v>
      </c>
      <c r="Q144" s="969">
        <f t="shared" si="10"/>
        <v>0</v>
      </c>
      <c r="R144" s="969">
        <f t="shared" si="10"/>
        <v>0</v>
      </c>
      <c r="S144" s="957" t="str">
        <f t="shared" si="11"/>
        <v/>
      </c>
      <c r="T144" s="957" t="str">
        <f t="shared" si="12"/>
        <v/>
      </c>
      <c r="U144" s="957" t="str">
        <f t="shared" si="13"/>
        <v/>
      </c>
      <c r="V144" s="970" t="str">
        <f t="shared" si="14"/>
        <v/>
      </c>
      <c r="W144" s="97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45:Q1048576">
    <cfRule type="cellIs" dxfId="12" priority="9" stopIfTrue="1" operator="lessThan">
      <formula>0</formula>
    </cfRule>
  </conditionalFormatting>
  <conditionalFormatting sqref="U145:U1048576">
    <cfRule type="cellIs" dxfId="11" priority="8" stopIfTrue="1" operator="greaterThan">
      <formula>0</formula>
    </cfRule>
  </conditionalFormatting>
  <conditionalFormatting sqref="V145:V1048576">
    <cfRule type="cellIs" dxfId="10" priority="7" stopIfTrue="1" operator="greaterThan">
      <formula>1</formula>
    </cfRule>
  </conditionalFormatting>
  <conditionalFormatting sqref="V145:V1048576">
    <cfRule type="cellIs" dxfId="9" priority="4" stopIfTrue="1" operator="greaterThan">
      <formula>1</formula>
    </cfRule>
  </conditionalFormatting>
  <conditionalFormatting sqref="U145:U1048576">
    <cfRule type="cellIs" dxfId="8" priority="5" stopIfTrue="1" operator="greaterThan">
      <formula>0</formula>
    </cfRule>
  </conditionalFormatting>
  <conditionalFormatting sqref="Q145:Q1048576">
    <cfRule type="cellIs" dxfId="7" priority="6" stopIfTrue="1" operator="lessThan">
      <formula>0</formula>
    </cfRule>
  </conditionalFormatting>
  <conditionalFormatting sqref="V5:V144">
    <cfRule type="cellIs" dxfId="6" priority="1" stopIfTrue="1" operator="greaterThan">
      <formula>1</formula>
    </cfRule>
  </conditionalFormatting>
  <conditionalFormatting sqref="U5:U144">
    <cfRule type="cellIs" dxfId="5" priority="2" stopIfTrue="1" operator="greaterThan">
      <formula>0</formula>
    </cfRule>
  </conditionalFormatting>
  <conditionalFormatting sqref="Q5:Q14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9" t="s">
        <v>175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14.4" customHeight="1" thickBot="1" x14ac:dyDescent="0.35">
      <c r="A2" s="374" t="s">
        <v>353</v>
      </c>
      <c r="B2" s="220"/>
      <c r="C2" s="220"/>
      <c r="D2" s="220"/>
      <c r="E2" s="220"/>
      <c r="F2" s="220"/>
    </row>
    <row r="3" spans="1:10" ht="14.4" customHeight="1" x14ac:dyDescent="0.3">
      <c r="A3" s="520"/>
      <c r="B3" s="216">
        <v>2015</v>
      </c>
      <c r="C3" s="44">
        <v>2016</v>
      </c>
      <c r="D3" s="11"/>
      <c r="E3" s="524">
        <v>2017</v>
      </c>
      <c r="F3" s="525"/>
      <c r="G3" s="525"/>
      <c r="H3" s="526"/>
      <c r="I3" s="527">
        <v>2017</v>
      </c>
      <c r="J3" s="528"/>
    </row>
    <row r="4" spans="1:10" ht="14.4" customHeight="1" thickBot="1" x14ac:dyDescent="0.35">
      <c r="A4" s="521"/>
      <c r="B4" s="522" t="s">
        <v>94</v>
      </c>
      <c r="C4" s="52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341</v>
      </c>
      <c r="J4" s="499" t="s">
        <v>342</v>
      </c>
    </row>
    <row r="5" spans="1:10" ht="14.4" customHeight="1" x14ac:dyDescent="0.3">
      <c r="A5" s="221" t="str">
        <f>HYPERLINK("#'Léky Žádanky'!A1","Léky (Kč)")</f>
        <v>Léky (Kč)</v>
      </c>
      <c r="B5" s="31">
        <v>400.98261000000105</v>
      </c>
      <c r="C5" s="33">
        <v>491.59263000000004</v>
      </c>
      <c r="D5" s="12"/>
      <c r="E5" s="226">
        <v>389.03251</v>
      </c>
      <c r="F5" s="32">
        <v>419.26666666666716</v>
      </c>
      <c r="G5" s="225">
        <f>E5-F5</f>
        <v>-30.234156666667161</v>
      </c>
      <c r="H5" s="231">
        <f>IF(F5&lt;0.00000001,"",E5/F5)</f>
        <v>0.92788800286213913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110.35708</v>
      </c>
      <c r="C6" s="35">
        <v>121.75068000000002</v>
      </c>
      <c r="D6" s="12"/>
      <c r="E6" s="227">
        <v>127.01687</v>
      </c>
      <c r="F6" s="34">
        <v>139.08845903431518</v>
      </c>
      <c r="G6" s="228">
        <f>E6-F6</f>
        <v>-12.071589034315181</v>
      </c>
      <c r="H6" s="232">
        <f>IF(F6&lt;0.00000001,"",E6/F6)</f>
        <v>0.91320926899235444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3607.8848700000012</v>
      </c>
      <c r="C7" s="35">
        <v>3819.0515799999998</v>
      </c>
      <c r="D7" s="12"/>
      <c r="E7" s="227">
        <v>4386.1097</v>
      </c>
      <c r="F7" s="34">
        <v>4266.333333333333</v>
      </c>
      <c r="G7" s="228">
        <f>E7-F7</f>
        <v>119.77636666666695</v>
      </c>
      <c r="H7" s="232">
        <f>IF(F7&lt;0.00000001,"",E7/F7)</f>
        <v>1.0280747792796312</v>
      </c>
    </row>
    <row r="8" spans="1:10" ht="14.4" customHeight="1" thickBot="1" x14ac:dyDescent="0.35">
      <c r="A8" s="1" t="s">
        <v>97</v>
      </c>
      <c r="B8" s="15">
        <v>774.7733900000095</v>
      </c>
      <c r="C8" s="37">
        <v>768.60482000000013</v>
      </c>
      <c r="D8" s="12"/>
      <c r="E8" s="229">
        <v>792.93254999999988</v>
      </c>
      <c r="F8" s="36">
        <v>741.51921098485025</v>
      </c>
      <c r="G8" s="230">
        <f>E8-F8</f>
        <v>51.413339015149631</v>
      </c>
      <c r="H8" s="233">
        <f>IF(F8&lt;0.00000001,"",E8/F8)</f>
        <v>1.0693351409559098</v>
      </c>
    </row>
    <row r="9" spans="1:10" ht="14.4" customHeight="1" thickBot="1" x14ac:dyDescent="0.35">
      <c r="A9" s="2" t="s">
        <v>98</v>
      </c>
      <c r="B9" s="3">
        <v>4893.9979500000118</v>
      </c>
      <c r="C9" s="39">
        <v>5200.9997100000001</v>
      </c>
      <c r="D9" s="12"/>
      <c r="E9" s="3">
        <v>5695.0916299999999</v>
      </c>
      <c r="F9" s="38">
        <v>5566.2076700191656</v>
      </c>
      <c r="G9" s="38">
        <f>E9-F9</f>
        <v>128.88395998083433</v>
      </c>
      <c r="H9" s="234">
        <f>IF(F9&lt;0.00000001,"",E9/F9)</f>
        <v>1.0231547163924608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28.545000000000002</v>
      </c>
      <c r="C11" s="33">
        <f>IF(ISERROR(VLOOKUP("Celkem:",'ZV Vykáz.-A'!A:H,5,0)),0,VLOOKUP("Celkem:",'ZV Vykáz.-A'!A:H,5,0)/1000)</f>
        <v>34.422969999999999</v>
      </c>
      <c r="D11" s="12"/>
      <c r="E11" s="226">
        <f>IF(ISERROR(VLOOKUP("Celkem:",'ZV Vykáz.-A'!A:H,8,0)),0,VLOOKUP("Celkem:",'ZV Vykáz.-A'!A:H,8,0)/1000)</f>
        <v>31.722329999999999</v>
      </c>
      <c r="F11" s="32">
        <f>C11</f>
        <v>34.422969999999999</v>
      </c>
      <c r="G11" s="225">
        <f>E11-F11</f>
        <v>-2.7006399999999999</v>
      </c>
      <c r="H11" s="231">
        <f>IF(F11&lt;0.00000001,"",E11/F11)</f>
        <v>0.9215454099399325</v>
      </c>
      <c r="I11" s="225">
        <f>E11-B11</f>
        <v>3.1773299999999978</v>
      </c>
      <c r="J11" s="231">
        <f>IF(B11&lt;0.00000001,"",E11/B11)</f>
        <v>1.1113095112979505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8607.8100000000013</v>
      </c>
      <c r="C12" s="37">
        <f>IF(ISERROR(VLOOKUP("Celkem",CaseMix!A:D,3,0)),0,VLOOKUP("Celkem",CaseMix!A:D,3,0)*30)</f>
        <v>5846.97</v>
      </c>
      <c r="D12" s="12"/>
      <c r="E12" s="229">
        <f>IF(ISERROR(VLOOKUP("Celkem",CaseMix!A:D,4,0)),0,VLOOKUP("Celkem",CaseMix!A:D,4,0)*30)</f>
        <v>5757.6</v>
      </c>
      <c r="F12" s="36">
        <f>C12</f>
        <v>5846.97</v>
      </c>
      <c r="G12" s="230">
        <f>E12-F12</f>
        <v>-89.369999999999891</v>
      </c>
      <c r="H12" s="233">
        <f>IF(F12&lt;0.00000001,"",E12/F12)</f>
        <v>0.9847151601598777</v>
      </c>
      <c r="I12" s="230">
        <f>E12-B12</f>
        <v>-2850.2100000000009</v>
      </c>
      <c r="J12" s="233">
        <f>IF(B12&lt;0.00000001,"",E12/B12)</f>
        <v>0.66888093487193601</v>
      </c>
    </row>
    <row r="13" spans="1:10" ht="14.4" customHeight="1" thickBot="1" x14ac:dyDescent="0.35">
      <c r="A13" s="4" t="s">
        <v>101</v>
      </c>
      <c r="B13" s="9">
        <f>SUM(B11:B12)</f>
        <v>8636.3550000000014</v>
      </c>
      <c r="C13" s="41">
        <f>SUM(C11:C12)</f>
        <v>5881.3929699999999</v>
      </c>
      <c r="D13" s="12"/>
      <c r="E13" s="9">
        <f>SUM(E11:E12)</f>
        <v>5789.32233</v>
      </c>
      <c r="F13" s="40">
        <f>SUM(F11:F12)</f>
        <v>5881.3929699999999</v>
      </c>
      <c r="G13" s="40">
        <f>E13-F13</f>
        <v>-92.070639999999912</v>
      </c>
      <c r="H13" s="235">
        <f>IF(F13&lt;0.00000001,"",E13/F13)</f>
        <v>0.98434543645193628</v>
      </c>
      <c r="I13" s="40">
        <f>SUM(I11:I12)</f>
        <v>-2847.032670000001</v>
      </c>
      <c r="J13" s="235">
        <f>IF(B13&lt;0.00000001,"",E13/B13)</f>
        <v>0.67034325592220323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1.7646830031876046</v>
      </c>
      <c r="C15" s="43">
        <f>IF(C9=0,"",C13/C9)</f>
        <v>1.1308197073519928</v>
      </c>
      <c r="D15" s="12"/>
      <c r="E15" s="10">
        <f>IF(E9=0,"",E13/E9)</f>
        <v>1.016545949762006</v>
      </c>
      <c r="F15" s="42">
        <f>IF(F9=0,"",F13/F9)</f>
        <v>1.0566247827364568</v>
      </c>
      <c r="G15" s="42">
        <f>IF(ISERROR(F15-E15),"",E15-F15)</f>
        <v>-4.0078832974450807E-2</v>
      </c>
      <c r="H15" s="236">
        <f>IF(ISERROR(F15-E15),"",IF(F15&lt;0.00000001,"",E15/F15))</f>
        <v>0.96206900157059139</v>
      </c>
    </row>
    <row r="17" spans="1:8" ht="14.4" customHeight="1" x14ac:dyDescent="0.3">
      <c r="A17" s="222" t="s">
        <v>202</v>
      </c>
    </row>
    <row r="18" spans="1:8" ht="14.4" customHeight="1" x14ac:dyDescent="0.3">
      <c r="A18" s="429" t="s">
        <v>243</v>
      </c>
      <c r="B18" s="430"/>
      <c r="C18" s="430"/>
      <c r="D18" s="430"/>
      <c r="E18" s="430"/>
      <c r="F18" s="430"/>
      <c r="G18" s="430"/>
      <c r="H18" s="430"/>
    </row>
    <row r="19" spans="1:8" x14ac:dyDescent="0.3">
      <c r="A19" s="428" t="s">
        <v>242</v>
      </c>
      <c r="B19" s="430"/>
      <c r="C19" s="430"/>
      <c r="D19" s="430"/>
      <c r="E19" s="430"/>
      <c r="F19" s="430"/>
      <c r="G19" s="430"/>
      <c r="H19" s="430"/>
    </row>
    <row r="20" spans="1:8" ht="14.4" customHeight="1" x14ac:dyDescent="0.3">
      <c r="A20" s="223" t="s">
        <v>292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340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0" t="s">
        <v>158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270063</v>
      </c>
      <c r="C3" s="344">
        <f t="shared" ref="C3:L3" si="0">SUBTOTAL(9,C6:C1048576)</f>
        <v>6.6872921966659105</v>
      </c>
      <c r="D3" s="344">
        <f t="shared" si="0"/>
        <v>400040</v>
      </c>
      <c r="E3" s="344">
        <f t="shared" si="0"/>
        <v>7</v>
      </c>
      <c r="F3" s="344">
        <f t="shared" si="0"/>
        <v>535730</v>
      </c>
      <c r="G3" s="347">
        <f>IF(D3&lt;&gt;0,F3/D3,"")</f>
        <v>1.3391910808919107</v>
      </c>
      <c r="H3" s="343">
        <f t="shared" si="0"/>
        <v>25575.09</v>
      </c>
      <c r="I3" s="344">
        <f t="shared" si="0"/>
        <v>1.5133522556048913</v>
      </c>
      <c r="J3" s="344">
        <f t="shared" si="0"/>
        <v>49856.549999999996</v>
      </c>
      <c r="K3" s="344">
        <f t="shared" si="0"/>
        <v>2</v>
      </c>
      <c r="L3" s="344">
        <f t="shared" si="0"/>
        <v>24816.989999999998</v>
      </c>
      <c r="M3" s="345">
        <f>IF(J3&lt;&gt;0,L3/J3,"")</f>
        <v>0.49776789609389338</v>
      </c>
    </row>
    <row r="4" spans="1:13" ht="14.4" customHeight="1" x14ac:dyDescent="0.3">
      <c r="A4" s="658" t="s">
        <v>118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</row>
    <row r="5" spans="1:13" s="330" customFormat="1" ht="14.4" customHeight="1" thickBot="1" x14ac:dyDescent="0.35">
      <c r="A5" s="972"/>
      <c r="B5" s="973">
        <v>2015</v>
      </c>
      <c r="C5" s="974"/>
      <c r="D5" s="974">
        <v>2016</v>
      </c>
      <c r="E5" s="974"/>
      <c r="F5" s="974">
        <v>2017</v>
      </c>
      <c r="G5" s="879" t="s">
        <v>2</v>
      </c>
      <c r="H5" s="973">
        <v>2015</v>
      </c>
      <c r="I5" s="974"/>
      <c r="J5" s="974">
        <v>2016</v>
      </c>
      <c r="K5" s="974"/>
      <c r="L5" s="974">
        <v>2017</v>
      </c>
      <c r="M5" s="879" t="s">
        <v>2</v>
      </c>
    </row>
    <row r="6" spans="1:13" ht="14.4" customHeight="1" x14ac:dyDescent="0.3">
      <c r="A6" s="805" t="s">
        <v>3440</v>
      </c>
      <c r="B6" s="861">
        <v>18077</v>
      </c>
      <c r="C6" s="791">
        <v>2.4926916712631</v>
      </c>
      <c r="D6" s="861">
        <v>7252</v>
      </c>
      <c r="E6" s="791">
        <v>1</v>
      </c>
      <c r="F6" s="861">
        <v>36340</v>
      </c>
      <c r="G6" s="796">
        <v>5.0110314396028679</v>
      </c>
      <c r="H6" s="861">
        <v>22400.84</v>
      </c>
      <c r="I6" s="791">
        <v>1.420221419432719</v>
      </c>
      <c r="J6" s="861">
        <v>15772.779999999999</v>
      </c>
      <c r="K6" s="791">
        <v>1</v>
      </c>
      <c r="L6" s="861">
        <v>21829.82</v>
      </c>
      <c r="M6" s="231">
        <v>1.3840185433385872</v>
      </c>
    </row>
    <row r="7" spans="1:13" ht="14.4" customHeight="1" x14ac:dyDescent="0.3">
      <c r="A7" s="743" t="s">
        <v>3072</v>
      </c>
      <c r="B7" s="863">
        <v>18654</v>
      </c>
      <c r="C7" s="714">
        <v>0.6428866832092639</v>
      </c>
      <c r="D7" s="863">
        <v>29016</v>
      </c>
      <c r="E7" s="714">
        <v>1</v>
      </c>
      <c r="F7" s="863">
        <v>44349</v>
      </c>
      <c r="G7" s="738">
        <v>1.5284325889164598</v>
      </c>
      <c r="H7" s="863"/>
      <c r="I7" s="714"/>
      <c r="J7" s="863"/>
      <c r="K7" s="714"/>
      <c r="L7" s="863"/>
      <c r="M7" s="755"/>
    </row>
    <row r="8" spans="1:13" ht="14.4" customHeight="1" x14ac:dyDescent="0.3">
      <c r="A8" s="743" t="s">
        <v>3441</v>
      </c>
      <c r="B8" s="863">
        <v>113097</v>
      </c>
      <c r="C8" s="714">
        <v>0.80667755579489442</v>
      </c>
      <c r="D8" s="863">
        <v>140201</v>
      </c>
      <c r="E8" s="714">
        <v>1</v>
      </c>
      <c r="F8" s="863">
        <v>211976</v>
      </c>
      <c r="G8" s="738">
        <v>1.5119435667363286</v>
      </c>
      <c r="H8" s="863"/>
      <c r="I8" s="714"/>
      <c r="J8" s="863"/>
      <c r="K8" s="714"/>
      <c r="L8" s="863"/>
      <c r="M8" s="755"/>
    </row>
    <row r="9" spans="1:13" ht="14.4" customHeight="1" x14ac:dyDescent="0.3">
      <c r="A9" s="743" t="s">
        <v>3442</v>
      </c>
      <c r="B9" s="863">
        <v>54270</v>
      </c>
      <c r="C9" s="714">
        <v>0.45381566404094126</v>
      </c>
      <c r="D9" s="863">
        <v>119586</v>
      </c>
      <c r="E9" s="714">
        <v>1</v>
      </c>
      <c r="F9" s="863">
        <v>90354</v>
      </c>
      <c r="G9" s="738">
        <v>0.7555566705132708</v>
      </c>
      <c r="H9" s="863">
        <v>3174.25</v>
      </c>
      <c r="I9" s="714">
        <v>9.3130836172172271E-2</v>
      </c>
      <c r="J9" s="863">
        <v>34083.769999999997</v>
      </c>
      <c r="K9" s="714">
        <v>1</v>
      </c>
      <c r="L9" s="863">
        <v>2987.17</v>
      </c>
      <c r="M9" s="755">
        <v>8.7642006738104392E-2</v>
      </c>
    </row>
    <row r="10" spans="1:13" ht="14.4" customHeight="1" x14ac:dyDescent="0.3">
      <c r="A10" s="743" t="s">
        <v>3443</v>
      </c>
      <c r="B10" s="863">
        <v>25656</v>
      </c>
      <c r="C10" s="714">
        <v>1.8379540081667742</v>
      </c>
      <c r="D10" s="863">
        <v>13959</v>
      </c>
      <c r="E10" s="714">
        <v>1</v>
      </c>
      <c r="F10" s="863">
        <v>1925</v>
      </c>
      <c r="G10" s="738">
        <v>0.13790386130811663</v>
      </c>
      <c r="H10" s="863"/>
      <c r="I10" s="714"/>
      <c r="J10" s="863"/>
      <c r="K10" s="714"/>
      <c r="L10" s="863"/>
      <c r="M10" s="755"/>
    </row>
    <row r="11" spans="1:13" ht="14.4" customHeight="1" x14ac:dyDescent="0.3">
      <c r="A11" s="743" t="s">
        <v>3444</v>
      </c>
      <c r="B11" s="863"/>
      <c r="C11" s="714"/>
      <c r="D11" s="863">
        <v>1096</v>
      </c>
      <c r="E11" s="714">
        <v>1</v>
      </c>
      <c r="F11" s="863">
        <v>1386</v>
      </c>
      <c r="G11" s="738">
        <v>1.2645985401459854</v>
      </c>
      <c r="H11" s="863"/>
      <c r="I11" s="714"/>
      <c r="J11" s="863"/>
      <c r="K11" s="714"/>
      <c r="L11" s="863"/>
      <c r="M11" s="755"/>
    </row>
    <row r="12" spans="1:13" ht="14.4" customHeight="1" x14ac:dyDescent="0.3">
      <c r="A12" s="743" t="s">
        <v>3445</v>
      </c>
      <c r="B12" s="863">
        <v>40309</v>
      </c>
      <c r="C12" s="714">
        <v>0.45326661419093667</v>
      </c>
      <c r="D12" s="863">
        <v>88930</v>
      </c>
      <c r="E12" s="714">
        <v>1</v>
      </c>
      <c r="F12" s="863">
        <v>147917</v>
      </c>
      <c r="G12" s="738">
        <v>1.6632969751489937</v>
      </c>
      <c r="H12" s="863"/>
      <c r="I12" s="714"/>
      <c r="J12" s="863"/>
      <c r="K12" s="714"/>
      <c r="L12" s="863"/>
      <c r="M12" s="755"/>
    </row>
    <row r="13" spans="1:13" ht="14.4" customHeight="1" thickBot="1" x14ac:dyDescent="0.35">
      <c r="A13" s="867" t="s">
        <v>3446</v>
      </c>
      <c r="B13" s="865"/>
      <c r="C13" s="720"/>
      <c r="D13" s="865"/>
      <c r="E13" s="720"/>
      <c r="F13" s="865">
        <v>1483</v>
      </c>
      <c r="G13" s="731"/>
      <c r="H13" s="865"/>
      <c r="I13" s="720"/>
      <c r="J13" s="865"/>
      <c r="K13" s="720"/>
      <c r="L13" s="865"/>
      <c r="M13" s="75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0" t="s">
        <v>3841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2863.8999999999996</v>
      </c>
      <c r="G3" s="211">
        <f t="shared" si="0"/>
        <v>295638.08999999997</v>
      </c>
      <c r="H3" s="212"/>
      <c r="I3" s="212"/>
      <c r="J3" s="207">
        <f t="shared" si="0"/>
        <v>3102.39</v>
      </c>
      <c r="K3" s="211">
        <f t="shared" si="0"/>
        <v>449896.54999999993</v>
      </c>
      <c r="L3" s="212"/>
      <c r="M3" s="212"/>
      <c r="N3" s="207">
        <f t="shared" si="0"/>
        <v>4529.57</v>
      </c>
      <c r="O3" s="211">
        <f t="shared" si="0"/>
        <v>560546.99</v>
      </c>
      <c r="P3" s="177">
        <f>IF(K3=0,"",O3/K3)</f>
        <v>1.2459464070129012</v>
      </c>
      <c r="Q3" s="209">
        <f>IF(N3=0,"",O3/N3)</f>
        <v>123.7528043500818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90</v>
      </c>
      <c r="E4" s="603" t="s">
        <v>11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70"/>
      <c r="B5" s="868"/>
      <c r="C5" s="870"/>
      <c r="D5" s="880"/>
      <c r="E5" s="872"/>
      <c r="F5" s="881" t="s">
        <v>91</v>
      </c>
      <c r="G5" s="882" t="s">
        <v>14</v>
      </c>
      <c r="H5" s="883"/>
      <c r="I5" s="883"/>
      <c r="J5" s="881" t="s">
        <v>91</v>
      </c>
      <c r="K5" s="882" t="s">
        <v>14</v>
      </c>
      <c r="L5" s="883"/>
      <c r="M5" s="883"/>
      <c r="N5" s="881" t="s">
        <v>91</v>
      </c>
      <c r="O5" s="882" t="s">
        <v>14</v>
      </c>
      <c r="P5" s="884"/>
      <c r="Q5" s="877"/>
    </row>
    <row r="6" spans="1:17" ht="14.4" customHeight="1" x14ac:dyDescent="0.3">
      <c r="A6" s="790" t="s">
        <v>3447</v>
      </c>
      <c r="B6" s="791" t="s">
        <v>3448</v>
      </c>
      <c r="C6" s="791" t="s">
        <v>3014</v>
      </c>
      <c r="D6" s="791" t="s">
        <v>3449</v>
      </c>
      <c r="E6" s="791" t="s">
        <v>3450</v>
      </c>
      <c r="F6" s="225"/>
      <c r="G6" s="225"/>
      <c r="H6" s="225"/>
      <c r="I6" s="225"/>
      <c r="J6" s="225"/>
      <c r="K6" s="225"/>
      <c r="L6" s="225"/>
      <c r="M6" s="225"/>
      <c r="N6" s="225">
        <v>0.85</v>
      </c>
      <c r="O6" s="225">
        <v>1708.19</v>
      </c>
      <c r="P6" s="796"/>
      <c r="Q6" s="804">
        <v>2009.6352941176472</v>
      </c>
    </row>
    <row r="7" spans="1:17" ht="14.4" customHeight="1" x14ac:dyDescent="0.3">
      <c r="A7" s="713" t="s">
        <v>3447</v>
      </c>
      <c r="B7" s="714" t="s">
        <v>3448</v>
      </c>
      <c r="C7" s="714" t="s">
        <v>3014</v>
      </c>
      <c r="D7" s="714" t="s">
        <v>3451</v>
      </c>
      <c r="E7" s="714" t="s">
        <v>3452</v>
      </c>
      <c r="F7" s="717">
        <v>0.5</v>
      </c>
      <c r="G7" s="717">
        <v>885.4</v>
      </c>
      <c r="H7" s="717"/>
      <c r="I7" s="717">
        <v>1770.8</v>
      </c>
      <c r="J7" s="717"/>
      <c r="K7" s="717"/>
      <c r="L7" s="717"/>
      <c r="M7" s="717"/>
      <c r="N7" s="717"/>
      <c r="O7" s="717"/>
      <c r="P7" s="738"/>
      <c r="Q7" s="718"/>
    </row>
    <row r="8" spans="1:17" ht="14.4" customHeight="1" x14ac:dyDescent="0.3">
      <c r="A8" s="713" t="s">
        <v>3447</v>
      </c>
      <c r="B8" s="714" t="s">
        <v>3448</v>
      </c>
      <c r="C8" s="714" t="s">
        <v>3014</v>
      </c>
      <c r="D8" s="714" t="s">
        <v>3453</v>
      </c>
      <c r="E8" s="714" t="s">
        <v>3454</v>
      </c>
      <c r="F8" s="717"/>
      <c r="G8" s="717"/>
      <c r="H8" s="717"/>
      <c r="I8" s="717"/>
      <c r="J8" s="717"/>
      <c r="K8" s="717"/>
      <c r="L8" s="717"/>
      <c r="M8" s="717"/>
      <c r="N8" s="717">
        <v>0.05</v>
      </c>
      <c r="O8" s="717">
        <v>45.19</v>
      </c>
      <c r="P8" s="738"/>
      <c r="Q8" s="718">
        <v>903.8</v>
      </c>
    </row>
    <row r="9" spans="1:17" ht="14.4" customHeight="1" x14ac:dyDescent="0.3">
      <c r="A9" s="713" t="s">
        <v>3447</v>
      </c>
      <c r="B9" s="714" t="s">
        <v>3448</v>
      </c>
      <c r="C9" s="714" t="s">
        <v>3136</v>
      </c>
      <c r="D9" s="714" t="s">
        <v>3455</v>
      </c>
      <c r="E9" s="714" t="s">
        <v>3456</v>
      </c>
      <c r="F9" s="717">
        <v>100</v>
      </c>
      <c r="G9" s="717">
        <v>211</v>
      </c>
      <c r="H9" s="717"/>
      <c r="I9" s="717">
        <v>2.11</v>
      </c>
      <c r="J9" s="717"/>
      <c r="K9" s="717"/>
      <c r="L9" s="717"/>
      <c r="M9" s="717"/>
      <c r="N9" s="717"/>
      <c r="O9" s="717"/>
      <c r="P9" s="738"/>
      <c r="Q9" s="718"/>
    </row>
    <row r="10" spans="1:17" ht="14.4" customHeight="1" x14ac:dyDescent="0.3">
      <c r="A10" s="713" t="s">
        <v>3447</v>
      </c>
      <c r="B10" s="714" t="s">
        <v>3448</v>
      </c>
      <c r="C10" s="714" t="s">
        <v>3136</v>
      </c>
      <c r="D10" s="714" t="s">
        <v>3457</v>
      </c>
      <c r="E10" s="714" t="s">
        <v>3458</v>
      </c>
      <c r="F10" s="717"/>
      <c r="G10" s="717"/>
      <c r="H10" s="717"/>
      <c r="I10" s="717"/>
      <c r="J10" s="717">
        <v>300</v>
      </c>
      <c r="K10" s="717">
        <v>1575</v>
      </c>
      <c r="L10" s="717">
        <v>1</v>
      </c>
      <c r="M10" s="717">
        <v>5.25</v>
      </c>
      <c r="N10" s="717">
        <v>180</v>
      </c>
      <c r="O10" s="717">
        <v>1288.8</v>
      </c>
      <c r="P10" s="738">
        <v>0.81828571428571428</v>
      </c>
      <c r="Q10" s="718">
        <v>7.16</v>
      </c>
    </row>
    <row r="11" spans="1:17" ht="14.4" customHeight="1" x14ac:dyDescent="0.3">
      <c r="A11" s="713" t="s">
        <v>3447</v>
      </c>
      <c r="B11" s="714" t="s">
        <v>3448</v>
      </c>
      <c r="C11" s="714" t="s">
        <v>3136</v>
      </c>
      <c r="D11" s="714" t="s">
        <v>3459</v>
      </c>
      <c r="E11" s="714" t="s">
        <v>3460</v>
      </c>
      <c r="F11" s="717">
        <v>808</v>
      </c>
      <c r="G11" s="717">
        <v>4718.72</v>
      </c>
      <c r="H11" s="717"/>
      <c r="I11" s="717">
        <v>5.8400000000000007</v>
      </c>
      <c r="J11" s="717"/>
      <c r="K11" s="717"/>
      <c r="L11" s="717"/>
      <c r="M11" s="717"/>
      <c r="N11" s="717"/>
      <c r="O11" s="717"/>
      <c r="P11" s="738"/>
      <c r="Q11" s="718"/>
    </row>
    <row r="12" spans="1:17" ht="14.4" customHeight="1" x14ac:dyDescent="0.3">
      <c r="A12" s="713" t="s">
        <v>3447</v>
      </c>
      <c r="B12" s="714" t="s">
        <v>3448</v>
      </c>
      <c r="C12" s="714" t="s">
        <v>3136</v>
      </c>
      <c r="D12" s="714" t="s">
        <v>3461</v>
      </c>
      <c r="E12" s="714" t="s">
        <v>3462</v>
      </c>
      <c r="F12" s="717"/>
      <c r="G12" s="717"/>
      <c r="H12" s="717"/>
      <c r="I12" s="717"/>
      <c r="J12" s="717">
        <v>495</v>
      </c>
      <c r="K12" s="717">
        <v>9870.2999999999993</v>
      </c>
      <c r="L12" s="717">
        <v>1</v>
      </c>
      <c r="M12" s="717">
        <v>19.939999999999998</v>
      </c>
      <c r="N12" s="717"/>
      <c r="O12" s="717"/>
      <c r="P12" s="738"/>
      <c r="Q12" s="718"/>
    </row>
    <row r="13" spans="1:17" ht="14.4" customHeight="1" x14ac:dyDescent="0.3">
      <c r="A13" s="713" t="s">
        <v>3447</v>
      </c>
      <c r="B13" s="714" t="s">
        <v>3448</v>
      </c>
      <c r="C13" s="714" t="s">
        <v>3136</v>
      </c>
      <c r="D13" s="714" t="s">
        <v>3463</v>
      </c>
      <c r="E13" s="714" t="s">
        <v>3464</v>
      </c>
      <c r="F13" s="717"/>
      <c r="G13" s="717"/>
      <c r="H13" s="717"/>
      <c r="I13" s="717"/>
      <c r="J13" s="717">
        <v>2</v>
      </c>
      <c r="K13" s="717">
        <v>4327.4799999999996</v>
      </c>
      <c r="L13" s="717">
        <v>1</v>
      </c>
      <c r="M13" s="717">
        <v>2163.7399999999998</v>
      </c>
      <c r="N13" s="717"/>
      <c r="O13" s="717"/>
      <c r="P13" s="738"/>
      <c r="Q13" s="718"/>
    </row>
    <row r="14" spans="1:17" ht="14.4" customHeight="1" x14ac:dyDescent="0.3">
      <c r="A14" s="713" t="s">
        <v>3447</v>
      </c>
      <c r="B14" s="714" t="s">
        <v>3448</v>
      </c>
      <c r="C14" s="714" t="s">
        <v>3136</v>
      </c>
      <c r="D14" s="714" t="s">
        <v>3465</v>
      </c>
      <c r="E14" s="714" t="s">
        <v>3466</v>
      </c>
      <c r="F14" s="717"/>
      <c r="G14" s="717"/>
      <c r="H14" s="717"/>
      <c r="I14" s="717"/>
      <c r="J14" s="717"/>
      <c r="K14" s="717"/>
      <c r="L14" s="717"/>
      <c r="M14" s="717"/>
      <c r="N14" s="717">
        <v>665</v>
      </c>
      <c r="O14" s="717">
        <v>2507.0500000000002</v>
      </c>
      <c r="P14" s="738"/>
      <c r="Q14" s="718">
        <v>3.7700000000000005</v>
      </c>
    </row>
    <row r="15" spans="1:17" ht="14.4" customHeight="1" x14ac:dyDescent="0.3">
      <c r="A15" s="713" t="s">
        <v>3447</v>
      </c>
      <c r="B15" s="714" t="s">
        <v>3448</v>
      </c>
      <c r="C15" s="714" t="s">
        <v>3136</v>
      </c>
      <c r="D15" s="714" t="s">
        <v>3467</v>
      </c>
      <c r="E15" s="714" t="s">
        <v>3468</v>
      </c>
      <c r="F15" s="717">
        <v>468</v>
      </c>
      <c r="G15" s="717">
        <v>15701.4</v>
      </c>
      <c r="H15" s="717"/>
      <c r="I15" s="717">
        <v>33.549999999999997</v>
      </c>
      <c r="J15" s="717"/>
      <c r="K15" s="717"/>
      <c r="L15" s="717"/>
      <c r="M15" s="717"/>
      <c r="N15" s="717">
        <v>488</v>
      </c>
      <c r="O15" s="717">
        <v>16280.59</v>
      </c>
      <c r="P15" s="738"/>
      <c r="Q15" s="718">
        <v>33.361864754098363</v>
      </c>
    </row>
    <row r="16" spans="1:17" ht="14.4" customHeight="1" x14ac:dyDescent="0.3">
      <c r="A16" s="713" t="s">
        <v>3447</v>
      </c>
      <c r="B16" s="714" t="s">
        <v>3448</v>
      </c>
      <c r="C16" s="714" t="s">
        <v>3141</v>
      </c>
      <c r="D16" s="714" t="s">
        <v>3469</v>
      </c>
      <c r="E16" s="714" t="s">
        <v>3470</v>
      </c>
      <c r="F16" s="717">
        <v>1</v>
      </c>
      <c r="G16" s="717">
        <v>884.32</v>
      </c>
      <c r="H16" s="717"/>
      <c r="I16" s="717">
        <v>884.32</v>
      </c>
      <c r="J16" s="717"/>
      <c r="K16" s="717"/>
      <c r="L16" s="717"/>
      <c r="M16" s="717"/>
      <c r="N16" s="717"/>
      <c r="O16" s="717"/>
      <c r="P16" s="738"/>
      <c r="Q16" s="718"/>
    </row>
    <row r="17" spans="1:17" ht="14.4" customHeight="1" x14ac:dyDescent="0.3">
      <c r="A17" s="713" t="s">
        <v>3447</v>
      </c>
      <c r="B17" s="714" t="s">
        <v>3448</v>
      </c>
      <c r="C17" s="714" t="s">
        <v>3022</v>
      </c>
      <c r="D17" s="714" t="s">
        <v>3471</v>
      </c>
      <c r="E17" s="714" t="s">
        <v>3472</v>
      </c>
      <c r="F17" s="717">
        <v>1</v>
      </c>
      <c r="G17" s="717">
        <v>1975</v>
      </c>
      <c r="H17" s="717"/>
      <c r="I17" s="717">
        <v>1975</v>
      </c>
      <c r="J17" s="717"/>
      <c r="K17" s="717"/>
      <c r="L17" s="717"/>
      <c r="M17" s="717"/>
      <c r="N17" s="717"/>
      <c r="O17" s="717"/>
      <c r="P17" s="738"/>
      <c r="Q17" s="718"/>
    </row>
    <row r="18" spans="1:17" ht="14.4" customHeight="1" x14ac:dyDescent="0.3">
      <c r="A18" s="713" t="s">
        <v>3447</v>
      </c>
      <c r="B18" s="714" t="s">
        <v>3448</v>
      </c>
      <c r="C18" s="714" t="s">
        <v>3022</v>
      </c>
      <c r="D18" s="714" t="s">
        <v>3473</v>
      </c>
      <c r="E18" s="714" t="s">
        <v>3474</v>
      </c>
      <c r="F18" s="717"/>
      <c r="G18" s="717"/>
      <c r="H18" s="717"/>
      <c r="I18" s="717"/>
      <c r="J18" s="717">
        <v>2</v>
      </c>
      <c r="K18" s="717">
        <v>1362</v>
      </c>
      <c r="L18" s="717">
        <v>1</v>
      </c>
      <c r="M18" s="717">
        <v>681</v>
      </c>
      <c r="N18" s="717"/>
      <c r="O18" s="717"/>
      <c r="P18" s="738"/>
      <c r="Q18" s="718"/>
    </row>
    <row r="19" spans="1:17" ht="14.4" customHeight="1" x14ac:dyDescent="0.3">
      <c r="A19" s="713" t="s">
        <v>3447</v>
      </c>
      <c r="B19" s="714" t="s">
        <v>3448</v>
      </c>
      <c r="C19" s="714" t="s">
        <v>3022</v>
      </c>
      <c r="D19" s="714" t="s">
        <v>3475</v>
      </c>
      <c r="E19" s="714" t="s">
        <v>3476</v>
      </c>
      <c r="F19" s="717">
        <v>1</v>
      </c>
      <c r="G19" s="717">
        <v>1762</v>
      </c>
      <c r="H19" s="717">
        <v>0.96547945205479457</v>
      </c>
      <c r="I19" s="717">
        <v>1762</v>
      </c>
      <c r="J19" s="717">
        <v>1</v>
      </c>
      <c r="K19" s="717">
        <v>1825</v>
      </c>
      <c r="L19" s="717">
        <v>1</v>
      </c>
      <c r="M19" s="717">
        <v>1825</v>
      </c>
      <c r="N19" s="717">
        <v>3</v>
      </c>
      <c r="O19" s="717">
        <v>5475</v>
      </c>
      <c r="P19" s="738">
        <v>3</v>
      </c>
      <c r="Q19" s="718">
        <v>1825</v>
      </c>
    </row>
    <row r="20" spans="1:17" ht="14.4" customHeight="1" x14ac:dyDescent="0.3">
      <c r="A20" s="713" t="s">
        <v>3447</v>
      </c>
      <c r="B20" s="714" t="s">
        <v>3448</v>
      </c>
      <c r="C20" s="714" t="s">
        <v>3022</v>
      </c>
      <c r="D20" s="714" t="s">
        <v>3477</v>
      </c>
      <c r="E20" s="714" t="s">
        <v>3478</v>
      </c>
      <c r="F20" s="717">
        <v>1</v>
      </c>
      <c r="G20" s="717">
        <v>14340</v>
      </c>
      <c r="H20" s="717"/>
      <c r="I20" s="717">
        <v>14340</v>
      </c>
      <c r="J20" s="717"/>
      <c r="K20" s="717"/>
      <c r="L20" s="717"/>
      <c r="M20" s="717"/>
      <c r="N20" s="717">
        <v>2</v>
      </c>
      <c r="O20" s="717">
        <v>29014</v>
      </c>
      <c r="P20" s="738"/>
      <c r="Q20" s="718">
        <v>14507</v>
      </c>
    </row>
    <row r="21" spans="1:17" ht="14.4" customHeight="1" x14ac:dyDescent="0.3">
      <c r="A21" s="713" t="s">
        <v>3447</v>
      </c>
      <c r="B21" s="714" t="s">
        <v>3448</v>
      </c>
      <c r="C21" s="714" t="s">
        <v>3022</v>
      </c>
      <c r="D21" s="714" t="s">
        <v>3479</v>
      </c>
      <c r="E21" s="714" t="s">
        <v>3480</v>
      </c>
      <c r="F21" s="717"/>
      <c r="G21" s="717"/>
      <c r="H21" s="717"/>
      <c r="I21" s="717"/>
      <c r="J21" s="717"/>
      <c r="K21" s="717"/>
      <c r="L21" s="717"/>
      <c r="M21" s="717"/>
      <c r="N21" s="717">
        <v>1</v>
      </c>
      <c r="O21" s="717">
        <v>1342</v>
      </c>
      <c r="P21" s="738"/>
      <c r="Q21" s="718">
        <v>1342</v>
      </c>
    </row>
    <row r="22" spans="1:17" ht="14.4" customHeight="1" x14ac:dyDescent="0.3">
      <c r="A22" s="713" t="s">
        <v>3447</v>
      </c>
      <c r="B22" s="714" t="s">
        <v>3448</v>
      </c>
      <c r="C22" s="714" t="s">
        <v>3022</v>
      </c>
      <c r="D22" s="714" t="s">
        <v>3481</v>
      </c>
      <c r="E22" s="714" t="s">
        <v>3482</v>
      </c>
      <c r="F22" s="717"/>
      <c r="G22" s="717"/>
      <c r="H22" s="717"/>
      <c r="I22" s="717"/>
      <c r="J22" s="717">
        <v>2</v>
      </c>
      <c r="K22" s="717">
        <v>1018</v>
      </c>
      <c r="L22" s="717">
        <v>1</v>
      </c>
      <c r="M22" s="717">
        <v>509</v>
      </c>
      <c r="N22" s="717">
        <v>1</v>
      </c>
      <c r="O22" s="717">
        <v>509</v>
      </c>
      <c r="P22" s="738">
        <v>0.5</v>
      </c>
      <c r="Q22" s="718">
        <v>509</v>
      </c>
    </row>
    <row r="23" spans="1:17" ht="14.4" customHeight="1" x14ac:dyDescent="0.3">
      <c r="A23" s="713" t="s">
        <v>3447</v>
      </c>
      <c r="B23" s="714" t="s">
        <v>3448</v>
      </c>
      <c r="C23" s="714" t="s">
        <v>3022</v>
      </c>
      <c r="D23" s="714" t="s">
        <v>3483</v>
      </c>
      <c r="E23" s="714" t="s">
        <v>3484</v>
      </c>
      <c r="F23" s="717"/>
      <c r="G23" s="717"/>
      <c r="H23" s="717"/>
      <c r="I23" s="717"/>
      <c r="J23" s="717">
        <v>1</v>
      </c>
      <c r="K23" s="717">
        <v>2329</v>
      </c>
      <c r="L23" s="717">
        <v>1</v>
      </c>
      <c r="M23" s="717">
        <v>2329</v>
      </c>
      <c r="N23" s="717"/>
      <c r="O23" s="717"/>
      <c r="P23" s="738"/>
      <c r="Q23" s="718"/>
    </row>
    <row r="24" spans="1:17" ht="14.4" customHeight="1" x14ac:dyDescent="0.3">
      <c r="A24" s="713" t="s">
        <v>3447</v>
      </c>
      <c r="B24" s="714" t="s">
        <v>3448</v>
      </c>
      <c r="C24" s="714" t="s">
        <v>3022</v>
      </c>
      <c r="D24" s="714" t="s">
        <v>3485</v>
      </c>
      <c r="E24" s="714" t="s">
        <v>3486</v>
      </c>
      <c r="F24" s="717"/>
      <c r="G24" s="717"/>
      <c r="H24" s="717"/>
      <c r="I24" s="717"/>
      <c r="J24" s="717">
        <v>1</v>
      </c>
      <c r="K24" s="717">
        <v>718</v>
      </c>
      <c r="L24" s="717">
        <v>1</v>
      </c>
      <c r="M24" s="717">
        <v>718</v>
      </c>
      <c r="N24" s="717"/>
      <c r="O24" s="717"/>
      <c r="P24" s="738"/>
      <c r="Q24" s="718"/>
    </row>
    <row r="25" spans="1:17" ht="14.4" customHeight="1" x14ac:dyDescent="0.3">
      <c r="A25" s="713" t="s">
        <v>3162</v>
      </c>
      <c r="B25" s="714" t="s">
        <v>3487</v>
      </c>
      <c r="C25" s="714" t="s">
        <v>3022</v>
      </c>
      <c r="D25" s="714" t="s">
        <v>3488</v>
      </c>
      <c r="E25" s="714" t="s">
        <v>3489</v>
      </c>
      <c r="F25" s="717">
        <v>11</v>
      </c>
      <c r="G25" s="717">
        <v>3861</v>
      </c>
      <c r="H25" s="717">
        <v>0.33050847457627119</v>
      </c>
      <c r="I25" s="717">
        <v>351</v>
      </c>
      <c r="J25" s="717">
        <v>33</v>
      </c>
      <c r="K25" s="717">
        <v>11682</v>
      </c>
      <c r="L25" s="717">
        <v>1</v>
      </c>
      <c r="M25" s="717">
        <v>354</v>
      </c>
      <c r="N25" s="717">
        <v>36</v>
      </c>
      <c r="O25" s="717">
        <v>12744</v>
      </c>
      <c r="P25" s="738">
        <v>1.0909090909090908</v>
      </c>
      <c r="Q25" s="718">
        <v>354</v>
      </c>
    </row>
    <row r="26" spans="1:17" ht="14.4" customHeight="1" x14ac:dyDescent="0.3">
      <c r="A26" s="713" t="s">
        <v>3162</v>
      </c>
      <c r="B26" s="714" t="s">
        <v>3487</v>
      </c>
      <c r="C26" s="714" t="s">
        <v>3022</v>
      </c>
      <c r="D26" s="714" t="s">
        <v>3490</v>
      </c>
      <c r="E26" s="714" t="s">
        <v>3491</v>
      </c>
      <c r="F26" s="717">
        <v>124</v>
      </c>
      <c r="G26" s="717">
        <v>8060</v>
      </c>
      <c r="H26" s="717">
        <v>0.80519480519480524</v>
      </c>
      <c r="I26" s="717">
        <v>65</v>
      </c>
      <c r="J26" s="717">
        <v>154</v>
      </c>
      <c r="K26" s="717">
        <v>10010</v>
      </c>
      <c r="L26" s="717">
        <v>1</v>
      </c>
      <c r="M26" s="717">
        <v>65</v>
      </c>
      <c r="N26" s="717">
        <v>276</v>
      </c>
      <c r="O26" s="717">
        <v>17940</v>
      </c>
      <c r="P26" s="738">
        <v>1.7922077922077921</v>
      </c>
      <c r="Q26" s="718">
        <v>65</v>
      </c>
    </row>
    <row r="27" spans="1:17" ht="14.4" customHeight="1" x14ac:dyDescent="0.3">
      <c r="A27" s="713" t="s">
        <v>3162</v>
      </c>
      <c r="B27" s="714" t="s">
        <v>3487</v>
      </c>
      <c r="C27" s="714" t="s">
        <v>3022</v>
      </c>
      <c r="D27" s="714" t="s">
        <v>3492</v>
      </c>
      <c r="E27" s="714" t="s">
        <v>3493</v>
      </c>
      <c r="F27" s="717"/>
      <c r="G27" s="717"/>
      <c r="H27" s="717"/>
      <c r="I27" s="717"/>
      <c r="J27" s="717"/>
      <c r="K27" s="717"/>
      <c r="L27" s="717"/>
      <c r="M27" s="717"/>
      <c r="N27" s="717">
        <v>2</v>
      </c>
      <c r="O27" s="717">
        <v>48</v>
      </c>
      <c r="P27" s="738"/>
      <c r="Q27" s="718">
        <v>24</v>
      </c>
    </row>
    <row r="28" spans="1:17" ht="14.4" customHeight="1" x14ac:dyDescent="0.3">
      <c r="A28" s="713" t="s">
        <v>3162</v>
      </c>
      <c r="B28" s="714" t="s">
        <v>3487</v>
      </c>
      <c r="C28" s="714" t="s">
        <v>3022</v>
      </c>
      <c r="D28" s="714" t="s">
        <v>3494</v>
      </c>
      <c r="E28" s="714" t="s">
        <v>3495</v>
      </c>
      <c r="F28" s="717">
        <v>75</v>
      </c>
      <c r="G28" s="717">
        <v>5775</v>
      </c>
      <c r="H28" s="717">
        <v>1.1904761904761905</v>
      </c>
      <c r="I28" s="717">
        <v>77</v>
      </c>
      <c r="J28" s="717">
        <v>63</v>
      </c>
      <c r="K28" s="717">
        <v>4851</v>
      </c>
      <c r="L28" s="717">
        <v>1</v>
      </c>
      <c r="M28" s="717">
        <v>77</v>
      </c>
      <c r="N28" s="717">
        <v>120</v>
      </c>
      <c r="O28" s="717">
        <v>9240</v>
      </c>
      <c r="P28" s="738">
        <v>1.9047619047619047</v>
      </c>
      <c r="Q28" s="718">
        <v>77</v>
      </c>
    </row>
    <row r="29" spans="1:17" ht="14.4" customHeight="1" x14ac:dyDescent="0.3">
      <c r="A29" s="713" t="s">
        <v>3162</v>
      </c>
      <c r="B29" s="714" t="s">
        <v>3487</v>
      </c>
      <c r="C29" s="714" t="s">
        <v>3022</v>
      </c>
      <c r="D29" s="714" t="s">
        <v>3496</v>
      </c>
      <c r="E29" s="714" t="s">
        <v>3497</v>
      </c>
      <c r="F29" s="717">
        <v>4</v>
      </c>
      <c r="G29" s="717">
        <v>92</v>
      </c>
      <c r="H29" s="717">
        <v>0.16666666666666666</v>
      </c>
      <c r="I29" s="717">
        <v>23</v>
      </c>
      <c r="J29" s="717">
        <v>23</v>
      </c>
      <c r="K29" s="717">
        <v>552</v>
      </c>
      <c r="L29" s="717">
        <v>1</v>
      </c>
      <c r="M29" s="717">
        <v>24</v>
      </c>
      <c r="N29" s="717">
        <v>36</v>
      </c>
      <c r="O29" s="717">
        <v>864</v>
      </c>
      <c r="P29" s="738">
        <v>1.5652173913043479</v>
      </c>
      <c r="Q29" s="718">
        <v>24</v>
      </c>
    </row>
    <row r="30" spans="1:17" ht="14.4" customHeight="1" x14ac:dyDescent="0.3">
      <c r="A30" s="713" t="s">
        <v>3162</v>
      </c>
      <c r="B30" s="714" t="s">
        <v>3487</v>
      </c>
      <c r="C30" s="714" t="s">
        <v>3022</v>
      </c>
      <c r="D30" s="714" t="s">
        <v>3498</v>
      </c>
      <c r="E30" s="714" t="s">
        <v>3499</v>
      </c>
      <c r="F30" s="717">
        <v>4</v>
      </c>
      <c r="G30" s="717">
        <v>264</v>
      </c>
      <c r="H30" s="717">
        <v>0.8</v>
      </c>
      <c r="I30" s="717">
        <v>66</v>
      </c>
      <c r="J30" s="717">
        <v>5</v>
      </c>
      <c r="K30" s="717">
        <v>330</v>
      </c>
      <c r="L30" s="717">
        <v>1</v>
      </c>
      <c r="M30" s="717">
        <v>66</v>
      </c>
      <c r="N30" s="717">
        <v>3</v>
      </c>
      <c r="O30" s="717">
        <v>198</v>
      </c>
      <c r="P30" s="738">
        <v>0.6</v>
      </c>
      <c r="Q30" s="718">
        <v>66</v>
      </c>
    </row>
    <row r="31" spans="1:17" ht="14.4" customHeight="1" x14ac:dyDescent="0.3">
      <c r="A31" s="713" t="s">
        <v>3162</v>
      </c>
      <c r="B31" s="714" t="s">
        <v>3487</v>
      </c>
      <c r="C31" s="714" t="s">
        <v>3022</v>
      </c>
      <c r="D31" s="714" t="s">
        <v>3500</v>
      </c>
      <c r="E31" s="714" t="s">
        <v>3501</v>
      </c>
      <c r="F31" s="717">
        <v>4</v>
      </c>
      <c r="G31" s="717">
        <v>96</v>
      </c>
      <c r="H31" s="717">
        <v>0.16695652173913045</v>
      </c>
      <c r="I31" s="717">
        <v>24</v>
      </c>
      <c r="J31" s="717">
        <v>23</v>
      </c>
      <c r="K31" s="717">
        <v>575</v>
      </c>
      <c r="L31" s="717">
        <v>1</v>
      </c>
      <c r="M31" s="717">
        <v>25</v>
      </c>
      <c r="N31" s="717">
        <v>31</v>
      </c>
      <c r="O31" s="717">
        <v>775</v>
      </c>
      <c r="P31" s="738">
        <v>1.3478260869565217</v>
      </c>
      <c r="Q31" s="718">
        <v>25</v>
      </c>
    </row>
    <row r="32" spans="1:17" ht="14.4" customHeight="1" x14ac:dyDescent="0.3">
      <c r="A32" s="713" t="s">
        <v>3162</v>
      </c>
      <c r="B32" s="714" t="s">
        <v>3487</v>
      </c>
      <c r="C32" s="714" t="s">
        <v>3022</v>
      </c>
      <c r="D32" s="714" t="s">
        <v>3502</v>
      </c>
      <c r="E32" s="714" t="s">
        <v>3503</v>
      </c>
      <c r="F32" s="717">
        <v>2</v>
      </c>
      <c r="G32" s="717">
        <v>506</v>
      </c>
      <c r="H32" s="717">
        <v>0.49803149606299213</v>
      </c>
      <c r="I32" s="717">
        <v>253</v>
      </c>
      <c r="J32" s="717">
        <v>4</v>
      </c>
      <c r="K32" s="717">
        <v>1016</v>
      </c>
      <c r="L32" s="717">
        <v>1</v>
      </c>
      <c r="M32" s="717">
        <v>254</v>
      </c>
      <c r="N32" s="717">
        <v>10</v>
      </c>
      <c r="O32" s="717">
        <v>2540</v>
      </c>
      <c r="P32" s="738">
        <v>2.5</v>
      </c>
      <c r="Q32" s="718">
        <v>254</v>
      </c>
    </row>
    <row r="33" spans="1:17" ht="14.4" customHeight="1" x14ac:dyDescent="0.3">
      <c r="A33" s="713" t="s">
        <v>3504</v>
      </c>
      <c r="B33" s="714" t="s">
        <v>3505</v>
      </c>
      <c r="C33" s="714" t="s">
        <v>3022</v>
      </c>
      <c r="D33" s="714" t="s">
        <v>3506</v>
      </c>
      <c r="E33" s="714" t="s">
        <v>3507</v>
      </c>
      <c r="F33" s="717">
        <v>5</v>
      </c>
      <c r="G33" s="717">
        <v>135</v>
      </c>
      <c r="H33" s="717">
        <v>0.45454545454545453</v>
      </c>
      <c r="I33" s="717">
        <v>27</v>
      </c>
      <c r="J33" s="717">
        <v>11</v>
      </c>
      <c r="K33" s="717">
        <v>297</v>
      </c>
      <c r="L33" s="717">
        <v>1</v>
      </c>
      <c r="M33" s="717">
        <v>27</v>
      </c>
      <c r="N33" s="717">
        <v>17</v>
      </c>
      <c r="O33" s="717">
        <v>459</v>
      </c>
      <c r="P33" s="738">
        <v>1.5454545454545454</v>
      </c>
      <c r="Q33" s="718">
        <v>27</v>
      </c>
    </row>
    <row r="34" spans="1:17" ht="14.4" customHeight="1" x14ac:dyDescent="0.3">
      <c r="A34" s="713" t="s">
        <v>3504</v>
      </c>
      <c r="B34" s="714" t="s">
        <v>3505</v>
      </c>
      <c r="C34" s="714" t="s">
        <v>3022</v>
      </c>
      <c r="D34" s="714" t="s">
        <v>3508</v>
      </c>
      <c r="E34" s="714" t="s">
        <v>3509</v>
      </c>
      <c r="F34" s="717"/>
      <c r="G34" s="717"/>
      <c r="H34" s="717"/>
      <c r="I34" s="717"/>
      <c r="J34" s="717">
        <v>5</v>
      </c>
      <c r="K34" s="717">
        <v>270</v>
      </c>
      <c r="L34" s="717">
        <v>1</v>
      </c>
      <c r="M34" s="717">
        <v>54</v>
      </c>
      <c r="N34" s="717">
        <v>2</v>
      </c>
      <c r="O34" s="717">
        <v>108</v>
      </c>
      <c r="P34" s="738">
        <v>0.4</v>
      </c>
      <c r="Q34" s="718">
        <v>54</v>
      </c>
    </row>
    <row r="35" spans="1:17" ht="14.4" customHeight="1" x14ac:dyDescent="0.3">
      <c r="A35" s="713" t="s">
        <v>3504</v>
      </c>
      <c r="B35" s="714" t="s">
        <v>3505</v>
      </c>
      <c r="C35" s="714" t="s">
        <v>3022</v>
      </c>
      <c r="D35" s="714" t="s">
        <v>3510</v>
      </c>
      <c r="E35" s="714" t="s">
        <v>3511</v>
      </c>
      <c r="F35" s="717">
        <v>4</v>
      </c>
      <c r="G35" s="717">
        <v>96</v>
      </c>
      <c r="H35" s="717">
        <v>0.4</v>
      </c>
      <c r="I35" s="717">
        <v>24</v>
      </c>
      <c r="J35" s="717">
        <v>10</v>
      </c>
      <c r="K35" s="717">
        <v>240</v>
      </c>
      <c r="L35" s="717">
        <v>1</v>
      </c>
      <c r="M35" s="717">
        <v>24</v>
      </c>
      <c r="N35" s="717">
        <v>9</v>
      </c>
      <c r="O35" s="717">
        <v>216</v>
      </c>
      <c r="P35" s="738">
        <v>0.9</v>
      </c>
      <c r="Q35" s="718">
        <v>24</v>
      </c>
    </row>
    <row r="36" spans="1:17" ht="14.4" customHeight="1" x14ac:dyDescent="0.3">
      <c r="A36" s="713" t="s">
        <v>3504</v>
      </c>
      <c r="B36" s="714" t="s">
        <v>3505</v>
      </c>
      <c r="C36" s="714" t="s">
        <v>3022</v>
      </c>
      <c r="D36" s="714" t="s">
        <v>3512</v>
      </c>
      <c r="E36" s="714" t="s">
        <v>3513</v>
      </c>
      <c r="F36" s="717">
        <v>10</v>
      </c>
      <c r="G36" s="717">
        <v>270</v>
      </c>
      <c r="H36" s="717">
        <v>0.625</v>
      </c>
      <c r="I36" s="717">
        <v>27</v>
      </c>
      <c r="J36" s="717">
        <v>16</v>
      </c>
      <c r="K36" s="717">
        <v>432</v>
      </c>
      <c r="L36" s="717">
        <v>1</v>
      </c>
      <c r="M36" s="717">
        <v>27</v>
      </c>
      <c r="N36" s="717">
        <v>31</v>
      </c>
      <c r="O36" s="717">
        <v>837</v>
      </c>
      <c r="P36" s="738">
        <v>1.9375</v>
      </c>
      <c r="Q36" s="718">
        <v>27</v>
      </c>
    </row>
    <row r="37" spans="1:17" ht="14.4" customHeight="1" x14ac:dyDescent="0.3">
      <c r="A37" s="713" t="s">
        <v>3504</v>
      </c>
      <c r="B37" s="714" t="s">
        <v>3505</v>
      </c>
      <c r="C37" s="714" t="s">
        <v>3022</v>
      </c>
      <c r="D37" s="714" t="s">
        <v>3514</v>
      </c>
      <c r="E37" s="714" t="s">
        <v>3515</v>
      </c>
      <c r="F37" s="717">
        <v>5</v>
      </c>
      <c r="G37" s="717">
        <v>135</v>
      </c>
      <c r="H37" s="717">
        <v>0.41666666666666669</v>
      </c>
      <c r="I37" s="717">
        <v>27</v>
      </c>
      <c r="J37" s="717">
        <v>12</v>
      </c>
      <c r="K37" s="717">
        <v>324</v>
      </c>
      <c r="L37" s="717">
        <v>1</v>
      </c>
      <c r="M37" s="717">
        <v>27</v>
      </c>
      <c r="N37" s="717">
        <v>13</v>
      </c>
      <c r="O37" s="717">
        <v>351</v>
      </c>
      <c r="P37" s="738">
        <v>1.0833333333333333</v>
      </c>
      <c r="Q37" s="718">
        <v>27</v>
      </c>
    </row>
    <row r="38" spans="1:17" ht="14.4" customHeight="1" x14ac:dyDescent="0.3">
      <c r="A38" s="713" t="s">
        <v>3504</v>
      </c>
      <c r="B38" s="714" t="s">
        <v>3505</v>
      </c>
      <c r="C38" s="714" t="s">
        <v>3022</v>
      </c>
      <c r="D38" s="714" t="s">
        <v>3516</v>
      </c>
      <c r="E38" s="714" t="s">
        <v>3517</v>
      </c>
      <c r="F38" s="717">
        <v>12</v>
      </c>
      <c r="G38" s="717">
        <v>264</v>
      </c>
      <c r="H38" s="717">
        <v>0.75</v>
      </c>
      <c r="I38" s="717">
        <v>22</v>
      </c>
      <c r="J38" s="717">
        <v>16</v>
      </c>
      <c r="K38" s="717">
        <v>352</v>
      </c>
      <c r="L38" s="717">
        <v>1</v>
      </c>
      <c r="M38" s="717">
        <v>22</v>
      </c>
      <c r="N38" s="717">
        <v>33</v>
      </c>
      <c r="O38" s="717">
        <v>726</v>
      </c>
      <c r="P38" s="738">
        <v>2.0625</v>
      </c>
      <c r="Q38" s="718">
        <v>22</v>
      </c>
    </row>
    <row r="39" spans="1:17" ht="14.4" customHeight="1" x14ac:dyDescent="0.3">
      <c r="A39" s="713" t="s">
        <v>3504</v>
      </c>
      <c r="B39" s="714" t="s">
        <v>3505</v>
      </c>
      <c r="C39" s="714" t="s">
        <v>3022</v>
      </c>
      <c r="D39" s="714" t="s">
        <v>3518</v>
      </c>
      <c r="E39" s="714" t="s">
        <v>3519</v>
      </c>
      <c r="F39" s="717"/>
      <c r="G39" s="717"/>
      <c r="H39" s="717"/>
      <c r="I39" s="717"/>
      <c r="J39" s="717"/>
      <c r="K39" s="717"/>
      <c r="L39" s="717"/>
      <c r="M39" s="717"/>
      <c r="N39" s="717">
        <v>1</v>
      </c>
      <c r="O39" s="717">
        <v>68</v>
      </c>
      <c r="P39" s="738"/>
      <c r="Q39" s="718">
        <v>68</v>
      </c>
    </row>
    <row r="40" spans="1:17" ht="14.4" customHeight="1" x14ac:dyDescent="0.3">
      <c r="A40" s="713" t="s">
        <v>3504</v>
      </c>
      <c r="B40" s="714" t="s">
        <v>3505</v>
      </c>
      <c r="C40" s="714" t="s">
        <v>3022</v>
      </c>
      <c r="D40" s="714" t="s">
        <v>3520</v>
      </c>
      <c r="E40" s="714" t="s">
        <v>3521</v>
      </c>
      <c r="F40" s="717">
        <v>1</v>
      </c>
      <c r="G40" s="717">
        <v>62</v>
      </c>
      <c r="H40" s="717"/>
      <c r="I40" s="717">
        <v>62</v>
      </c>
      <c r="J40" s="717"/>
      <c r="K40" s="717"/>
      <c r="L40" s="717"/>
      <c r="M40" s="717"/>
      <c r="N40" s="717">
        <v>1</v>
      </c>
      <c r="O40" s="717">
        <v>62</v>
      </c>
      <c r="P40" s="738"/>
      <c r="Q40" s="718">
        <v>62</v>
      </c>
    </row>
    <row r="41" spans="1:17" ht="14.4" customHeight="1" x14ac:dyDescent="0.3">
      <c r="A41" s="713" t="s">
        <v>3504</v>
      </c>
      <c r="B41" s="714" t="s">
        <v>3505</v>
      </c>
      <c r="C41" s="714" t="s">
        <v>3022</v>
      </c>
      <c r="D41" s="714" t="s">
        <v>3522</v>
      </c>
      <c r="E41" s="714" t="s">
        <v>3523</v>
      </c>
      <c r="F41" s="717"/>
      <c r="G41" s="717"/>
      <c r="H41" s="717"/>
      <c r="I41" s="717"/>
      <c r="J41" s="717"/>
      <c r="K41" s="717"/>
      <c r="L41" s="717"/>
      <c r="M41" s="717"/>
      <c r="N41" s="717">
        <v>1</v>
      </c>
      <c r="O41" s="717">
        <v>394</v>
      </c>
      <c r="P41" s="738"/>
      <c r="Q41" s="718">
        <v>394</v>
      </c>
    </row>
    <row r="42" spans="1:17" ht="14.4" customHeight="1" x14ac:dyDescent="0.3">
      <c r="A42" s="713" t="s">
        <v>3504</v>
      </c>
      <c r="B42" s="714" t="s">
        <v>3505</v>
      </c>
      <c r="C42" s="714" t="s">
        <v>3022</v>
      </c>
      <c r="D42" s="714" t="s">
        <v>3524</v>
      </c>
      <c r="E42" s="714" t="s">
        <v>3525</v>
      </c>
      <c r="F42" s="717">
        <v>5</v>
      </c>
      <c r="G42" s="717">
        <v>4935</v>
      </c>
      <c r="H42" s="717">
        <v>1.6649797570850202</v>
      </c>
      <c r="I42" s="717">
        <v>987</v>
      </c>
      <c r="J42" s="717">
        <v>3</v>
      </c>
      <c r="K42" s="717">
        <v>2964</v>
      </c>
      <c r="L42" s="717">
        <v>1</v>
      </c>
      <c r="M42" s="717">
        <v>988</v>
      </c>
      <c r="N42" s="717">
        <v>20</v>
      </c>
      <c r="O42" s="717">
        <v>19760</v>
      </c>
      <c r="P42" s="738">
        <v>6.666666666666667</v>
      </c>
      <c r="Q42" s="718">
        <v>988</v>
      </c>
    </row>
    <row r="43" spans="1:17" ht="14.4" customHeight="1" x14ac:dyDescent="0.3">
      <c r="A43" s="713" t="s">
        <v>3504</v>
      </c>
      <c r="B43" s="714" t="s">
        <v>3505</v>
      </c>
      <c r="C43" s="714" t="s">
        <v>3022</v>
      </c>
      <c r="D43" s="714" t="s">
        <v>3526</v>
      </c>
      <c r="E43" s="714" t="s">
        <v>3527</v>
      </c>
      <c r="F43" s="717"/>
      <c r="G43" s="717"/>
      <c r="H43" s="717"/>
      <c r="I43" s="717"/>
      <c r="J43" s="717"/>
      <c r="K43" s="717"/>
      <c r="L43" s="717"/>
      <c r="M43" s="717"/>
      <c r="N43" s="717">
        <v>1</v>
      </c>
      <c r="O43" s="717">
        <v>191</v>
      </c>
      <c r="P43" s="738"/>
      <c r="Q43" s="718">
        <v>191</v>
      </c>
    </row>
    <row r="44" spans="1:17" ht="14.4" customHeight="1" x14ac:dyDescent="0.3">
      <c r="A44" s="713" t="s">
        <v>3504</v>
      </c>
      <c r="B44" s="714" t="s">
        <v>3505</v>
      </c>
      <c r="C44" s="714" t="s">
        <v>3022</v>
      </c>
      <c r="D44" s="714" t="s">
        <v>3528</v>
      </c>
      <c r="E44" s="714" t="s">
        <v>3529</v>
      </c>
      <c r="F44" s="717"/>
      <c r="G44" s="717"/>
      <c r="H44" s="717"/>
      <c r="I44" s="717"/>
      <c r="J44" s="717"/>
      <c r="K44" s="717"/>
      <c r="L44" s="717"/>
      <c r="M44" s="717"/>
      <c r="N44" s="717">
        <v>1</v>
      </c>
      <c r="O44" s="717">
        <v>82</v>
      </c>
      <c r="P44" s="738"/>
      <c r="Q44" s="718">
        <v>82</v>
      </c>
    </row>
    <row r="45" spans="1:17" ht="14.4" customHeight="1" x14ac:dyDescent="0.3">
      <c r="A45" s="713" t="s">
        <v>3504</v>
      </c>
      <c r="B45" s="714" t="s">
        <v>3505</v>
      </c>
      <c r="C45" s="714" t="s">
        <v>3022</v>
      </c>
      <c r="D45" s="714" t="s">
        <v>3530</v>
      </c>
      <c r="E45" s="714" t="s">
        <v>3531</v>
      </c>
      <c r="F45" s="717"/>
      <c r="G45" s="717"/>
      <c r="H45" s="717"/>
      <c r="I45" s="717"/>
      <c r="J45" s="717">
        <v>1</v>
      </c>
      <c r="K45" s="717">
        <v>63</v>
      </c>
      <c r="L45" s="717">
        <v>1</v>
      </c>
      <c r="M45" s="717">
        <v>63</v>
      </c>
      <c r="N45" s="717"/>
      <c r="O45" s="717"/>
      <c r="P45" s="738"/>
      <c r="Q45" s="718"/>
    </row>
    <row r="46" spans="1:17" ht="14.4" customHeight="1" x14ac:dyDescent="0.3">
      <c r="A46" s="713" t="s">
        <v>3504</v>
      </c>
      <c r="B46" s="714" t="s">
        <v>3505</v>
      </c>
      <c r="C46" s="714" t="s">
        <v>3022</v>
      </c>
      <c r="D46" s="714" t="s">
        <v>3532</v>
      </c>
      <c r="E46" s="714" t="s">
        <v>3533</v>
      </c>
      <c r="F46" s="717">
        <v>1</v>
      </c>
      <c r="G46" s="717">
        <v>17</v>
      </c>
      <c r="H46" s="717"/>
      <c r="I46" s="717">
        <v>17</v>
      </c>
      <c r="J46" s="717"/>
      <c r="K46" s="717"/>
      <c r="L46" s="717"/>
      <c r="M46" s="717"/>
      <c r="N46" s="717">
        <v>3</v>
      </c>
      <c r="O46" s="717">
        <v>51</v>
      </c>
      <c r="P46" s="738"/>
      <c r="Q46" s="718">
        <v>17</v>
      </c>
    </row>
    <row r="47" spans="1:17" ht="14.4" customHeight="1" x14ac:dyDescent="0.3">
      <c r="A47" s="713" t="s">
        <v>3504</v>
      </c>
      <c r="B47" s="714" t="s">
        <v>3505</v>
      </c>
      <c r="C47" s="714" t="s">
        <v>3022</v>
      </c>
      <c r="D47" s="714" t="s">
        <v>3534</v>
      </c>
      <c r="E47" s="714" t="s">
        <v>3535</v>
      </c>
      <c r="F47" s="717">
        <v>4</v>
      </c>
      <c r="G47" s="717">
        <v>256</v>
      </c>
      <c r="H47" s="717"/>
      <c r="I47" s="717">
        <v>64</v>
      </c>
      <c r="J47" s="717"/>
      <c r="K47" s="717"/>
      <c r="L47" s="717"/>
      <c r="M47" s="717"/>
      <c r="N47" s="717"/>
      <c r="O47" s="717"/>
      <c r="P47" s="738"/>
      <c r="Q47" s="718"/>
    </row>
    <row r="48" spans="1:17" ht="14.4" customHeight="1" x14ac:dyDescent="0.3">
      <c r="A48" s="713" t="s">
        <v>3504</v>
      </c>
      <c r="B48" s="714" t="s">
        <v>3505</v>
      </c>
      <c r="C48" s="714" t="s">
        <v>3022</v>
      </c>
      <c r="D48" s="714" t="s">
        <v>3536</v>
      </c>
      <c r="E48" s="714" t="s">
        <v>3537</v>
      </c>
      <c r="F48" s="717">
        <v>1</v>
      </c>
      <c r="G48" s="717">
        <v>47</v>
      </c>
      <c r="H48" s="717"/>
      <c r="I48" s="717">
        <v>47</v>
      </c>
      <c r="J48" s="717"/>
      <c r="K48" s="717"/>
      <c r="L48" s="717"/>
      <c r="M48" s="717"/>
      <c r="N48" s="717">
        <v>10</v>
      </c>
      <c r="O48" s="717">
        <v>470</v>
      </c>
      <c r="P48" s="738"/>
      <c r="Q48" s="718">
        <v>47</v>
      </c>
    </row>
    <row r="49" spans="1:17" ht="14.4" customHeight="1" x14ac:dyDescent="0.3">
      <c r="A49" s="713" t="s">
        <v>3504</v>
      </c>
      <c r="B49" s="714" t="s">
        <v>3505</v>
      </c>
      <c r="C49" s="714" t="s">
        <v>3022</v>
      </c>
      <c r="D49" s="714" t="s">
        <v>3538</v>
      </c>
      <c r="E49" s="714" t="s">
        <v>3539</v>
      </c>
      <c r="F49" s="717">
        <v>2</v>
      </c>
      <c r="G49" s="717">
        <v>120</v>
      </c>
      <c r="H49" s="717">
        <v>0.66666666666666663</v>
      </c>
      <c r="I49" s="717">
        <v>60</v>
      </c>
      <c r="J49" s="717">
        <v>3</v>
      </c>
      <c r="K49" s="717">
        <v>180</v>
      </c>
      <c r="L49" s="717">
        <v>1</v>
      </c>
      <c r="M49" s="717">
        <v>60</v>
      </c>
      <c r="N49" s="717">
        <v>4</v>
      </c>
      <c r="O49" s="717">
        <v>240</v>
      </c>
      <c r="P49" s="738">
        <v>1.3333333333333333</v>
      </c>
      <c r="Q49" s="718">
        <v>60</v>
      </c>
    </row>
    <row r="50" spans="1:17" ht="14.4" customHeight="1" x14ac:dyDescent="0.3">
      <c r="A50" s="713" t="s">
        <v>3504</v>
      </c>
      <c r="B50" s="714" t="s">
        <v>3505</v>
      </c>
      <c r="C50" s="714" t="s">
        <v>3022</v>
      </c>
      <c r="D50" s="714" t="s">
        <v>3540</v>
      </c>
      <c r="E50" s="714" t="s">
        <v>3541</v>
      </c>
      <c r="F50" s="717">
        <v>20</v>
      </c>
      <c r="G50" s="717">
        <v>380</v>
      </c>
      <c r="H50" s="717">
        <v>1.1111111111111112</v>
      </c>
      <c r="I50" s="717">
        <v>19</v>
      </c>
      <c r="J50" s="717">
        <v>18</v>
      </c>
      <c r="K50" s="717">
        <v>342</v>
      </c>
      <c r="L50" s="717">
        <v>1</v>
      </c>
      <c r="M50" s="717">
        <v>19</v>
      </c>
      <c r="N50" s="717">
        <v>29</v>
      </c>
      <c r="O50" s="717">
        <v>551</v>
      </c>
      <c r="P50" s="738">
        <v>1.6111111111111112</v>
      </c>
      <c r="Q50" s="718">
        <v>19</v>
      </c>
    </row>
    <row r="51" spans="1:17" ht="14.4" customHeight="1" x14ac:dyDescent="0.3">
      <c r="A51" s="713" t="s">
        <v>3504</v>
      </c>
      <c r="B51" s="714" t="s">
        <v>3505</v>
      </c>
      <c r="C51" s="714" t="s">
        <v>3022</v>
      </c>
      <c r="D51" s="714" t="s">
        <v>3542</v>
      </c>
      <c r="E51" s="714" t="s">
        <v>3543</v>
      </c>
      <c r="F51" s="717">
        <v>12</v>
      </c>
      <c r="G51" s="717">
        <v>17460</v>
      </c>
      <c r="H51" s="717">
        <v>0.66302118933697884</v>
      </c>
      <c r="I51" s="717">
        <v>1455</v>
      </c>
      <c r="J51" s="717">
        <v>18</v>
      </c>
      <c r="K51" s="717">
        <v>26334</v>
      </c>
      <c r="L51" s="717">
        <v>1</v>
      </c>
      <c r="M51" s="717">
        <v>1463</v>
      </c>
      <c r="N51" s="717">
        <v>22</v>
      </c>
      <c r="O51" s="717">
        <v>32186</v>
      </c>
      <c r="P51" s="738">
        <v>1.2222222222222223</v>
      </c>
      <c r="Q51" s="718">
        <v>1463</v>
      </c>
    </row>
    <row r="52" spans="1:17" ht="14.4" customHeight="1" x14ac:dyDescent="0.3">
      <c r="A52" s="713" t="s">
        <v>3504</v>
      </c>
      <c r="B52" s="714" t="s">
        <v>3505</v>
      </c>
      <c r="C52" s="714" t="s">
        <v>3022</v>
      </c>
      <c r="D52" s="714" t="s">
        <v>3544</v>
      </c>
      <c r="E52" s="714" t="s">
        <v>3545</v>
      </c>
      <c r="F52" s="717">
        <v>1</v>
      </c>
      <c r="G52" s="717">
        <v>312</v>
      </c>
      <c r="H52" s="717">
        <v>0.24920127795527156</v>
      </c>
      <c r="I52" s="717">
        <v>312</v>
      </c>
      <c r="J52" s="717">
        <v>4</v>
      </c>
      <c r="K52" s="717">
        <v>1252</v>
      </c>
      <c r="L52" s="717">
        <v>1</v>
      </c>
      <c r="M52" s="717">
        <v>313</v>
      </c>
      <c r="N52" s="717"/>
      <c r="O52" s="717"/>
      <c r="P52" s="738"/>
      <c r="Q52" s="718"/>
    </row>
    <row r="53" spans="1:17" ht="14.4" customHeight="1" x14ac:dyDescent="0.3">
      <c r="A53" s="713" t="s">
        <v>3504</v>
      </c>
      <c r="B53" s="714" t="s">
        <v>3505</v>
      </c>
      <c r="C53" s="714" t="s">
        <v>3022</v>
      </c>
      <c r="D53" s="714" t="s">
        <v>3546</v>
      </c>
      <c r="E53" s="714" t="s">
        <v>3547</v>
      </c>
      <c r="F53" s="717">
        <v>1</v>
      </c>
      <c r="G53" s="717">
        <v>852</v>
      </c>
      <c r="H53" s="717">
        <v>0.49941383352872215</v>
      </c>
      <c r="I53" s="717">
        <v>852</v>
      </c>
      <c r="J53" s="717">
        <v>2</v>
      </c>
      <c r="K53" s="717">
        <v>1706</v>
      </c>
      <c r="L53" s="717">
        <v>1</v>
      </c>
      <c r="M53" s="717">
        <v>853</v>
      </c>
      <c r="N53" s="717">
        <v>4</v>
      </c>
      <c r="O53" s="717">
        <v>3412</v>
      </c>
      <c r="P53" s="738">
        <v>2</v>
      </c>
      <c r="Q53" s="718">
        <v>853</v>
      </c>
    </row>
    <row r="54" spans="1:17" ht="14.4" customHeight="1" x14ac:dyDescent="0.3">
      <c r="A54" s="713" t="s">
        <v>3504</v>
      </c>
      <c r="B54" s="714" t="s">
        <v>3505</v>
      </c>
      <c r="C54" s="714" t="s">
        <v>3022</v>
      </c>
      <c r="D54" s="714" t="s">
        <v>3548</v>
      </c>
      <c r="E54" s="714" t="s">
        <v>3549</v>
      </c>
      <c r="F54" s="717"/>
      <c r="G54" s="717"/>
      <c r="H54" s="717"/>
      <c r="I54" s="717"/>
      <c r="J54" s="717"/>
      <c r="K54" s="717"/>
      <c r="L54" s="717"/>
      <c r="M54" s="717"/>
      <c r="N54" s="717">
        <v>24</v>
      </c>
      <c r="O54" s="717">
        <v>4488</v>
      </c>
      <c r="P54" s="738"/>
      <c r="Q54" s="718">
        <v>187</v>
      </c>
    </row>
    <row r="55" spans="1:17" ht="14.4" customHeight="1" x14ac:dyDescent="0.3">
      <c r="A55" s="713" t="s">
        <v>3504</v>
      </c>
      <c r="B55" s="714" t="s">
        <v>3505</v>
      </c>
      <c r="C55" s="714" t="s">
        <v>3022</v>
      </c>
      <c r="D55" s="714" t="s">
        <v>3550</v>
      </c>
      <c r="E55" s="714" t="s">
        <v>3551</v>
      </c>
      <c r="F55" s="717"/>
      <c r="G55" s="717"/>
      <c r="H55" s="717"/>
      <c r="I55" s="717"/>
      <c r="J55" s="717">
        <v>1</v>
      </c>
      <c r="K55" s="717">
        <v>167</v>
      </c>
      <c r="L55" s="717">
        <v>1</v>
      </c>
      <c r="M55" s="717">
        <v>167</v>
      </c>
      <c r="N55" s="717">
        <v>1</v>
      </c>
      <c r="O55" s="717">
        <v>167</v>
      </c>
      <c r="P55" s="738">
        <v>1</v>
      </c>
      <c r="Q55" s="718">
        <v>167</v>
      </c>
    </row>
    <row r="56" spans="1:17" ht="14.4" customHeight="1" x14ac:dyDescent="0.3">
      <c r="A56" s="713" t="s">
        <v>3504</v>
      </c>
      <c r="B56" s="714" t="s">
        <v>3505</v>
      </c>
      <c r="C56" s="714" t="s">
        <v>3022</v>
      </c>
      <c r="D56" s="714" t="s">
        <v>3552</v>
      </c>
      <c r="E56" s="714" t="s">
        <v>3553</v>
      </c>
      <c r="F56" s="717"/>
      <c r="G56" s="717"/>
      <c r="H56" s="717"/>
      <c r="I56" s="717"/>
      <c r="J56" s="717"/>
      <c r="K56" s="717"/>
      <c r="L56" s="717"/>
      <c r="M56" s="717"/>
      <c r="N56" s="717">
        <v>1</v>
      </c>
      <c r="O56" s="717">
        <v>352</v>
      </c>
      <c r="P56" s="738"/>
      <c r="Q56" s="718">
        <v>352</v>
      </c>
    </row>
    <row r="57" spans="1:17" ht="14.4" customHeight="1" x14ac:dyDescent="0.3">
      <c r="A57" s="713" t="s">
        <v>3504</v>
      </c>
      <c r="B57" s="714" t="s">
        <v>3505</v>
      </c>
      <c r="C57" s="714" t="s">
        <v>3022</v>
      </c>
      <c r="D57" s="714" t="s">
        <v>3554</v>
      </c>
      <c r="E57" s="714" t="s">
        <v>3555</v>
      </c>
      <c r="F57" s="717"/>
      <c r="G57" s="717"/>
      <c r="H57" s="717"/>
      <c r="I57" s="717"/>
      <c r="J57" s="717"/>
      <c r="K57" s="717"/>
      <c r="L57" s="717"/>
      <c r="M57" s="717"/>
      <c r="N57" s="717">
        <v>1</v>
      </c>
      <c r="O57" s="717">
        <v>352</v>
      </c>
      <c r="P57" s="738"/>
      <c r="Q57" s="718">
        <v>352</v>
      </c>
    </row>
    <row r="58" spans="1:17" ht="14.4" customHeight="1" x14ac:dyDescent="0.3">
      <c r="A58" s="713" t="s">
        <v>3504</v>
      </c>
      <c r="B58" s="714" t="s">
        <v>3505</v>
      </c>
      <c r="C58" s="714" t="s">
        <v>3022</v>
      </c>
      <c r="D58" s="714" t="s">
        <v>3556</v>
      </c>
      <c r="E58" s="714" t="s">
        <v>3557</v>
      </c>
      <c r="F58" s="717">
        <v>2</v>
      </c>
      <c r="G58" s="717">
        <v>1572</v>
      </c>
      <c r="H58" s="717"/>
      <c r="I58" s="717">
        <v>786</v>
      </c>
      <c r="J58" s="717"/>
      <c r="K58" s="717"/>
      <c r="L58" s="717"/>
      <c r="M58" s="717"/>
      <c r="N58" s="717">
        <v>4</v>
      </c>
      <c r="O58" s="717">
        <v>3152</v>
      </c>
      <c r="P58" s="738"/>
      <c r="Q58" s="718">
        <v>788</v>
      </c>
    </row>
    <row r="59" spans="1:17" ht="14.4" customHeight="1" x14ac:dyDescent="0.3">
      <c r="A59" s="713" t="s">
        <v>3504</v>
      </c>
      <c r="B59" s="714" t="s">
        <v>3505</v>
      </c>
      <c r="C59" s="714" t="s">
        <v>3022</v>
      </c>
      <c r="D59" s="714" t="s">
        <v>3558</v>
      </c>
      <c r="E59" s="714" t="s">
        <v>3559</v>
      </c>
      <c r="F59" s="717">
        <v>2</v>
      </c>
      <c r="G59" s="717">
        <v>376</v>
      </c>
      <c r="H59" s="717"/>
      <c r="I59" s="717">
        <v>188</v>
      </c>
      <c r="J59" s="717"/>
      <c r="K59" s="717"/>
      <c r="L59" s="717"/>
      <c r="M59" s="717"/>
      <c r="N59" s="717"/>
      <c r="O59" s="717"/>
      <c r="P59" s="738"/>
      <c r="Q59" s="718"/>
    </row>
    <row r="60" spans="1:17" ht="14.4" customHeight="1" x14ac:dyDescent="0.3">
      <c r="A60" s="713" t="s">
        <v>3504</v>
      </c>
      <c r="B60" s="714" t="s">
        <v>3505</v>
      </c>
      <c r="C60" s="714" t="s">
        <v>3022</v>
      </c>
      <c r="D60" s="714" t="s">
        <v>3560</v>
      </c>
      <c r="E60" s="714" t="s">
        <v>3561</v>
      </c>
      <c r="F60" s="717"/>
      <c r="G60" s="717"/>
      <c r="H60" s="717"/>
      <c r="I60" s="717"/>
      <c r="J60" s="717"/>
      <c r="K60" s="717"/>
      <c r="L60" s="717"/>
      <c r="M60" s="717"/>
      <c r="N60" s="717">
        <v>2</v>
      </c>
      <c r="O60" s="717">
        <v>358</v>
      </c>
      <c r="P60" s="738"/>
      <c r="Q60" s="718">
        <v>179</v>
      </c>
    </row>
    <row r="61" spans="1:17" ht="14.4" customHeight="1" x14ac:dyDescent="0.3">
      <c r="A61" s="713" t="s">
        <v>3504</v>
      </c>
      <c r="B61" s="714" t="s">
        <v>3505</v>
      </c>
      <c r="C61" s="714" t="s">
        <v>3022</v>
      </c>
      <c r="D61" s="714" t="s">
        <v>3562</v>
      </c>
      <c r="E61" s="714" t="s">
        <v>3563</v>
      </c>
      <c r="F61" s="717">
        <v>9</v>
      </c>
      <c r="G61" s="717">
        <v>2052</v>
      </c>
      <c r="H61" s="717">
        <v>0.89606986899563323</v>
      </c>
      <c r="I61" s="717">
        <v>228</v>
      </c>
      <c r="J61" s="717">
        <v>10</v>
      </c>
      <c r="K61" s="717">
        <v>2290</v>
      </c>
      <c r="L61" s="717">
        <v>1</v>
      </c>
      <c r="M61" s="717">
        <v>229</v>
      </c>
      <c r="N61" s="717">
        <v>3</v>
      </c>
      <c r="O61" s="717">
        <v>687</v>
      </c>
      <c r="P61" s="738">
        <v>0.3</v>
      </c>
      <c r="Q61" s="718">
        <v>229</v>
      </c>
    </row>
    <row r="62" spans="1:17" ht="14.4" customHeight="1" x14ac:dyDescent="0.3">
      <c r="A62" s="713" t="s">
        <v>3504</v>
      </c>
      <c r="B62" s="714" t="s">
        <v>3505</v>
      </c>
      <c r="C62" s="714" t="s">
        <v>3022</v>
      </c>
      <c r="D62" s="714" t="s">
        <v>3564</v>
      </c>
      <c r="E62" s="714" t="s">
        <v>3565</v>
      </c>
      <c r="F62" s="717">
        <v>2</v>
      </c>
      <c r="G62" s="717">
        <v>1122</v>
      </c>
      <c r="H62" s="717"/>
      <c r="I62" s="717">
        <v>561</v>
      </c>
      <c r="J62" s="717"/>
      <c r="K62" s="717"/>
      <c r="L62" s="717"/>
      <c r="M62" s="717"/>
      <c r="N62" s="717">
        <v>4</v>
      </c>
      <c r="O62" s="717">
        <v>2248</v>
      </c>
      <c r="P62" s="738"/>
      <c r="Q62" s="718">
        <v>562</v>
      </c>
    </row>
    <row r="63" spans="1:17" ht="14.4" customHeight="1" x14ac:dyDescent="0.3">
      <c r="A63" s="713" t="s">
        <v>3504</v>
      </c>
      <c r="B63" s="714" t="s">
        <v>3505</v>
      </c>
      <c r="C63" s="714" t="s">
        <v>3022</v>
      </c>
      <c r="D63" s="714" t="s">
        <v>3566</v>
      </c>
      <c r="E63" s="714" t="s">
        <v>3567</v>
      </c>
      <c r="F63" s="717">
        <v>2</v>
      </c>
      <c r="G63" s="717">
        <v>264</v>
      </c>
      <c r="H63" s="717"/>
      <c r="I63" s="717">
        <v>132</v>
      </c>
      <c r="J63" s="717"/>
      <c r="K63" s="717"/>
      <c r="L63" s="717"/>
      <c r="M63" s="717"/>
      <c r="N63" s="717">
        <v>1</v>
      </c>
      <c r="O63" s="717">
        <v>133</v>
      </c>
      <c r="P63" s="738"/>
      <c r="Q63" s="718">
        <v>133</v>
      </c>
    </row>
    <row r="64" spans="1:17" ht="14.4" customHeight="1" x14ac:dyDescent="0.3">
      <c r="A64" s="713" t="s">
        <v>3504</v>
      </c>
      <c r="B64" s="714" t="s">
        <v>3505</v>
      </c>
      <c r="C64" s="714" t="s">
        <v>3022</v>
      </c>
      <c r="D64" s="714" t="s">
        <v>3568</v>
      </c>
      <c r="E64" s="714" t="s">
        <v>3569</v>
      </c>
      <c r="F64" s="717">
        <v>1</v>
      </c>
      <c r="G64" s="717">
        <v>413</v>
      </c>
      <c r="H64" s="717">
        <v>0.99758454106280192</v>
      </c>
      <c r="I64" s="717">
        <v>413</v>
      </c>
      <c r="J64" s="717">
        <v>1</v>
      </c>
      <c r="K64" s="717">
        <v>414</v>
      </c>
      <c r="L64" s="717">
        <v>1</v>
      </c>
      <c r="M64" s="717">
        <v>414</v>
      </c>
      <c r="N64" s="717">
        <v>1</v>
      </c>
      <c r="O64" s="717">
        <v>414</v>
      </c>
      <c r="P64" s="738">
        <v>1</v>
      </c>
      <c r="Q64" s="718">
        <v>414</v>
      </c>
    </row>
    <row r="65" spans="1:17" ht="14.4" customHeight="1" x14ac:dyDescent="0.3">
      <c r="A65" s="713" t="s">
        <v>3504</v>
      </c>
      <c r="B65" s="714" t="s">
        <v>3505</v>
      </c>
      <c r="C65" s="714" t="s">
        <v>3022</v>
      </c>
      <c r="D65" s="714" t="s">
        <v>3570</v>
      </c>
      <c r="E65" s="714" t="s">
        <v>3571</v>
      </c>
      <c r="F65" s="717">
        <v>1</v>
      </c>
      <c r="G65" s="717">
        <v>395</v>
      </c>
      <c r="H65" s="717">
        <v>0.99747474747474751</v>
      </c>
      <c r="I65" s="717">
        <v>395</v>
      </c>
      <c r="J65" s="717">
        <v>1</v>
      </c>
      <c r="K65" s="717">
        <v>396</v>
      </c>
      <c r="L65" s="717">
        <v>1</v>
      </c>
      <c r="M65" s="717">
        <v>396</v>
      </c>
      <c r="N65" s="717"/>
      <c r="O65" s="717"/>
      <c r="P65" s="738"/>
      <c r="Q65" s="718"/>
    </row>
    <row r="66" spans="1:17" ht="14.4" customHeight="1" x14ac:dyDescent="0.3">
      <c r="A66" s="713" t="s">
        <v>3504</v>
      </c>
      <c r="B66" s="714" t="s">
        <v>3505</v>
      </c>
      <c r="C66" s="714" t="s">
        <v>3022</v>
      </c>
      <c r="D66" s="714" t="s">
        <v>3572</v>
      </c>
      <c r="E66" s="714" t="s">
        <v>3573</v>
      </c>
      <c r="F66" s="717">
        <v>12</v>
      </c>
      <c r="G66" s="717">
        <v>360</v>
      </c>
      <c r="H66" s="717">
        <v>0.75</v>
      </c>
      <c r="I66" s="717">
        <v>30</v>
      </c>
      <c r="J66" s="717">
        <v>16</v>
      </c>
      <c r="K66" s="717">
        <v>480</v>
      </c>
      <c r="L66" s="717">
        <v>1</v>
      </c>
      <c r="M66" s="717">
        <v>30</v>
      </c>
      <c r="N66" s="717">
        <v>32</v>
      </c>
      <c r="O66" s="717">
        <v>960</v>
      </c>
      <c r="P66" s="738">
        <v>2</v>
      </c>
      <c r="Q66" s="718">
        <v>30</v>
      </c>
    </row>
    <row r="67" spans="1:17" ht="14.4" customHeight="1" x14ac:dyDescent="0.3">
      <c r="A67" s="713" t="s">
        <v>3504</v>
      </c>
      <c r="B67" s="714" t="s">
        <v>3505</v>
      </c>
      <c r="C67" s="714" t="s">
        <v>3022</v>
      </c>
      <c r="D67" s="714" t="s">
        <v>3574</v>
      </c>
      <c r="E67" s="714" t="s">
        <v>3575</v>
      </c>
      <c r="F67" s="717">
        <v>2</v>
      </c>
      <c r="G67" s="717">
        <v>100</v>
      </c>
      <c r="H67" s="717">
        <v>0.66666666666666663</v>
      </c>
      <c r="I67" s="717">
        <v>50</v>
      </c>
      <c r="J67" s="717">
        <v>3</v>
      </c>
      <c r="K67" s="717">
        <v>150</v>
      </c>
      <c r="L67" s="717">
        <v>1</v>
      </c>
      <c r="M67" s="717">
        <v>50</v>
      </c>
      <c r="N67" s="717">
        <v>4</v>
      </c>
      <c r="O67" s="717">
        <v>200</v>
      </c>
      <c r="P67" s="738">
        <v>1.3333333333333333</v>
      </c>
      <c r="Q67" s="718">
        <v>50</v>
      </c>
    </row>
    <row r="68" spans="1:17" ht="14.4" customHeight="1" x14ac:dyDescent="0.3">
      <c r="A68" s="713" t="s">
        <v>3504</v>
      </c>
      <c r="B68" s="714" t="s">
        <v>3505</v>
      </c>
      <c r="C68" s="714" t="s">
        <v>3022</v>
      </c>
      <c r="D68" s="714" t="s">
        <v>3576</v>
      </c>
      <c r="E68" s="714" t="s">
        <v>3577</v>
      </c>
      <c r="F68" s="717">
        <v>105</v>
      </c>
      <c r="G68" s="717">
        <v>1260</v>
      </c>
      <c r="H68" s="717">
        <v>0.69078947368421051</v>
      </c>
      <c r="I68" s="717">
        <v>12</v>
      </c>
      <c r="J68" s="717">
        <v>152</v>
      </c>
      <c r="K68" s="717">
        <v>1824</v>
      </c>
      <c r="L68" s="717">
        <v>1</v>
      </c>
      <c r="M68" s="717">
        <v>12</v>
      </c>
      <c r="N68" s="717">
        <v>169</v>
      </c>
      <c r="O68" s="717">
        <v>2028</v>
      </c>
      <c r="P68" s="738">
        <v>1.111842105263158</v>
      </c>
      <c r="Q68" s="718">
        <v>12</v>
      </c>
    </row>
    <row r="69" spans="1:17" ht="14.4" customHeight="1" x14ac:dyDescent="0.3">
      <c r="A69" s="713" t="s">
        <v>3504</v>
      </c>
      <c r="B69" s="714" t="s">
        <v>3505</v>
      </c>
      <c r="C69" s="714" t="s">
        <v>3022</v>
      </c>
      <c r="D69" s="714" t="s">
        <v>3578</v>
      </c>
      <c r="E69" s="714" t="s">
        <v>3579</v>
      </c>
      <c r="F69" s="717">
        <v>18</v>
      </c>
      <c r="G69" s="717">
        <v>3276</v>
      </c>
      <c r="H69" s="717">
        <v>1.6274217585692996</v>
      </c>
      <c r="I69" s="717">
        <v>182</v>
      </c>
      <c r="J69" s="717">
        <v>11</v>
      </c>
      <c r="K69" s="717">
        <v>2013</v>
      </c>
      <c r="L69" s="717">
        <v>1</v>
      </c>
      <c r="M69" s="717">
        <v>183</v>
      </c>
      <c r="N69" s="717">
        <v>35</v>
      </c>
      <c r="O69" s="717">
        <v>6405</v>
      </c>
      <c r="P69" s="738">
        <v>3.1818181818181817</v>
      </c>
      <c r="Q69" s="718">
        <v>183</v>
      </c>
    </row>
    <row r="70" spans="1:17" ht="14.4" customHeight="1" x14ac:dyDescent="0.3">
      <c r="A70" s="713" t="s">
        <v>3504</v>
      </c>
      <c r="B70" s="714" t="s">
        <v>3505</v>
      </c>
      <c r="C70" s="714" t="s">
        <v>3022</v>
      </c>
      <c r="D70" s="714" t="s">
        <v>3580</v>
      </c>
      <c r="E70" s="714" t="s">
        <v>3581</v>
      </c>
      <c r="F70" s="717">
        <v>2</v>
      </c>
      <c r="G70" s="717">
        <v>144</v>
      </c>
      <c r="H70" s="717">
        <v>0.28180039138943247</v>
      </c>
      <c r="I70" s="717">
        <v>72</v>
      </c>
      <c r="J70" s="717">
        <v>7</v>
      </c>
      <c r="K70" s="717">
        <v>511</v>
      </c>
      <c r="L70" s="717">
        <v>1</v>
      </c>
      <c r="M70" s="717">
        <v>73</v>
      </c>
      <c r="N70" s="717">
        <v>2</v>
      </c>
      <c r="O70" s="717">
        <v>146</v>
      </c>
      <c r="P70" s="738">
        <v>0.2857142857142857</v>
      </c>
      <c r="Q70" s="718">
        <v>73</v>
      </c>
    </row>
    <row r="71" spans="1:17" ht="14.4" customHeight="1" x14ac:dyDescent="0.3">
      <c r="A71" s="713" t="s">
        <v>3504</v>
      </c>
      <c r="B71" s="714" t="s">
        <v>3505</v>
      </c>
      <c r="C71" s="714" t="s">
        <v>3022</v>
      </c>
      <c r="D71" s="714" t="s">
        <v>3582</v>
      </c>
      <c r="E71" s="714" t="s">
        <v>3583</v>
      </c>
      <c r="F71" s="717">
        <v>13</v>
      </c>
      <c r="G71" s="717">
        <v>2379</v>
      </c>
      <c r="H71" s="717">
        <v>2.5858695652173913</v>
      </c>
      <c r="I71" s="717">
        <v>183</v>
      </c>
      <c r="J71" s="717">
        <v>5</v>
      </c>
      <c r="K71" s="717">
        <v>920</v>
      </c>
      <c r="L71" s="717">
        <v>1</v>
      </c>
      <c r="M71" s="717">
        <v>184</v>
      </c>
      <c r="N71" s="717">
        <v>4</v>
      </c>
      <c r="O71" s="717">
        <v>736</v>
      </c>
      <c r="P71" s="738">
        <v>0.8</v>
      </c>
      <c r="Q71" s="718">
        <v>184</v>
      </c>
    </row>
    <row r="72" spans="1:17" ht="14.4" customHeight="1" x14ac:dyDescent="0.3">
      <c r="A72" s="713" t="s">
        <v>3504</v>
      </c>
      <c r="B72" s="714" t="s">
        <v>3505</v>
      </c>
      <c r="C72" s="714" t="s">
        <v>3022</v>
      </c>
      <c r="D72" s="714" t="s">
        <v>3584</v>
      </c>
      <c r="E72" s="714" t="s">
        <v>3585</v>
      </c>
      <c r="F72" s="717"/>
      <c r="G72" s="717"/>
      <c r="H72" s="717"/>
      <c r="I72" s="717"/>
      <c r="J72" s="717"/>
      <c r="K72" s="717"/>
      <c r="L72" s="717"/>
      <c r="M72" s="717"/>
      <c r="N72" s="717">
        <v>1</v>
      </c>
      <c r="O72" s="717">
        <v>1285</v>
      </c>
      <c r="P72" s="738"/>
      <c r="Q72" s="718">
        <v>1285</v>
      </c>
    </row>
    <row r="73" spans="1:17" ht="14.4" customHeight="1" x14ac:dyDescent="0.3">
      <c r="A73" s="713" t="s">
        <v>3504</v>
      </c>
      <c r="B73" s="714" t="s">
        <v>3505</v>
      </c>
      <c r="C73" s="714" t="s">
        <v>3022</v>
      </c>
      <c r="D73" s="714" t="s">
        <v>3586</v>
      </c>
      <c r="E73" s="714" t="s">
        <v>3587</v>
      </c>
      <c r="F73" s="717">
        <v>260</v>
      </c>
      <c r="G73" s="717">
        <v>38480</v>
      </c>
      <c r="H73" s="717">
        <v>0.83040203716092276</v>
      </c>
      <c r="I73" s="717">
        <v>148</v>
      </c>
      <c r="J73" s="717">
        <v>311</v>
      </c>
      <c r="K73" s="717">
        <v>46339</v>
      </c>
      <c r="L73" s="717">
        <v>1</v>
      </c>
      <c r="M73" s="717">
        <v>149</v>
      </c>
      <c r="N73" s="717">
        <v>406</v>
      </c>
      <c r="O73" s="717">
        <v>60494</v>
      </c>
      <c r="P73" s="738">
        <v>1.3054662379421222</v>
      </c>
      <c r="Q73" s="718">
        <v>149</v>
      </c>
    </row>
    <row r="74" spans="1:17" ht="14.4" customHeight="1" x14ac:dyDescent="0.3">
      <c r="A74" s="713" t="s">
        <v>3504</v>
      </c>
      <c r="B74" s="714" t="s">
        <v>3505</v>
      </c>
      <c r="C74" s="714" t="s">
        <v>3022</v>
      </c>
      <c r="D74" s="714" t="s">
        <v>3588</v>
      </c>
      <c r="E74" s="714" t="s">
        <v>3589</v>
      </c>
      <c r="F74" s="717">
        <v>12</v>
      </c>
      <c r="G74" s="717">
        <v>360</v>
      </c>
      <c r="H74" s="717">
        <v>0.75</v>
      </c>
      <c r="I74" s="717">
        <v>30</v>
      </c>
      <c r="J74" s="717">
        <v>16</v>
      </c>
      <c r="K74" s="717">
        <v>480</v>
      </c>
      <c r="L74" s="717">
        <v>1</v>
      </c>
      <c r="M74" s="717">
        <v>30</v>
      </c>
      <c r="N74" s="717">
        <v>36</v>
      </c>
      <c r="O74" s="717">
        <v>1080</v>
      </c>
      <c r="P74" s="738">
        <v>2.25</v>
      </c>
      <c r="Q74" s="718">
        <v>30</v>
      </c>
    </row>
    <row r="75" spans="1:17" ht="14.4" customHeight="1" x14ac:dyDescent="0.3">
      <c r="A75" s="713" t="s">
        <v>3504</v>
      </c>
      <c r="B75" s="714" t="s">
        <v>3505</v>
      </c>
      <c r="C75" s="714" t="s">
        <v>3022</v>
      </c>
      <c r="D75" s="714" t="s">
        <v>3590</v>
      </c>
      <c r="E75" s="714" t="s">
        <v>3591</v>
      </c>
      <c r="F75" s="717">
        <v>5</v>
      </c>
      <c r="G75" s="717">
        <v>155</v>
      </c>
      <c r="H75" s="717">
        <v>0.41666666666666669</v>
      </c>
      <c r="I75" s="717">
        <v>31</v>
      </c>
      <c r="J75" s="717">
        <v>12</v>
      </c>
      <c r="K75" s="717">
        <v>372</v>
      </c>
      <c r="L75" s="717">
        <v>1</v>
      </c>
      <c r="M75" s="717">
        <v>31</v>
      </c>
      <c r="N75" s="717">
        <v>13</v>
      </c>
      <c r="O75" s="717">
        <v>403</v>
      </c>
      <c r="P75" s="738">
        <v>1.0833333333333333</v>
      </c>
      <c r="Q75" s="718">
        <v>31</v>
      </c>
    </row>
    <row r="76" spans="1:17" ht="14.4" customHeight="1" x14ac:dyDescent="0.3">
      <c r="A76" s="713" t="s">
        <v>3504</v>
      </c>
      <c r="B76" s="714" t="s">
        <v>3505</v>
      </c>
      <c r="C76" s="714" t="s">
        <v>3022</v>
      </c>
      <c r="D76" s="714" t="s">
        <v>3592</v>
      </c>
      <c r="E76" s="714" t="s">
        <v>3593</v>
      </c>
      <c r="F76" s="717">
        <v>5</v>
      </c>
      <c r="G76" s="717">
        <v>135</v>
      </c>
      <c r="H76" s="717">
        <v>0.45454545454545453</v>
      </c>
      <c r="I76" s="717">
        <v>27</v>
      </c>
      <c r="J76" s="717">
        <v>11</v>
      </c>
      <c r="K76" s="717">
        <v>297</v>
      </c>
      <c r="L76" s="717">
        <v>1</v>
      </c>
      <c r="M76" s="717">
        <v>27</v>
      </c>
      <c r="N76" s="717">
        <v>17</v>
      </c>
      <c r="O76" s="717">
        <v>459</v>
      </c>
      <c r="P76" s="738">
        <v>1.5454545454545454</v>
      </c>
      <c r="Q76" s="718">
        <v>27</v>
      </c>
    </row>
    <row r="77" spans="1:17" ht="14.4" customHeight="1" x14ac:dyDescent="0.3">
      <c r="A77" s="713" t="s">
        <v>3504</v>
      </c>
      <c r="B77" s="714" t="s">
        <v>3505</v>
      </c>
      <c r="C77" s="714" t="s">
        <v>3022</v>
      </c>
      <c r="D77" s="714" t="s">
        <v>3594</v>
      </c>
      <c r="E77" s="714" t="s">
        <v>3595</v>
      </c>
      <c r="F77" s="717">
        <v>2</v>
      </c>
      <c r="G77" s="717">
        <v>510</v>
      </c>
      <c r="H77" s="717"/>
      <c r="I77" s="717">
        <v>255</v>
      </c>
      <c r="J77" s="717"/>
      <c r="K77" s="717"/>
      <c r="L77" s="717"/>
      <c r="M77" s="717"/>
      <c r="N77" s="717">
        <v>4</v>
      </c>
      <c r="O77" s="717">
        <v>1024</v>
      </c>
      <c r="P77" s="738"/>
      <c r="Q77" s="718">
        <v>256</v>
      </c>
    </row>
    <row r="78" spans="1:17" ht="14.4" customHeight="1" x14ac:dyDescent="0.3">
      <c r="A78" s="713" t="s">
        <v>3504</v>
      </c>
      <c r="B78" s="714" t="s">
        <v>3505</v>
      </c>
      <c r="C78" s="714" t="s">
        <v>3022</v>
      </c>
      <c r="D78" s="714" t="s">
        <v>3596</v>
      </c>
      <c r="E78" s="714" t="s">
        <v>3597</v>
      </c>
      <c r="F78" s="717">
        <v>5</v>
      </c>
      <c r="G78" s="717">
        <v>110</v>
      </c>
      <c r="H78" s="717"/>
      <c r="I78" s="717">
        <v>22</v>
      </c>
      <c r="J78" s="717"/>
      <c r="K78" s="717"/>
      <c r="L78" s="717"/>
      <c r="M78" s="717"/>
      <c r="N78" s="717">
        <v>3</v>
      </c>
      <c r="O78" s="717">
        <v>66</v>
      </c>
      <c r="P78" s="738"/>
      <c r="Q78" s="718">
        <v>22</v>
      </c>
    </row>
    <row r="79" spans="1:17" ht="14.4" customHeight="1" x14ac:dyDescent="0.3">
      <c r="A79" s="713" t="s">
        <v>3504</v>
      </c>
      <c r="B79" s="714" t="s">
        <v>3505</v>
      </c>
      <c r="C79" s="714" t="s">
        <v>3022</v>
      </c>
      <c r="D79" s="714" t="s">
        <v>3598</v>
      </c>
      <c r="E79" s="714" t="s">
        <v>3599</v>
      </c>
      <c r="F79" s="717">
        <v>10</v>
      </c>
      <c r="G79" s="717">
        <v>250</v>
      </c>
      <c r="H79" s="717">
        <v>0.625</v>
      </c>
      <c r="I79" s="717">
        <v>25</v>
      </c>
      <c r="J79" s="717">
        <v>16</v>
      </c>
      <c r="K79" s="717">
        <v>400</v>
      </c>
      <c r="L79" s="717">
        <v>1</v>
      </c>
      <c r="M79" s="717">
        <v>25</v>
      </c>
      <c r="N79" s="717">
        <v>31</v>
      </c>
      <c r="O79" s="717">
        <v>775</v>
      </c>
      <c r="P79" s="738">
        <v>1.9375</v>
      </c>
      <c r="Q79" s="718">
        <v>25</v>
      </c>
    </row>
    <row r="80" spans="1:17" ht="14.4" customHeight="1" x14ac:dyDescent="0.3">
      <c r="A80" s="713" t="s">
        <v>3504</v>
      </c>
      <c r="B80" s="714" t="s">
        <v>3505</v>
      </c>
      <c r="C80" s="714" t="s">
        <v>3022</v>
      </c>
      <c r="D80" s="714" t="s">
        <v>3600</v>
      </c>
      <c r="E80" s="714" t="s">
        <v>3601</v>
      </c>
      <c r="F80" s="717"/>
      <c r="G80" s="717"/>
      <c r="H80" s="717"/>
      <c r="I80" s="717"/>
      <c r="J80" s="717"/>
      <c r="K80" s="717"/>
      <c r="L80" s="717"/>
      <c r="M80" s="717"/>
      <c r="N80" s="717">
        <v>2</v>
      </c>
      <c r="O80" s="717">
        <v>60</v>
      </c>
      <c r="P80" s="738"/>
      <c r="Q80" s="718">
        <v>30</v>
      </c>
    </row>
    <row r="81" spans="1:17" ht="14.4" customHeight="1" x14ac:dyDescent="0.3">
      <c r="A81" s="713" t="s">
        <v>3504</v>
      </c>
      <c r="B81" s="714" t="s">
        <v>3505</v>
      </c>
      <c r="C81" s="714" t="s">
        <v>3022</v>
      </c>
      <c r="D81" s="714" t="s">
        <v>3602</v>
      </c>
      <c r="E81" s="714" t="s">
        <v>3603</v>
      </c>
      <c r="F81" s="717"/>
      <c r="G81" s="717"/>
      <c r="H81" s="717"/>
      <c r="I81" s="717"/>
      <c r="J81" s="717">
        <v>1</v>
      </c>
      <c r="K81" s="717">
        <v>205</v>
      </c>
      <c r="L81" s="717">
        <v>1</v>
      </c>
      <c r="M81" s="717">
        <v>205</v>
      </c>
      <c r="N81" s="717">
        <v>2</v>
      </c>
      <c r="O81" s="717">
        <v>410</v>
      </c>
      <c r="P81" s="738">
        <v>2</v>
      </c>
      <c r="Q81" s="718">
        <v>205</v>
      </c>
    </row>
    <row r="82" spans="1:17" ht="14.4" customHeight="1" x14ac:dyDescent="0.3">
      <c r="A82" s="713" t="s">
        <v>3504</v>
      </c>
      <c r="B82" s="714" t="s">
        <v>3505</v>
      </c>
      <c r="C82" s="714" t="s">
        <v>3022</v>
      </c>
      <c r="D82" s="714" t="s">
        <v>3604</v>
      </c>
      <c r="E82" s="714" t="s">
        <v>3605</v>
      </c>
      <c r="F82" s="717">
        <v>2</v>
      </c>
      <c r="G82" s="717">
        <v>52</v>
      </c>
      <c r="H82" s="717"/>
      <c r="I82" s="717">
        <v>26</v>
      </c>
      <c r="J82" s="717"/>
      <c r="K82" s="717"/>
      <c r="L82" s="717"/>
      <c r="M82" s="717"/>
      <c r="N82" s="717">
        <v>1</v>
      </c>
      <c r="O82" s="717">
        <v>26</v>
      </c>
      <c r="P82" s="738"/>
      <c r="Q82" s="718">
        <v>26</v>
      </c>
    </row>
    <row r="83" spans="1:17" ht="14.4" customHeight="1" x14ac:dyDescent="0.3">
      <c r="A83" s="713" t="s">
        <v>3504</v>
      </c>
      <c r="B83" s="714" t="s">
        <v>3505</v>
      </c>
      <c r="C83" s="714" t="s">
        <v>3022</v>
      </c>
      <c r="D83" s="714" t="s">
        <v>3606</v>
      </c>
      <c r="E83" s="714" t="s">
        <v>3607</v>
      </c>
      <c r="F83" s="717"/>
      <c r="G83" s="717"/>
      <c r="H83" s="717"/>
      <c r="I83" s="717"/>
      <c r="J83" s="717">
        <v>5</v>
      </c>
      <c r="K83" s="717">
        <v>420</v>
      </c>
      <c r="L83" s="717">
        <v>1</v>
      </c>
      <c r="M83" s="717">
        <v>84</v>
      </c>
      <c r="N83" s="717">
        <v>3</v>
      </c>
      <c r="O83" s="717">
        <v>252</v>
      </c>
      <c r="P83" s="738">
        <v>0.6</v>
      </c>
      <c r="Q83" s="718">
        <v>84</v>
      </c>
    </row>
    <row r="84" spans="1:17" ht="14.4" customHeight="1" x14ac:dyDescent="0.3">
      <c r="A84" s="713" t="s">
        <v>3504</v>
      </c>
      <c r="B84" s="714" t="s">
        <v>3505</v>
      </c>
      <c r="C84" s="714" t="s">
        <v>3022</v>
      </c>
      <c r="D84" s="714" t="s">
        <v>3608</v>
      </c>
      <c r="E84" s="714" t="s">
        <v>3609</v>
      </c>
      <c r="F84" s="717">
        <v>62</v>
      </c>
      <c r="G84" s="717">
        <v>10850</v>
      </c>
      <c r="H84" s="717">
        <v>0.72526737967914434</v>
      </c>
      <c r="I84" s="717">
        <v>175</v>
      </c>
      <c r="J84" s="717">
        <v>85</v>
      </c>
      <c r="K84" s="717">
        <v>14960</v>
      </c>
      <c r="L84" s="717">
        <v>1</v>
      </c>
      <c r="M84" s="717">
        <v>176</v>
      </c>
      <c r="N84" s="717">
        <v>92</v>
      </c>
      <c r="O84" s="717">
        <v>16192</v>
      </c>
      <c r="P84" s="738">
        <v>1.0823529411764705</v>
      </c>
      <c r="Q84" s="718">
        <v>176</v>
      </c>
    </row>
    <row r="85" spans="1:17" ht="14.4" customHeight="1" x14ac:dyDescent="0.3">
      <c r="A85" s="713" t="s">
        <v>3504</v>
      </c>
      <c r="B85" s="714" t="s">
        <v>3505</v>
      </c>
      <c r="C85" s="714" t="s">
        <v>3022</v>
      </c>
      <c r="D85" s="714" t="s">
        <v>3610</v>
      </c>
      <c r="E85" s="714" t="s">
        <v>3611</v>
      </c>
      <c r="F85" s="717">
        <v>13</v>
      </c>
      <c r="G85" s="717">
        <v>3276</v>
      </c>
      <c r="H85" s="717">
        <v>1.0790513833992095</v>
      </c>
      <c r="I85" s="717">
        <v>252</v>
      </c>
      <c r="J85" s="717">
        <v>12</v>
      </c>
      <c r="K85" s="717">
        <v>3036</v>
      </c>
      <c r="L85" s="717">
        <v>1</v>
      </c>
      <c r="M85" s="717">
        <v>253</v>
      </c>
      <c r="N85" s="717">
        <v>5</v>
      </c>
      <c r="O85" s="717">
        <v>1265</v>
      </c>
      <c r="P85" s="738">
        <v>0.41666666666666669</v>
      </c>
      <c r="Q85" s="718">
        <v>253</v>
      </c>
    </row>
    <row r="86" spans="1:17" ht="14.4" customHeight="1" x14ac:dyDescent="0.3">
      <c r="A86" s="713" t="s">
        <v>3504</v>
      </c>
      <c r="B86" s="714" t="s">
        <v>3505</v>
      </c>
      <c r="C86" s="714" t="s">
        <v>3022</v>
      </c>
      <c r="D86" s="714" t="s">
        <v>3612</v>
      </c>
      <c r="E86" s="714" t="s">
        <v>3613</v>
      </c>
      <c r="F86" s="717">
        <v>29</v>
      </c>
      <c r="G86" s="717">
        <v>435</v>
      </c>
      <c r="H86" s="717">
        <v>0.49152542372881358</v>
      </c>
      <c r="I86" s="717">
        <v>15</v>
      </c>
      <c r="J86" s="717">
        <v>59</v>
      </c>
      <c r="K86" s="717">
        <v>885</v>
      </c>
      <c r="L86" s="717">
        <v>1</v>
      </c>
      <c r="M86" s="717">
        <v>15</v>
      </c>
      <c r="N86" s="717">
        <v>96</v>
      </c>
      <c r="O86" s="717">
        <v>1440</v>
      </c>
      <c r="P86" s="738">
        <v>1.6271186440677967</v>
      </c>
      <c r="Q86" s="718">
        <v>15</v>
      </c>
    </row>
    <row r="87" spans="1:17" ht="14.4" customHeight="1" x14ac:dyDescent="0.3">
      <c r="A87" s="713" t="s">
        <v>3504</v>
      </c>
      <c r="B87" s="714" t="s">
        <v>3505</v>
      </c>
      <c r="C87" s="714" t="s">
        <v>3022</v>
      </c>
      <c r="D87" s="714" t="s">
        <v>3614</v>
      </c>
      <c r="E87" s="714" t="s">
        <v>3615</v>
      </c>
      <c r="F87" s="717">
        <v>1</v>
      </c>
      <c r="G87" s="717">
        <v>23</v>
      </c>
      <c r="H87" s="717">
        <v>0.33333333333333331</v>
      </c>
      <c r="I87" s="717">
        <v>23</v>
      </c>
      <c r="J87" s="717">
        <v>3</v>
      </c>
      <c r="K87" s="717">
        <v>69</v>
      </c>
      <c r="L87" s="717">
        <v>1</v>
      </c>
      <c r="M87" s="717">
        <v>23</v>
      </c>
      <c r="N87" s="717">
        <v>6</v>
      </c>
      <c r="O87" s="717">
        <v>138</v>
      </c>
      <c r="P87" s="738">
        <v>2</v>
      </c>
      <c r="Q87" s="718">
        <v>23</v>
      </c>
    </row>
    <row r="88" spans="1:17" ht="14.4" customHeight="1" x14ac:dyDescent="0.3">
      <c r="A88" s="713" t="s">
        <v>3504</v>
      </c>
      <c r="B88" s="714" t="s">
        <v>3505</v>
      </c>
      <c r="C88" s="714" t="s">
        <v>3022</v>
      </c>
      <c r="D88" s="714" t="s">
        <v>3616</v>
      </c>
      <c r="E88" s="714" t="s">
        <v>3617</v>
      </c>
      <c r="F88" s="717">
        <v>15</v>
      </c>
      <c r="G88" s="717">
        <v>3765</v>
      </c>
      <c r="H88" s="717">
        <v>1.2450396825396826</v>
      </c>
      <c r="I88" s="717">
        <v>251</v>
      </c>
      <c r="J88" s="717">
        <v>12</v>
      </c>
      <c r="K88" s="717">
        <v>3024</v>
      </c>
      <c r="L88" s="717">
        <v>1</v>
      </c>
      <c r="M88" s="717">
        <v>252</v>
      </c>
      <c r="N88" s="717">
        <v>11</v>
      </c>
      <c r="O88" s="717">
        <v>2772</v>
      </c>
      <c r="P88" s="738">
        <v>0.91666666666666663</v>
      </c>
      <c r="Q88" s="718">
        <v>252</v>
      </c>
    </row>
    <row r="89" spans="1:17" ht="14.4" customHeight="1" x14ac:dyDescent="0.3">
      <c r="A89" s="713" t="s">
        <v>3504</v>
      </c>
      <c r="B89" s="714" t="s">
        <v>3505</v>
      </c>
      <c r="C89" s="714" t="s">
        <v>3022</v>
      </c>
      <c r="D89" s="714" t="s">
        <v>3618</v>
      </c>
      <c r="E89" s="714" t="s">
        <v>3619</v>
      </c>
      <c r="F89" s="717">
        <v>14</v>
      </c>
      <c r="G89" s="717">
        <v>518</v>
      </c>
      <c r="H89" s="717">
        <v>0.53846153846153844</v>
      </c>
      <c r="I89" s="717">
        <v>37</v>
      </c>
      <c r="J89" s="717">
        <v>26</v>
      </c>
      <c r="K89" s="717">
        <v>962</v>
      </c>
      <c r="L89" s="717">
        <v>1</v>
      </c>
      <c r="M89" s="717">
        <v>37</v>
      </c>
      <c r="N89" s="717">
        <v>19</v>
      </c>
      <c r="O89" s="717">
        <v>703</v>
      </c>
      <c r="P89" s="738">
        <v>0.73076923076923073</v>
      </c>
      <c r="Q89" s="718">
        <v>37</v>
      </c>
    </row>
    <row r="90" spans="1:17" ht="14.4" customHeight="1" x14ac:dyDescent="0.3">
      <c r="A90" s="713" t="s">
        <v>3504</v>
      </c>
      <c r="B90" s="714" t="s">
        <v>3505</v>
      </c>
      <c r="C90" s="714" t="s">
        <v>3022</v>
      </c>
      <c r="D90" s="714" t="s">
        <v>3620</v>
      </c>
      <c r="E90" s="714" t="s">
        <v>3621</v>
      </c>
      <c r="F90" s="717"/>
      <c r="G90" s="717"/>
      <c r="H90" s="717"/>
      <c r="I90" s="717"/>
      <c r="J90" s="717">
        <v>7</v>
      </c>
      <c r="K90" s="717">
        <v>161</v>
      </c>
      <c r="L90" s="717">
        <v>1</v>
      </c>
      <c r="M90" s="717">
        <v>23</v>
      </c>
      <c r="N90" s="717">
        <v>3</v>
      </c>
      <c r="O90" s="717">
        <v>69</v>
      </c>
      <c r="P90" s="738">
        <v>0.42857142857142855</v>
      </c>
      <c r="Q90" s="718">
        <v>23</v>
      </c>
    </row>
    <row r="91" spans="1:17" ht="14.4" customHeight="1" x14ac:dyDescent="0.3">
      <c r="A91" s="713" t="s">
        <v>3504</v>
      </c>
      <c r="B91" s="714" t="s">
        <v>3505</v>
      </c>
      <c r="C91" s="714" t="s">
        <v>3022</v>
      </c>
      <c r="D91" s="714" t="s">
        <v>3622</v>
      </c>
      <c r="E91" s="714" t="s">
        <v>3623</v>
      </c>
      <c r="F91" s="717"/>
      <c r="G91" s="717"/>
      <c r="H91" s="717"/>
      <c r="I91" s="717"/>
      <c r="J91" s="717"/>
      <c r="K91" s="717"/>
      <c r="L91" s="717"/>
      <c r="M91" s="717"/>
      <c r="N91" s="717">
        <v>1</v>
      </c>
      <c r="O91" s="717">
        <v>171</v>
      </c>
      <c r="P91" s="738"/>
      <c r="Q91" s="718">
        <v>171</v>
      </c>
    </row>
    <row r="92" spans="1:17" ht="14.4" customHeight="1" x14ac:dyDescent="0.3">
      <c r="A92" s="713" t="s">
        <v>3504</v>
      </c>
      <c r="B92" s="714" t="s">
        <v>3505</v>
      </c>
      <c r="C92" s="714" t="s">
        <v>3022</v>
      </c>
      <c r="D92" s="714" t="s">
        <v>3624</v>
      </c>
      <c r="E92" s="714" t="s">
        <v>3625</v>
      </c>
      <c r="F92" s="717">
        <v>4</v>
      </c>
      <c r="G92" s="717">
        <v>1324</v>
      </c>
      <c r="H92" s="717">
        <v>0.8</v>
      </c>
      <c r="I92" s="717">
        <v>331</v>
      </c>
      <c r="J92" s="717">
        <v>5</v>
      </c>
      <c r="K92" s="717">
        <v>1655</v>
      </c>
      <c r="L92" s="717">
        <v>1</v>
      </c>
      <c r="M92" s="717">
        <v>331</v>
      </c>
      <c r="N92" s="717">
        <v>4</v>
      </c>
      <c r="O92" s="717">
        <v>1324</v>
      </c>
      <c r="P92" s="738">
        <v>0.8</v>
      </c>
      <c r="Q92" s="718">
        <v>331</v>
      </c>
    </row>
    <row r="93" spans="1:17" ht="14.4" customHeight="1" x14ac:dyDescent="0.3">
      <c r="A93" s="713" t="s">
        <v>3504</v>
      </c>
      <c r="B93" s="714" t="s">
        <v>3505</v>
      </c>
      <c r="C93" s="714" t="s">
        <v>3022</v>
      </c>
      <c r="D93" s="714" t="s">
        <v>3626</v>
      </c>
      <c r="E93" s="714" t="s">
        <v>3627</v>
      </c>
      <c r="F93" s="717">
        <v>2</v>
      </c>
      <c r="G93" s="717">
        <v>58</v>
      </c>
      <c r="H93" s="717"/>
      <c r="I93" s="717">
        <v>29</v>
      </c>
      <c r="J93" s="717"/>
      <c r="K93" s="717"/>
      <c r="L93" s="717"/>
      <c r="M93" s="717"/>
      <c r="N93" s="717">
        <v>5</v>
      </c>
      <c r="O93" s="717">
        <v>145</v>
      </c>
      <c r="P93" s="738"/>
      <c r="Q93" s="718">
        <v>29</v>
      </c>
    </row>
    <row r="94" spans="1:17" ht="14.4" customHeight="1" x14ac:dyDescent="0.3">
      <c r="A94" s="713" t="s">
        <v>3504</v>
      </c>
      <c r="B94" s="714" t="s">
        <v>3505</v>
      </c>
      <c r="C94" s="714" t="s">
        <v>3022</v>
      </c>
      <c r="D94" s="714" t="s">
        <v>3628</v>
      </c>
      <c r="E94" s="714" t="s">
        <v>3629</v>
      </c>
      <c r="F94" s="717">
        <v>32</v>
      </c>
      <c r="G94" s="717">
        <v>5664</v>
      </c>
      <c r="H94" s="717">
        <v>0.7576243980738363</v>
      </c>
      <c r="I94" s="717">
        <v>177</v>
      </c>
      <c r="J94" s="717">
        <v>42</v>
      </c>
      <c r="K94" s="717">
        <v>7476</v>
      </c>
      <c r="L94" s="717">
        <v>1</v>
      </c>
      <c r="M94" s="717">
        <v>178</v>
      </c>
      <c r="N94" s="717">
        <v>44</v>
      </c>
      <c r="O94" s="717">
        <v>7832</v>
      </c>
      <c r="P94" s="738">
        <v>1.0476190476190477</v>
      </c>
      <c r="Q94" s="718">
        <v>178</v>
      </c>
    </row>
    <row r="95" spans="1:17" ht="14.4" customHeight="1" x14ac:dyDescent="0.3">
      <c r="A95" s="713" t="s">
        <v>3504</v>
      </c>
      <c r="B95" s="714" t="s">
        <v>3505</v>
      </c>
      <c r="C95" s="714" t="s">
        <v>3022</v>
      </c>
      <c r="D95" s="714" t="s">
        <v>3630</v>
      </c>
      <c r="E95" s="714" t="s">
        <v>3631</v>
      </c>
      <c r="F95" s="717"/>
      <c r="G95" s="717"/>
      <c r="H95" s="717"/>
      <c r="I95" s="717"/>
      <c r="J95" s="717"/>
      <c r="K95" s="717"/>
      <c r="L95" s="717"/>
      <c r="M95" s="717"/>
      <c r="N95" s="717">
        <v>2</v>
      </c>
      <c r="O95" s="717">
        <v>398</v>
      </c>
      <c r="P95" s="738"/>
      <c r="Q95" s="718">
        <v>199</v>
      </c>
    </row>
    <row r="96" spans="1:17" ht="14.4" customHeight="1" x14ac:dyDescent="0.3">
      <c r="A96" s="713" t="s">
        <v>3504</v>
      </c>
      <c r="B96" s="714" t="s">
        <v>3505</v>
      </c>
      <c r="C96" s="714" t="s">
        <v>3022</v>
      </c>
      <c r="D96" s="714" t="s">
        <v>3632</v>
      </c>
      <c r="E96" s="714" t="s">
        <v>3633</v>
      </c>
      <c r="F96" s="717">
        <v>5</v>
      </c>
      <c r="G96" s="717">
        <v>75</v>
      </c>
      <c r="H96" s="717"/>
      <c r="I96" s="717">
        <v>15</v>
      </c>
      <c r="J96" s="717"/>
      <c r="K96" s="717"/>
      <c r="L96" s="717"/>
      <c r="M96" s="717"/>
      <c r="N96" s="717">
        <v>3</v>
      </c>
      <c r="O96" s="717">
        <v>45</v>
      </c>
      <c r="P96" s="738"/>
      <c r="Q96" s="718">
        <v>15</v>
      </c>
    </row>
    <row r="97" spans="1:17" ht="14.4" customHeight="1" x14ac:dyDescent="0.3">
      <c r="A97" s="713" t="s">
        <v>3504</v>
      </c>
      <c r="B97" s="714" t="s">
        <v>3505</v>
      </c>
      <c r="C97" s="714" t="s">
        <v>3022</v>
      </c>
      <c r="D97" s="714" t="s">
        <v>3634</v>
      </c>
      <c r="E97" s="714" t="s">
        <v>3635</v>
      </c>
      <c r="F97" s="717">
        <v>28</v>
      </c>
      <c r="G97" s="717">
        <v>532</v>
      </c>
      <c r="H97" s="717">
        <v>0.65116279069767447</v>
      </c>
      <c r="I97" s="717">
        <v>19</v>
      </c>
      <c r="J97" s="717">
        <v>43</v>
      </c>
      <c r="K97" s="717">
        <v>817</v>
      </c>
      <c r="L97" s="717">
        <v>1</v>
      </c>
      <c r="M97" s="717">
        <v>19</v>
      </c>
      <c r="N97" s="717">
        <v>57</v>
      </c>
      <c r="O97" s="717">
        <v>1083</v>
      </c>
      <c r="P97" s="738">
        <v>1.3255813953488371</v>
      </c>
      <c r="Q97" s="718">
        <v>19</v>
      </c>
    </row>
    <row r="98" spans="1:17" ht="14.4" customHeight="1" x14ac:dyDescent="0.3">
      <c r="A98" s="713" t="s">
        <v>3504</v>
      </c>
      <c r="B98" s="714" t="s">
        <v>3505</v>
      </c>
      <c r="C98" s="714" t="s">
        <v>3022</v>
      </c>
      <c r="D98" s="714" t="s">
        <v>3636</v>
      </c>
      <c r="E98" s="714" t="s">
        <v>3637</v>
      </c>
      <c r="F98" s="717">
        <v>33</v>
      </c>
      <c r="G98" s="717">
        <v>660</v>
      </c>
      <c r="H98" s="717">
        <v>0.55932203389830504</v>
      </c>
      <c r="I98" s="717">
        <v>20</v>
      </c>
      <c r="J98" s="717">
        <v>59</v>
      </c>
      <c r="K98" s="717">
        <v>1180</v>
      </c>
      <c r="L98" s="717">
        <v>1</v>
      </c>
      <c r="M98" s="717">
        <v>20</v>
      </c>
      <c r="N98" s="717">
        <v>94</v>
      </c>
      <c r="O98" s="717">
        <v>1880</v>
      </c>
      <c r="P98" s="738">
        <v>1.5932203389830508</v>
      </c>
      <c r="Q98" s="718">
        <v>20</v>
      </c>
    </row>
    <row r="99" spans="1:17" ht="14.4" customHeight="1" x14ac:dyDescent="0.3">
      <c r="A99" s="713" t="s">
        <v>3504</v>
      </c>
      <c r="B99" s="714" t="s">
        <v>3505</v>
      </c>
      <c r="C99" s="714" t="s">
        <v>3022</v>
      </c>
      <c r="D99" s="714" t="s">
        <v>3638</v>
      </c>
      <c r="E99" s="714" t="s">
        <v>3639</v>
      </c>
      <c r="F99" s="717">
        <v>1</v>
      </c>
      <c r="G99" s="717">
        <v>185</v>
      </c>
      <c r="H99" s="717">
        <v>0.9946236559139785</v>
      </c>
      <c r="I99" s="717">
        <v>185</v>
      </c>
      <c r="J99" s="717">
        <v>1</v>
      </c>
      <c r="K99" s="717">
        <v>186</v>
      </c>
      <c r="L99" s="717">
        <v>1</v>
      </c>
      <c r="M99" s="717">
        <v>186</v>
      </c>
      <c r="N99" s="717">
        <v>1</v>
      </c>
      <c r="O99" s="717">
        <v>186</v>
      </c>
      <c r="P99" s="738">
        <v>1</v>
      </c>
      <c r="Q99" s="718">
        <v>186</v>
      </c>
    </row>
    <row r="100" spans="1:17" ht="14.4" customHeight="1" x14ac:dyDescent="0.3">
      <c r="A100" s="713" t="s">
        <v>3504</v>
      </c>
      <c r="B100" s="714" t="s">
        <v>3505</v>
      </c>
      <c r="C100" s="714" t="s">
        <v>3022</v>
      </c>
      <c r="D100" s="714" t="s">
        <v>3640</v>
      </c>
      <c r="E100" s="714" t="s">
        <v>3641</v>
      </c>
      <c r="F100" s="717"/>
      <c r="G100" s="717"/>
      <c r="H100" s="717"/>
      <c r="I100" s="717"/>
      <c r="J100" s="717"/>
      <c r="K100" s="717"/>
      <c r="L100" s="717"/>
      <c r="M100" s="717"/>
      <c r="N100" s="717">
        <v>1</v>
      </c>
      <c r="O100" s="717">
        <v>174</v>
      </c>
      <c r="P100" s="738"/>
      <c r="Q100" s="718">
        <v>174</v>
      </c>
    </row>
    <row r="101" spans="1:17" ht="14.4" customHeight="1" x14ac:dyDescent="0.3">
      <c r="A101" s="713" t="s">
        <v>3504</v>
      </c>
      <c r="B101" s="714" t="s">
        <v>3505</v>
      </c>
      <c r="C101" s="714" t="s">
        <v>3022</v>
      </c>
      <c r="D101" s="714" t="s">
        <v>3642</v>
      </c>
      <c r="E101" s="714" t="s">
        <v>3643</v>
      </c>
      <c r="F101" s="717">
        <v>5</v>
      </c>
      <c r="G101" s="717">
        <v>420</v>
      </c>
      <c r="H101" s="717">
        <v>1.6666666666666667</v>
      </c>
      <c r="I101" s="717">
        <v>84</v>
      </c>
      <c r="J101" s="717">
        <v>3</v>
      </c>
      <c r="K101" s="717">
        <v>252</v>
      </c>
      <c r="L101" s="717">
        <v>1</v>
      </c>
      <c r="M101" s="717">
        <v>84</v>
      </c>
      <c r="N101" s="717">
        <v>8</v>
      </c>
      <c r="O101" s="717">
        <v>672</v>
      </c>
      <c r="P101" s="738">
        <v>2.6666666666666665</v>
      </c>
      <c r="Q101" s="718">
        <v>84</v>
      </c>
    </row>
    <row r="102" spans="1:17" ht="14.4" customHeight="1" x14ac:dyDescent="0.3">
      <c r="A102" s="713" t="s">
        <v>3504</v>
      </c>
      <c r="B102" s="714" t="s">
        <v>3505</v>
      </c>
      <c r="C102" s="714" t="s">
        <v>3022</v>
      </c>
      <c r="D102" s="714" t="s">
        <v>3644</v>
      </c>
      <c r="E102" s="714" t="s">
        <v>3645</v>
      </c>
      <c r="F102" s="717">
        <v>1</v>
      </c>
      <c r="G102" s="717">
        <v>78</v>
      </c>
      <c r="H102" s="717">
        <v>1</v>
      </c>
      <c r="I102" s="717">
        <v>78</v>
      </c>
      <c r="J102" s="717">
        <v>1</v>
      </c>
      <c r="K102" s="717">
        <v>78</v>
      </c>
      <c r="L102" s="717">
        <v>1</v>
      </c>
      <c r="M102" s="717">
        <v>78</v>
      </c>
      <c r="N102" s="717">
        <v>1</v>
      </c>
      <c r="O102" s="717">
        <v>78</v>
      </c>
      <c r="P102" s="738">
        <v>1</v>
      </c>
      <c r="Q102" s="718">
        <v>78</v>
      </c>
    </row>
    <row r="103" spans="1:17" ht="14.4" customHeight="1" x14ac:dyDescent="0.3">
      <c r="A103" s="713" t="s">
        <v>3504</v>
      </c>
      <c r="B103" s="714" t="s">
        <v>3505</v>
      </c>
      <c r="C103" s="714" t="s">
        <v>3022</v>
      </c>
      <c r="D103" s="714" t="s">
        <v>3646</v>
      </c>
      <c r="E103" s="714" t="s">
        <v>3647</v>
      </c>
      <c r="F103" s="717">
        <v>1</v>
      </c>
      <c r="G103" s="717">
        <v>21</v>
      </c>
      <c r="H103" s="717">
        <v>1</v>
      </c>
      <c r="I103" s="717">
        <v>21</v>
      </c>
      <c r="J103" s="717">
        <v>1</v>
      </c>
      <c r="K103" s="717">
        <v>21</v>
      </c>
      <c r="L103" s="717">
        <v>1</v>
      </c>
      <c r="M103" s="717">
        <v>21</v>
      </c>
      <c r="N103" s="717">
        <v>1</v>
      </c>
      <c r="O103" s="717">
        <v>21</v>
      </c>
      <c r="P103" s="738">
        <v>1</v>
      </c>
      <c r="Q103" s="718">
        <v>21</v>
      </c>
    </row>
    <row r="104" spans="1:17" ht="14.4" customHeight="1" x14ac:dyDescent="0.3">
      <c r="A104" s="713" t="s">
        <v>3504</v>
      </c>
      <c r="B104" s="714" t="s">
        <v>3505</v>
      </c>
      <c r="C104" s="714" t="s">
        <v>3022</v>
      </c>
      <c r="D104" s="714" t="s">
        <v>3648</v>
      </c>
      <c r="E104" s="714" t="s">
        <v>3649</v>
      </c>
      <c r="F104" s="717"/>
      <c r="G104" s="717"/>
      <c r="H104" s="717"/>
      <c r="I104" s="717"/>
      <c r="J104" s="717">
        <v>2</v>
      </c>
      <c r="K104" s="717">
        <v>44</v>
      </c>
      <c r="L104" s="717">
        <v>1</v>
      </c>
      <c r="M104" s="717">
        <v>22</v>
      </c>
      <c r="N104" s="717">
        <v>6</v>
      </c>
      <c r="O104" s="717">
        <v>132</v>
      </c>
      <c r="P104" s="738">
        <v>3</v>
      </c>
      <c r="Q104" s="718">
        <v>22</v>
      </c>
    </row>
    <row r="105" spans="1:17" ht="14.4" customHeight="1" x14ac:dyDescent="0.3">
      <c r="A105" s="713" t="s">
        <v>3504</v>
      </c>
      <c r="B105" s="714" t="s">
        <v>3505</v>
      </c>
      <c r="C105" s="714" t="s">
        <v>3022</v>
      </c>
      <c r="D105" s="714" t="s">
        <v>3650</v>
      </c>
      <c r="E105" s="714" t="s">
        <v>3651</v>
      </c>
      <c r="F105" s="717">
        <v>8</v>
      </c>
      <c r="G105" s="717">
        <v>3960</v>
      </c>
      <c r="H105" s="717">
        <v>1.6</v>
      </c>
      <c r="I105" s="717">
        <v>495</v>
      </c>
      <c r="J105" s="717">
        <v>5</v>
      </c>
      <c r="K105" s="717">
        <v>2475</v>
      </c>
      <c r="L105" s="717">
        <v>1</v>
      </c>
      <c r="M105" s="717">
        <v>495</v>
      </c>
      <c r="N105" s="717">
        <v>7</v>
      </c>
      <c r="O105" s="717">
        <v>3465</v>
      </c>
      <c r="P105" s="738">
        <v>1.4</v>
      </c>
      <c r="Q105" s="718">
        <v>495</v>
      </c>
    </row>
    <row r="106" spans="1:17" ht="14.4" customHeight="1" x14ac:dyDescent="0.3">
      <c r="A106" s="713" t="s">
        <v>3504</v>
      </c>
      <c r="B106" s="714" t="s">
        <v>3505</v>
      </c>
      <c r="C106" s="714" t="s">
        <v>3022</v>
      </c>
      <c r="D106" s="714" t="s">
        <v>3652</v>
      </c>
      <c r="E106" s="714" t="s">
        <v>3653</v>
      </c>
      <c r="F106" s="717"/>
      <c r="G106" s="717"/>
      <c r="H106" s="717"/>
      <c r="I106" s="717"/>
      <c r="J106" s="717"/>
      <c r="K106" s="717"/>
      <c r="L106" s="717"/>
      <c r="M106" s="717"/>
      <c r="N106" s="717">
        <v>3</v>
      </c>
      <c r="O106" s="717">
        <v>1737</v>
      </c>
      <c r="P106" s="738"/>
      <c r="Q106" s="718">
        <v>579</v>
      </c>
    </row>
    <row r="107" spans="1:17" ht="14.4" customHeight="1" x14ac:dyDescent="0.3">
      <c r="A107" s="713" t="s">
        <v>3504</v>
      </c>
      <c r="B107" s="714" t="s">
        <v>3505</v>
      </c>
      <c r="C107" s="714" t="s">
        <v>3022</v>
      </c>
      <c r="D107" s="714" t="s">
        <v>3654</v>
      </c>
      <c r="E107" s="714" t="s">
        <v>3655</v>
      </c>
      <c r="F107" s="717"/>
      <c r="G107" s="717"/>
      <c r="H107" s="717"/>
      <c r="I107" s="717"/>
      <c r="J107" s="717"/>
      <c r="K107" s="717"/>
      <c r="L107" s="717"/>
      <c r="M107" s="717"/>
      <c r="N107" s="717">
        <v>3</v>
      </c>
      <c r="O107" s="717">
        <v>3036</v>
      </c>
      <c r="P107" s="738"/>
      <c r="Q107" s="718">
        <v>1012</v>
      </c>
    </row>
    <row r="108" spans="1:17" ht="14.4" customHeight="1" x14ac:dyDescent="0.3">
      <c r="A108" s="713" t="s">
        <v>3504</v>
      </c>
      <c r="B108" s="714" t="s">
        <v>3505</v>
      </c>
      <c r="C108" s="714" t="s">
        <v>3022</v>
      </c>
      <c r="D108" s="714" t="s">
        <v>3656</v>
      </c>
      <c r="E108" s="714" t="s">
        <v>3657</v>
      </c>
      <c r="F108" s="717">
        <v>4</v>
      </c>
      <c r="G108" s="717">
        <v>668</v>
      </c>
      <c r="H108" s="717"/>
      <c r="I108" s="717">
        <v>167</v>
      </c>
      <c r="J108" s="717"/>
      <c r="K108" s="717"/>
      <c r="L108" s="717"/>
      <c r="M108" s="717"/>
      <c r="N108" s="717"/>
      <c r="O108" s="717"/>
      <c r="P108" s="738"/>
      <c r="Q108" s="718"/>
    </row>
    <row r="109" spans="1:17" ht="14.4" customHeight="1" x14ac:dyDescent="0.3">
      <c r="A109" s="713" t="s">
        <v>3504</v>
      </c>
      <c r="B109" s="714" t="s">
        <v>3505</v>
      </c>
      <c r="C109" s="714" t="s">
        <v>3022</v>
      </c>
      <c r="D109" s="714" t="s">
        <v>3658</v>
      </c>
      <c r="E109" s="714" t="s">
        <v>3659</v>
      </c>
      <c r="F109" s="717">
        <v>1</v>
      </c>
      <c r="G109" s="717">
        <v>310</v>
      </c>
      <c r="H109" s="717"/>
      <c r="I109" s="717">
        <v>310</v>
      </c>
      <c r="J109" s="717"/>
      <c r="K109" s="717"/>
      <c r="L109" s="717"/>
      <c r="M109" s="717"/>
      <c r="N109" s="717">
        <v>1</v>
      </c>
      <c r="O109" s="717">
        <v>310</v>
      </c>
      <c r="P109" s="738"/>
      <c r="Q109" s="718">
        <v>310</v>
      </c>
    </row>
    <row r="110" spans="1:17" ht="14.4" customHeight="1" x14ac:dyDescent="0.3">
      <c r="A110" s="713" t="s">
        <v>3504</v>
      </c>
      <c r="B110" s="714" t="s">
        <v>3505</v>
      </c>
      <c r="C110" s="714" t="s">
        <v>3022</v>
      </c>
      <c r="D110" s="714" t="s">
        <v>3660</v>
      </c>
      <c r="E110" s="714" t="s">
        <v>3661</v>
      </c>
      <c r="F110" s="717">
        <v>1</v>
      </c>
      <c r="G110" s="717">
        <v>132</v>
      </c>
      <c r="H110" s="717"/>
      <c r="I110" s="717">
        <v>132</v>
      </c>
      <c r="J110" s="717"/>
      <c r="K110" s="717"/>
      <c r="L110" s="717"/>
      <c r="M110" s="717"/>
      <c r="N110" s="717"/>
      <c r="O110" s="717"/>
      <c r="P110" s="738"/>
      <c r="Q110" s="718"/>
    </row>
    <row r="111" spans="1:17" ht="14.4" customHeight="1" x14ac:dyDescent="0.3">
      <c r="A111" s="713" t="s">
        <v>3504</v>
      </c>
      <c r="B111" s="714" t="s">
        <v>3505</v>
      </c>
      <c r="C111" s="714" t="s">
        <v>3022</v>
      </c>
      <c r="D111" s="714" t="s">
        <v>3662</v>
      </c>
      <c r="E111" s="714" t="s">
        <v>3663</v>
      </c>
      <c r="F111" s="717"/>
      <c r="G111" s="717"/>
      <c r="H111" s="717"/>
      <c r="I111" s="717"/>
      <c r="J111" s="717"/>
      <c r="K111" s="717"/>
      <c r="L111" s="717"/>
      <c r="M111" s="717"/>
      <c r="N111" s="717">
        <v>1</v>
      </c>
      <c r="O111" s="717">
        <v>651</v>
      </c>
      <c r="P111" s="738"/>
      <c r="Q111" s="718">
        <v>651</v>
      </c>
    </row>
    <row r="112" spans="1:17" ht="14.4" customHeight="1" x14ac:dyDescent="0.3">
      <c r="A112" s="713" t="s">
        <v>3504</v>
      </c>
      <c r="B112" s="714" t="s">
        <v>3505</v>
      </c>
      <c r="C112" s="714" t="s">
        <v>3022</v>
      </c>
      <c r="D112" s="714" t="s">
        <v>3664</v>
      </c>
      <c r="E112" s="714" t="s">
        <v>3665</v>
      </c>
      <c r="F112" s="717"/>
      <c r="G112" s="717"/>
      <c r="H112" s="717"/>
      <c r="I112" s="717"/>
      <c r="J112" s="717"/>
      <c r="K112" s="717"/>
      <c r="L112" s="717"/>
      <c r="M112" s="717"/>
      <c r="N112" s="717">
        <v>1</v>
      </c>
      <c r="O112" s="717">
        <v>444</v>
      </c>
      <c r="P112" s="738"/>
      <c r="Q112" s="718">
        <v>444</v>
      </c>
    </row>
    <row r="113" spans="1:17" ht="14.4" customHeight="1" x14ac:dyDescent="0.3">
      <c r="A113" s="713" t="s">
        <v>3504</v>
      </c>
      <c r="B113" s="714" t="s">
        <v>3505</v>
      </c>
      <c r="C113" s="714" t="s">
        <v>3022</v>
      </c>
      <c r="D113" s="714" t="s">
        <v>3666</v>
      </c>
      <c r="E113" s="714" t="s">
        <v>3667</v>
      </c>
      <c r="F113" s="717"/>
      <c r="G113" s="717"/>
      <c r="H113" s="717"/>
      <c r="I113" s="717"/>
      <c r="J113" s="717"/>
      <c r="K113" s="717"/>
      <c r="L113" s="717"/>
      <c r="M113" s="717"/>
      <c r="N113" s="717">
        <v>7</v>
      </c>
      <c r="O113" s="717">
        <v>2058</v>
      </c>
      <c r="P113" s="738"/>
      <c r="Q113" s="718">
        <v>294</v>
      </c>
    </row>
    <row r="114" spans="1:17" ht="14.4" customHeight="1" x14ac:dyDescent="0.3">
      <c r="A114" s="713" t="s">
        <v>3504</v>
      </c>
      <c r="B114" s="714" t="s">
        <v>3505</v>
      </c>
      <c r="C114" s="714" t="s">
        <v>3022</v>
      </c>
      <c r="D114" s="714" t="s">
        <v>3668</v>
      </c>
      <c r="E114" s="714" t="s">
        <v>3669</v>
      </c>
      <c r="F114" s="717"/>
      <c r="G114" s="717"/>
      <c r="H114" s="717"/>
      <c r="I114" s="717"/>
      <c r="J114" s="717"/>
      <c r="K114" s="717"/>
      <c r="L114" s="717"/>
      <c r="M114" s="717"/>
      <c r="N114" s="717">
        <v>1</v>
      </c>
      <c r="O114" s="717">
        <v>374</v>
      </c>
      <c r="P114" s="738"/>
      <c r="Q114" s="718">
        <v>374</v>
      </c>
    </row>
    <row r="115" spans="1:17" ht="14.4" customHeight="1" x14ac:dyDescent="0.3">
      <c r="A115" s="713" t="s">
        <v>3504</v>
      </c>
      <c r="B115" s="714" t="s">
        <v>3505</v>
      </c>
      <c r="C115" s="714" t="s">
        <v>3022</v>
      </c>
      <c r="D115" s="714" t="s">
        <v>3670</v>
      </c>
      <c r="E115" s="714" t="s">
        <v>3671</v>
      </c>
      <c r="F115" s="717"/>
      <c r="G115" s="717"/>
      <c r="H115" s="717"/>
      <c r="I115" s="717"/>
      <c r="J115" s="717"/>
      <c r="K115" s="717"/>
      <c r="L115" s="717"/>
      <c r="M115" s="717"/>
      <c r="N115" s="717">
        <v>1</v>
      </c>
      <c r="O115" s="717">
        <v>45</v>
      </c>
      <c r="P115" s="738"/>
      <c r="Q115" s="718">
        <v>45</v>
      </c>
    </row>
    <row r="116" spans="1:17" ht="14.4" customHeight="1" x14ac:dyDescent="0.3">
      <c r="A116" s="713" t="s">
        <v>3504</v>
      </c>
      <c r="B116" s="714" t="s">
        <v>3505</v>
      </c>
      <c r="C116" s="714" t="s">
        <v>3022</v>
      </c>
      <c r="D116" s="714" t="s">
        <v>3672</v>
      </c>
      <c r="E116" s="714" t="s">
        <v>3673</v>
      </c>
      <c r="F116" s="717"/>
      <c r="G116" s="717"/>
      <c r="H116" s="717"/>
      <c r="I116" s="717"/>
      <c r="J116" s="717"/>
      <c r="K116" s="717"/>
      <c r="L116" s="717"/>
      <c r="M116" s="717"/>
      <c r="N116" s="717">
        <v>1</v>
      </c>
      <c r="O116" s="717">
        <v>31</v>
      </c>
      <c r="P116" s="738"/>
      <c r="Q116" s="718">
        <v>31</v>
      </c>
    </row>
    <row r="117" spans="1:17" ht="14.4" customHeight="1" x14ac:dyDescent="0.3">
      <c r="A117" s="713" t="s">
        <v>3504</v>
      </c>
      <c r="B117" s="714" t="s">
        <v>3505</v>
      </c>
      <c r="C117" s="714" t="s">
        <v>3022</v>
      </c>
      <c r="D117" s="714" t="s">
        <v>3674</v>
      </c>
      <c r="E117" s="714" t="s">
        <v>3675</v>
      </c>
      <c r="F117" s="717"/>
      <c r="G117" s="717"/>
      <c r="H117" s="717"/>
      <c r="I117" s="717"/>
      <c r="J117" s="717">
        <v>1</v>
      </c>
      <c r="K117" s="717">
        <v>1768</v>
      </c>
      <c r="L117" s="717">
        <v>1</v>
      </c>
      <c r="M117" s="717">
        <v>1768</v>
      </c>
      <c r="N117" s="717"/>
      <c r="O117" s="717"/>
      <c r="P117" s="738"/>
      <c r="Q117" s="718"/>
    </row>
    <row r="118" spans="1:17" ht="14.4" customHeight="1" x14ac:dyDescent="0.3">
      <c r="A118" s="713" t="s">
        <v>3504</v>
      </c>
      <c r="B118" s="714" t="s">
        <v>3505</v>
      </c>
      <c r="C118" s="714" t="s">
        <v>3022</v>
      </c>
      <c r="D118" s="714" t="s">
        <v>3676</v>
      </c>
      <c r="E118" s="714" t="s">
        <v>3677</v>
      </c>
      <c r="F118" s="717"/>
      <c r="G118" s="717"/>
      <c r="H118" s="717"/>
      <c r="I118" s="717"/>
      <c r="J118" s="717"/>
      <c r="K118" s="717"/>
      <c r="L118" s="717"/>
      <c r="M118" s="717"/>
      <c r="N118" s="717">
        <v>1</v>
      </c>
      <c r="O118" s="717">
        <v>190</v>
      </c>
      <c r="P118" s="738"/>
      <c r="Q118" s="718">
        <v>190</v>
      </c>
    </row>
    <row r="119" spans="1:17" ht="14.4" customHeight="1" x14ac:dyDescent="0.3">
      <c r="A119" s="713" t="s">
        <v>3504</v>
      </c>
      <c r="B119" s="714" t="s">
        <v>3505</v>
      </c>
      <c r="C119" s="714" t="s">
        <v>3022</v>
      </c>
      <c r="D119" s="714" t="s">
        <v>3678</v>
      </c>
      <c r="E119" s="714" t="s">
        <v>3679</v>
      </c>
      <c r="F119" s="717"/>
      <c r="G119" s="717"/>
      <c r="H119" s="717"/>
      <c r="I119" s="717"/>
      <c r="J119" s="717">
        <v>231</v>
      </c>
      <c r="K119" s="717">
        <v>8547</v>
      </c>
      <c r="L119" s="717">
        <v>1</v>
      </c>
      <c r="M119" s="717">
        <v>37</v>
      </c>
      <c r="N119" s="717">
        <v>307</v>
      </c>
      <c r="O119" s="717">
        <v>11359</v>
      </c>
      <c r="P119" s="738">
        <v>1.329004329004329</v>
      </c>
      <c r="Q119" s="718">
        <v>37</v>
      </c>
    </row>
    <row r="120" spans="1:17" ht="14.4" customHeight="1" x14ac:dyDescent="0.3">
      <c r="A120" s="713" t="s">
        <v>3504</v>
      </c>
      <c r="B120" s="714" t="s">
        <v>3505</v>
      </c>
      <c r="C120" s="714" t="s">
        <v>3022</v>
      </c>
      <c r="D120" s="714" t="s">
        <v>3680</v>
      </c>
      <c r="E120" s="714" t="s">
        <v>3681</v>
      </c>
      <c r="F120" s="717"/>
      <c r="G120" s="717"/>
      <c r="H120" s="717"/>
      <c r="I120" s="717"/>
      <c r="J120" s="717">
        <v>1</v>
      </c>
      <c r="K120" s="717">
        <v>171</v>
      </c>
      <c r="L120" s="717">
        <v>1</v>
      </c>
      <c r="M120" s="717">
        <v>171</v>
      </c>
      <c r="N120" s="717"/>
      <c r="O120" s="717"/>
      <c r="P120" s="738"/>
      <c r="Q120" s="718"/>
    </row>
    <row r="121" spans="1:17" ht="14.4" customHeight="1" x14ac:dyDescent="0.3">
      <c r="A121" s="713" t="s">
        <v>3504</v>
      </c>
      <c r="B121" s="714" t="s">
        <v>3505</v>
      </c>
      <c r="C121" s="714" t="s">
        <v>3022</v>
      </c>
      <c r="D121" s="714" t="s">
        <v>3682</v>
      </c>
      <c r="E121" s="714" t="s">
        <v>3683</v>
      </c>
      <c r="F121" s="717"/>
      <c r="G121" s="717"/>
      <c r="H121" s="717"/>
      <c r="I121" s="717"/>
      <c r="J121" s="717"/>
      <c r="K121" s="717"/>
      <c r="L121" s="717"/>
      <c r="M121" s="717"/>
      <c r="N121" s="717">
        <v>24</v>
      </c>
      <c r="O121" s="717">
        <v>2232</v>
      </c>
      <c r="P121" s="738"/>
      <c r="Q121" s="718">
        <v>93</v>
      </c>
    </row>
    <row r="122" spans="1:17" ht="14.4" customHeight="1" x14ac:dyDescent="0.3">
      <c r="A122" s="713" t="s">
        <v>3504</v>
      </c>
      <c r="B122" s="714" t="s">
        <v>3684</v>
      </c>
      <c r="C122" s="714" t="s">
        <v>3022</v>
      </c>
      <c r="D122" s="714" t="s">
        <v>3685</v>
      </c>
      <c r="E122" s="714" t="s">
        <v>3686</v>
      </c>
      <c r="F122" s="717">
        <v>1</v>
      </c>
      <c r="G122" s="717">
        <v>1037</v>
      </c>
      <c r="H122" s="717"/>
      <c r="I122" s="717">
        <v>1037</v>
      </c>
      <c r="J122" s="717"/>
      <c r="K122" s="717"/>
      <c r="L122" s="717"/>
      <c r="M122" s="717"/>
      <c r="N122" s="717"/>
      <c r="O122" s="717"/>
      <c r="P122" s="738"/>
      <c r="Q122" s="718"/>
    </row>
    <row r="123" spans="1:17" ht="14.4" customHeight="1" x14ac:dyDescent="0.3">
      <c r="A123" s="713" t="s">
        <v>3687</v>
      </c>
      <c r="B123" s="714" t="s">
        <v>3688</v>
      </c>
      <c r="C123" s="714" t="s">
        <v>3014</v>
      </c>
      <c r="D123" s="714" t="s">
        <v>3689</v>
      </c>
      <c r="E123" s="714" t="s">
        <v>3690</v>
      </c>
      <c r="F123" s="717"/>
      <c r="G123" s="717"/>
      <c r="H123" s="717"/>
      <c r="I123" s="717"/>
      <c r="J123" s="717">
        <v>0.67</v>
      </c>
      <c r="K123" s="717">
        <v>1814.38</v>
      </c>
      <c r="L123" s="717">
        <v>1</v>
      </c>
      <c r="M123" s="717">
        <v>2708.0298507462685</v>
      </c>
      <c r="N123" s="717"/>
      <c r="O123" s="717"/>
      <c r="P123" s="738"/>
      <c r="Q123" s="718"/>
    </row>
    <row r="124" spans="1:17" ht="14.4" customHeight="1" x14ac:dyDescent="0.3">
      <c r="A124" s="713" t="s">
        <v>3687</v>
      </c>
      <c r="B124" s="714" t="s">
        <v>3688</v>
      </c>
      <c r="C124" s="714" t="s">
        <v>3014</v>
      </c>
      <c r="D124" s="714" t="s">
        <v>3691</v>
      </c>
      <c r="E124" s="714" t="s">
        <v>3690</v>
      </c>
      <c r="F124" s="717">
        <v>0.2</v>
      </c>
      <c r="G124" s="717">
        <v>1277.6500000000001</v>
      </c>
      <c r="H124" s="717">
        <v>0.94359758349211986</v>
      </c>
      <c r="I124" s="717">
        <v>6388.25</v>
      </c>
      <c r="J124" s="717">
        <v>0.2</v>
      </c>
      <c r="K124" s="717">
        <v>1354.02</v>
      </c>
      <c r="L124" s="717">
        <v>1</v>
      </c>
      <c r="M124" s="717">
        <v>6770.0999999999995</v>
      </c>
      <c r="N124" s="717"/>
      <c r="O124" s="717"/>
      <c r="P124" s="738"/>
      <c r="Q124" s="718"/>
    </row>
    <row r="125" spans="1:17" ht="14.4" customHeight="1" x14ac:dyDescent="0.3">
      <c r="A125" s="713" t="s">
        <v>3687</v>
      </c>
      <c r="B125" s="714" t="s">
        <v>3688</v>
      </c>
      <c r="C125" s="714" t="s">
        <v>3014</v>
      </c>
      <c r="D125" s="714" t="s">
        <v>3692</v>
      </c>
      <c r="E125" s="714" t="s">
        <v>3450</v>
      </c>
      <c r="F125" s="717"/>
      <c r="G125" s="717"/>
      <c r="H125" s="717"/>
      <c r="I125" s="717"/>
      <c r="J125" s="717">
        <v>1</v>
      </c>
      <c r="K125" s="717">
        <v>1004.83</v>
      </c>
      <c r="L125" s="717">
        <v>1</v>
      </c>
      <c r="M125" s="717">
        <v>1004.83</v>
      </c>
      <c r="N125" s="717">
        <v>0.5</v>
      </c>
      <c r="O125" s="717">
        <v>502.41</v>
      </c>
      <c r="P125" s="738">
        <v>0.49999502403391621</v>
      </c>
      <c r="Q125" s="718">
        <v>1004.82</v>
      </c>
    </row>
    <row r="126" spans="1:17" ht="14.4" customHeight="1" x14ac:dyDescent="0.3">
      <c r="A126" s="713" t="s">
        <v>3687</v>
      </c>
      <c r="B126" s="714" t="s">
        <v>3688</v>
      </c>
      <c r="C126" s="714" t="s">
        <v>3014</v>
      </c>
      <c r="D126" s="714" t="s">
        <v>3693</v>
      </c>
      <c r="E126" s="714" t="s">
        <v>3694</v>
      </c>
      <c r="F126" s="717"/>
      <c r="G126" s="717"/>
      <c r="H126" s="717"/>
      <c r="I126" s="717"/>
      <c r="J126" s="717">
        <v>0.12</v>
      </c>
      <c r="K126" s="717">
        <v>1186.55</v>
      </c>
      <c r="L126" s="717">
        <v>1</v>
      </c>
      <c r="M126" s="717">
        <v>9887.9166666666661</v>
      </c>
      <c r="N126" s="717">
        <v>0.12000000000000001</v>
      </c>
      <c r="O126" s="717">
        <v>1186.54</v>
      </c>
      <c r="P126" s="738">
        <v>0.99999157220513257</v>
      </c>
      <c r="Q126" s="718">
        <v>9887.8333333333321</v>
      </c>
    </row>
    <row r="127" spans="1:17" ht="14.4" customHeight="1" x14ac:dyDescent="0.3">
      <c r="A127" s="713" t="s">
        <v>3687</v>
      </c>
      <c r="B127" s="714" t="s">
        <v>3688</v>
      </c>
      <c r="C127" s="714" t="s">
        <v>3014</v>
      </c>
      <c r="D127" s="714" t="s">
        <v>3695</v>
      </c>
      <c r="E127" s="714" t="s">
        <v>3696</v>
      </c>
      <c r="F127" s="717"/>
      <c r="G127" s="717"/>
      <c r="H127" s="717"/>
      <c r="I127" s="717"/>
      <c r="J127" s="717">
        <v>1</v>
      </c>
      <c r="K127" s="717">
        <v>932.82</v>
      </c>
      <c r="L127" s="717">
        <v>1</v>
      </c>
      <c r="M127" s="717">
        <v>932.82</v>
      </c>
      <c r="N127" s="717">
        <v>1</v>
      </c>
      <c r="O127" s="717">
        <v>843.46</v>
      </c>
      <c r="P127" s="738">
        <v>0.90420445530756199</v>
      </c>
      <c r="Q127" s="718">
        <v>843.46</v>
      </c>
    </row>
    <row r="128" spans="1:17" ht="14.4" customHeight="1" x14ac:dyDescent="0.3">
      <c r="A128" s="713" t="s">
        <v>3687</v>
      </c>
      <c r="B128" s="714" t="s">
        <v>3688</v>
      </c>
      <c r="C128" s="714" t="s">
        <v>3014</v>
      </c>
      <c r="D128" s="714" t="s">
        <v>3697</v>
      </c>
      <c r="E128" s="714" t="s">
        <v>3452</v>
      </c>
      <c r="F128" s="717">
        <v>0.06</v>
      </c>
      <c r="G128" s="717">
        <v>531.24</v>
      </c>
      <c r="H128" s="717"/>
      <c r="I128" s="717">
        <v>8854</v>
      </c>
      <c r="J128" s="717"/>
      <c r="K128" s="717"/>
      <c r="L128" s="717"/>
      <c r="M128" s="717"/>
      <c r="N128" s="717">
        <v>0.05</v>
      </c>
      <c r="O128" s="717">
        <v>454.76</v>
      </c>
      <c r="P128" s="738"/>
      <c r="Q128" s="718">
        <v>9095.1999999999989</v>
      </c>
    </row>
    <row r="129" spans="1:17" ht="14.4" customHeight="1" x14ac:dyDescent="0.3">
      <c r="A129" s="713" t="s">
        <v>3687</v>
      </c>
      <c r="B129" s="714" t="s">
        <v>3688</v>
      </c>
      <c r="C129" s="714" t="s">
        <v>3014</v>
      </c>
      <c r="D129" s="714" t="s">
        <v>3451</v>
      </c>
      <c r="E129" s="714" t="s">
        <v>3452</v>
      </c>
      <c r="F129" s="717"/>
      <c r="G129" s="717"/>
      <c r="H129" s="717"/>
      <c r="I129" s="717"/>
      <c r="J129" s="717">
        <v>0.35</v>
      </c>
      <c r="K129" s="717">
        <v>619.78</v>
      </c>
      <c r="L129" s="717">
        <v>1</v>
      </c>
      <c r="M129" s="717">
        <v>1770.8</v>
      </c>
      <c r="N129" s="717"/>
      <c r="O129" s="717"/>
      <c r="P129" s="738"/>
      <c r="Q129" s="718"/>
    </row>
    <row r="130" spans="1:17" ht="14.4" customHeight="1" x14ac:dyDescent="0.3">
      <c r="A130" s="713" t="s">
        <v>3687</v>
      </c>
      <c r="B130" s="714" t="s">
        <v>3688</v>
      </c>
      <c r="C130" s="714" t="s">
        <v>3014</v>
      </c>
      <c r="D130" s="714" t="s">
        <v>3453</v>
      </c>
      <c r="E130" s="714" t="s">
        <v>3454</v>
      </c>
      <c r="F130" s="717">
        <v>0.1</v>
      </c>
      <c r="G130" s="717">
        <v>90.38</v>
      </c>
      <c r="H130" s="717">
        <v>2</v>
      </c>
      <c r="I130" s="717">
        <v>903.8</v>
      </c>
      <c r="J130" s="717">
        <v>0.05</v>
      </c>
      <c r="K130" s="717">
        <v>45.19</v>
      </c>
      <c r="L130" s="717">
        <v>1</v>
      </c>
      <c r="M130" s="717">
        <v>903.8</v>
      </c>
      <c r="N130" s="717"/>
      <c r="O130" s="717"/>
      <c r="P130" s="738"/>
      <c r="Q130" s="718"/>
    </row>
    <row r="131" spans="1:17" ht="14.4" customHeight="1" x14ac:dyDescent="0.3">
      <c r="A131" s="713" t="s">
        <v>3687</v>
      </c>
      <c r="B131" s="714" t="s">
        <v>3688</v>
      </c>
      <c r="C131" s="714" t="s">
        <v>3014</v>
      </c>
      <c r="D131" s="714" t="s">
        <v>3698</v>
      </c>
      <c r="E131" s="714" t="s">
        <v>3452</v>
      </c>
      <c r="F131" s="717">
        <v>0.04</v>
      </c>
      <c r="G131" s="717">
        <v>1274.98</v>
      </c>
      <c r="H131" s="717"/>
      <c r="I131" s="717">
        <v>31874.5</v>
      </c>
      <c r="J131" s="717"/>
      <c r="K131" s="717"/>
      <c r="L131" s="717"/>
      <c r="M131" s="717"/>
      <c r="N131" s="717"/>
      <c r="O131" s="717"/>
      <c r="P131" s="738"/>
      <c r="Q131" s="718"/>
    </row>
    <row r="132" spans="1:17" ht="14.4" customHeight="1" x14ac:dyDescent="0.3">
      <c r="A132" s="713" t="s">
        <v>3687</v>
      </c>
      <c r="B132" s="714" t="s">
        <v>3688</v>
      </c>
      <c r="C132" s="714" t="s">
        <v>3141</v>
      </c>
      <c r="D132" s="714" t="s">
        <v>3142</v>
      </c>
      <c r="E132" s="714" t="s">
        <v>3143</v>
      </c>
      <c r="F132" s="717"/>
      <c r="G132" s="717"/>
      <c r="H132" s="717"/>
      <c r="I132" s="717"/>
      <c r="J132" s="717">
        <v>1</v>
      </c>
      <c r="K132" s="717">
        <v>1707.31</v>
      </c>
      <c r="L132" s="717">
        <v>1</v>
      </c>
      <c r="M132" s="717">
        <v>1707.31</v>
      </c>
      <c r="N132" s="717"/>
      <c r="O132" s="717"/>
      <c r="P132" s="738"/>
      <c r="Q132" s="718"/>
    </row>
    <row r="133" spans="1:17" ht="14.4" customHeight="1" x14ac:dyDescent="0.3">
      <c r="A133" s="713" t="s">
        <v>3687</v>
      </c>
      <c r="B133" s="714" t="s">
        <v>3688</v>
      </c>
      <c r="C133" s="714" t="s">
        <v>3141</v>
      </c>
      <c r="D133" s="714" t="s">
        <v>3699</v>
      </c>
      <c r="E133" s="714" t="s">
        <v>3700</v>
      </c>
      <c r="F133" s="717"/>
      <c r="G133" s="717"/>
      <c r="H133" s="717"/>
      <c r="I133" s="717"/>
      <c r="J133" s="717">
        <v>1</v>
      </c>
      <c r="K133" s="717">
        <v>2141.85</v>
      </c>
      <c r="L133" s="717">
        <v>1</v>
      </c>
      <c r="M133" s="717">
        <v>2141.85</v>
      </c>
      <c r="N133" s="717"/>
      <c r="O133" s="717"/>
      <c r="P133" s="738"/>
      <c r="Q133" s="718"/>
    </row>
    <row r="134" spans="1:17" ht="14.4" customHeight="1" x14ac:dyDescent="0.3">
      <c r="A134" s="713" t="s">
        <v>3687</v>
      </c>
      <c r="B134" s="714" t="s">
        <v>3688</v>
      </c>
      <c r="C134" s="714" t="s">
        <v>3141</v>
      </c>
      <c r="D134" s="714" t="s">
        <v>3701</v>
      </c>
      <c r="E134" s="714" t="s">
        <v>3702</v>
      </c>
      <c r="F134" s="717"/>
      <c r="G134" s="717"/>
      <c r="H134" s="717"/>
      <c r="I134" s="717"/>
      <c r="J134" s="717">
        <v>1</v>
      </c>
      <c r="K134" s="717">
        <v>6890.78</v>
      </c>
      <c r="L134" s="717">
        <v>1</v>
      </c>
      <c r="M134" s="717">
        <v>6890.78</v>
      </c>
      <c r="N134" s="717"/>
      <c r="O134" s="717"/>
      <c r="P134" s="738"/>
      <c r="Q134" s="718"/>
    </row>
    <row r="135" spans="1:17" ht="14.4" customHeight="1" x14ac:dyDescent="0.3">
      <c r="A135" s="713" t="s">
        <v>3687</v>
      </c>
      <c r="B135" s="714" t="s">
        <v>3688</v>
      </c>
      <c r="C135" s="714" t="s">
        <v>3141</v>
      </c>
      <c r="D135" s="714" t="s">
        <v>3703</v>
      </c>
      <c r="E135" s="714" t="s">
        <v>3704</v>
      </c>
      <c r="F135" s="717"/>
      <c r="G135" s="717"/>
      <c r="H135" s="717"/>
      <c r="I135" s="717"/>
      <c r="J135" s="717">
        <v>1</v>
      </c>
      <c r="K135" s="717">
        <v>1002.8</v>
      </c>
      <c r="L135" s="717">
        <v>1</v>
      </c>
      <c r="M135" s="717">
        <v>1002.8</v>
      </c>
      <c r="N135" s="717"/>
      <c r="O135" s="717"/>
      <c r="P135" s="738"/>
      <c r="Q135" s="718"/>
    </row>
    <row r="136" spans="1:17" ht="14.4" customHeight="1" x14ac:dyDescent="0.3">
      <c r="A136" s="713" t="s">
        <v>3687</v>
      </c>
      <c r="B136" s="714" t="s">
        <v>3688</v>
      </c>
      <c r="C136" s="714" t="s">
        <v>3141</v>
      </c>
      <c r="D136" s="714" t="s">
        <v>3705</v>
      </c>
      <c r="E136" s="714" t="s">
        <v>3706</v>
      </c>
      <c r="F136" s="717"/>
      <c r="G136" s="717"/>
      <c r="H136" s="717"/>
      <c r="I136" s="717"/>
      <c r="J136" s="717">
        <v>1</v>
      </c>
      <c r="K136" s="717">
        <v>7650</v>
      </c>
      <c r="L136" s="717">
        <v>1</v>
      </c>
      <c r="M136" s="717">
        <v>7650</v>
      </c>
      <c r="N136" s="717"/>
      <c r="O136" s="717"/>
      <c r="P136" s="738"/>
      <c r="Q136" s="718"/>
    </row>
    <row r="137" spans="1:17" ht="14.4" customHeight="1" x14ac:dyDescent="0.3">
      <c r="A137" s="713" t="s">
        <v>3687</v>
      </c>
      <c r="B137" s="714" t="s">
        <v>3688</v>
      </c>
      <c r="C137" s="714" t="s">
        <v>3141</v>
      </c>
      <c r="D137" s="714" t="s">
        <v>3707</v>
      </c>
      <c r="E137" s="714" t="s">
        <v>3708</v>
      </c>
      <c r="F137" s="717"/>
      <c r="G137" s="717"/>
      <c r="H137" s="717"/>
      <c r="I137" s="717"/>
      <c r="J137" s="717">
        <v>1</v>
      </c>
      <c r="K137" s="717">
        <v>1146.33</v>
      </c>
      <c r="L137" s="717">
        <v>1</v>
      </c>
      <c r="M137" s="717">
        <v>1146.33</v>
      </c>
      <c r="N137" s="717"/>
      <c r="O137" s="717"/>
      <c r="P137" s="738"/>
      <c r="Q137" s="718"/>
    </row>
    <row r="138" spans="1:17" ht="14.4" customHeight="1" x14ac:dyDescent="0.3">
      <c r="A138" s="713" t="s">
        <v>3687</v>
      </c>
      <c r="B138" s="714" t="s">
        <v>3688</v>
      </c>
      <c r="C138" s="714" t="s">
        <v>3141</v>
      </c>
      <c r="D138" s="714" t="s">
        <v>3709</v>
      </c>
      <c r="E138" s="714" t="s">
        <v>3710</v>
      </c>
      <c r="F138" s="717"/>
      <c r="G138" s="717"/>
      <c r="H138" s="717"/>
      <c r="I138" s="717"/>
      <c r="J138" s="717">
        <v>1</v>
      </c>
      <c r="K138" s="717">
        <v>6587.13</v>
      </c>
      <c r="L138" s="717">
        <v>1</v>
      </c>
      <c r="M138" s="717">
        <v>6587.13</v>
      </c>
      <c r="N138" s="717"/>
      <c r="O138" s="717"/>
      <c r="P138" s="738"/>
      <c r="Q138" s="718"/>
    </row>
    <row r="139" spans="1:17" ht="14.4" customHeight="1" x14ac:dyDescent="0.3">
      <c r="A139" s="713" t="s">
        <v>3687</v>
      </c>
      <c r="B139" s="714" t="s">
        <v>3688</v>
      </c>
      <c r="C139" s="714" t="s">
        <v>3022</v>
      </c>
      <c r="D139" s="714" t="s">
        <v>3711</v>
      </c>
      <c r="E139" s="714" t="s">
        <v>3712</v>
      </c>
      <c r="F139" s="717">
        <v>1</v>
      </c>
      <c r="G139" s="717">
        <v>207</v>
      </c>
      <c r="H139" s="717"/>
      <c r="I139" s="717">
        <v>207</v>
      </c>
      <c r="J139" s="717"/>
      <c r="K139" s="717"/>
      <c r="L139" s="717"/>
      <c r="M139" s="717"/>
      <c r="N139" s="717"/>
      <c r="O139" s="717"/>
      <c r="P139" s="738"/>
      <c r="Q139" s="718"/>
    </row>
    <row r="140" spans="1:17" ht="14.4" customHeight="1" x14ac:dyDescent="0.3">
      <c r="A140" s="713" t="s">
        <v>3687</v>
      </c>
      <c r="B140" s="714" t="s">
        <v>3688</v>
      </c>
      <c r="C140" s="714" t="s">
        <v>3022</v>
      </c>
      <c r="D140" s="714" t="s">
        <v>3713</v>
      </c>
      <c r="E140" s="714" t="s">
        <v>3714</v>
      </c>
      <c r="F140" s="717">
        <v>3</v>
      </c>
      <c r="G140" s="717">
        <v>453</v>
      </c>
      <c r="H140" s="717">
        <v>1.4612903225806451</v>
      </c>
      <c r="I140" s="717">
        <v>151</v>
      </c>
      <c r="J140" s="717">
        <v>2</v>
      </c>
      <c r="K140" s="717">
        <v>310</v>
      </c>
      <c r="L140" s="717">
        <v>1</v>
      </c>
      <c r="M140" s="717">
        <v>155</v>
      </c>
      <c r="N140" s="717">
        <v>1</v>
      </c>
      <c r="O140" s="717">
        <v>155</v>
      </c>
      <c r="P140" s="738">
        <v>0.5</v>
      </c>
      <c r="Q140" s="718">
        <v>155</v>
      </c>
    </row>
    <row r="141" spans="1:17" ht="14.4" customHeight="1" x14ac:dyDescent="0.3">
      <c r="A141" s="713" t="s">
        <v>3687</v>
      </c>
      <c r="B141" s="714" t="s">
        <v>3688</v>
      </c>
      <c r="C141" s="714" t="s">
        <v>3022</v>
      </c>
      <c r="D141" s="714" t="s">
        <v>3715</v>
      </c>
      <c r="E141" s="714" t="s">
        <v>3716</v>
      </c>
      <c r="F141" s="717">
        <v>4</v>
      </c>
      <c r="G141" s="717">
        <v>732</v>
      </c>
      <c r="H141" s="717">
        <v>0.48930481283422461</v>
      </c>
      <c r="I141" s="717">
        <v>183</v>
      </c>
      <c r="J141" s="717">
        <v>8</v>
      </c>
      <c r="K141" s="717">
        <v>1496</v>
      </c>
      <c r="L141" s="717">
        <v>1</v>
      </c>
      <c r="M141" s="717">
        <v>187</v>
      </c>
      <c r="N141" s="717">
        <v>4</v>
      </c>
      <c r="O141" s="717">
        <v>748</v>
      </c>
      <c r="P141" s="738">
        <v>0.5</v>
      </c>
      <c r="Q141" s="718">
        <v>187</v>
      </c>
    </row>
    <row r="142" spans="1:17" ht="14.4" customHeight="1" x14ac:dyDescent="0.3">
      <c r="A142" s="713" t="s">
        <v>3687</v>
      </c>
      <c r="B142" s="714" t="s">
        <v>3688</v>
      </c>
      <c r="C142" s="714" t="s">
        <v>3022</v>
      </c>
      <c r="D142" s="714" t="s">
        <v>3717</v>
      </c>
      <c r="E142" s="714" t="s">
        <v>3718</v>
      </c>
      <c r="F142" s="717">
        <v>25</v>
      </c>
      <c r="G142" s="717">
        <v>3125</v>
      </c>
      <c r="H142" s="717">
        <v>1.3563368055555556</v>
      </c>
      <c r="I142" s="717">
        <v>125</v>
      </c>
      <c r="J142" s="717">
        <v>18</v>
      </c>
      <c r="K142" s="717">
        <v>2304</v>
      </c>
      <c r="L142" s="717">
        <v>1</v>
      </c>
      <c r="M142" s="717">
        <v>128</v>
      </c>
      <c r="N142" s="717">
        <v>19</v>
      </c>
      <c r="O142" s="717">
        <v>2432</v>
      </c>
      <c r="P142" s="738">
        <v>1.0555555555555556</v>
      </c>
      <c r="Q142" s="718">
        <v>128</v>
      </c>
    </row>
    <row r="143" spans="1:17" ht="14.4" customHeight="1" x14ac:dyDescent="0.3">
      <c r="A143" s="713" t="s">
        <v>3687</v>
      </c>
      <c r="B143" s="714" t="s">
        <v>3688</v>
      </c>
      <c r="C143" s="714" t="s">
        <v>3022</v>
      </c>
      <c r="D143" s="714" t="s">
        <v>3719</v>
      </c>
      <c r="E143" s="714" t="s">
        <v>3720</v>
      </c>
      <c r="F143" s="717">
        <v>13</v>
      </c>
      <c r="G143" s="717">
        <v>2847</v>
      </c>
      <c r="H143" s="717">
        <v>0.98206278026905824</v>
      </c>
      <c r="I143" s="717">
        <v>219</v>
      </c>
      <c r="J143" s="717">
        <v>13</v>
      </c>
      <c r="K143" s="717">
        <v>2899</v>
      </c>
      <c r="L143" s="717">
        <v>1</v>
      </c>
      <c r="M143" s="717">
        <v>223</v>
      </c>
      <c r="N143" s="717">
        <v>10</v>
      </c>
      <c r="O143" s="717">
        <v>2230</v>
      </c>
      <c r="P143" s="738">
        <v>0.76923076923076927</v>
      </c>
      <c r="Q143" s="718">
        <v>223</v>
      </c>
    </row>
    <row r="144" spans="1:17" ht="14.4" customHeight="1" x14ac:dyDescent="0.3">
      <c r="A144" s="713" t="s">
        <v>3687</v>
      </c>
      <c r="B144" s="714" t="s">
        <v>3688</v>
      </c>
      <c r="C144" s="714" t="s">
        <v>3022</v>
      </c>
      <c r="D144" s="714" t="s">
        <v>3721</v>
      </c>
      <c r="E144" s="714" t="s">
        <v>3722</v>
      </c>
      <c r="F144" s="717">
        <v>2</v>
      </c>
      <c r="G144" s="717">
        <v>438</v>
      </c>
      <c r="H144" s="717">
        <v>0.98206278026905824</v>
      </c>
      <c r="I144" s="717">
        <v>219</v>
      </c>
      <c r="J144" s="717">
        <v>2</v>
      </c>
      <c r="K144" s="717">
        <v>446</v>
      </c>
      <c r="L144" s="717">
        <v>1</v>
      </c>
      <c r="M144" s="717">
        <v>223</v>
      </c>
      <c r="N144" s="717"/>
      <c r="O144" s="717"/>
      <c r="P144" s="738"/>
      <c r="Q144" s="718"/>
    </row>
    <row r="145" spans="1:17" ht="14.4" customHeight="1" x14ac:dyDescent="0.3">
      <c r="A145" s="713" t="s">
        <v>3687</v>
      </c>
      <c r="B145" s="714" t="s">
        <v>3688</v>
      </c>
      <c r="C145" s="714" t="s">
        <v>3022</v>
      </c>
      <c r="D145" s="714" t="s">
        <v>3723</v>
      </c>
      <c r="E145" s="714" t="s">
        <v>3724</v>
      </c>
      <c r="F145" s="717">
        <v>3</v>
      </c>
      <c r="G145" s="717">
        <v>663</v>
      </c>
      <c r="H145" s="717">
        <v>0.42095238095238097</v>
      </c>
      <c r="I145" s="717">
        <v>221</v>
      </c>
      <c r="J145" s="717">
        <v>7</v>
      </c>
      <c r="K145" s="717">
        <v>1575</v>
      </c>
      <c r="L145" s="717">
        <v>1</v>
      </c>
      <c r="M145" s="717">
        <v>225</v>
      </c>
      <c r="N145" s="717">
        <v>6</v>
      </c>
      <c r="O145" s="717">
        <v>1350</v>
      </c>
      <c r="P145" s="738">
        <v>0.8571428571428571</v>
      </c>
      <c r="Q145" s="718">
        <v>225</v>
      </c>
    </row>
    <row r="146" spans="1:17" ht="14.4" customHeight="1" x14ac:dyDescent="0.3">
      <c r="A146" s="713" t="s">
        <v>3687</v>
      </c>
      <c r="B146" s="714" t="s">
        <v>3688</v>
      </c>
      <c r="C146" s="714" t="s">
        <v>3022</v>
      </c>
      <c r="D146" s="714" t="s">
        <v>3725</v>
      </c>
      <c r="E146" s="714" t="s">
        <v>3726</v>
      </c>
      <c r="F146" s="717"/>
      <c r="G146" s="717"/>
      <c r="H146" s="717"/>
      <c r="I146" s="717"/>
      <c r="J146" s="717">
        <v>1</v>
      </c>
      <c r="K146" s="717">
        <v>4164</v>
      </c>
      <c r="L146" s="717">
        <v>1</v>
      </c>
      <c r="M146" s="717">
        <v>4164</v>
      </c>
      <c r="N146" s="717"/>
      <c r="O146" s="717"/>
      <c r="P146" s="738"/>
      <c r="Q146" s="718"/>
    </row>
    <row r="147" spans="1:17" ht="14.4" customHeight="1" x14ac:dyDescent="0.3">
      <c r="A147" s="713" t="s">
        <v>3687</v>
      </c>
      <c r="B147" s="714" t="s">
        <v>3688</v>
      </c>
      <c r="C147" s="714" t="s">
        <v>3022</v>
      </c>
      <c r="D147" s="714" t="s">
        <v>3727</v>
      </c>
      <c r="E147" s="714" t="s">
        <v>3728</v>
      </c>
      <c r="F147" s="717"/>
      <c r="G147" s="717"/>
      <c r="H147" s="717"/>
      <c r="I147" s="717"/>
      <c r="J147" s="717">
        <v>2</v>
      </c>
      <c r="K147" s="717">
        <v>7720</v>
      </c>
      <c r="L147" s="717">
        <v>1</v>
      </c>
      <c r="M147" s="717">
        <v>3860</v>
      </c>
      <c r="N147" s="717"/>
      <c r="O147" s="717"/>
      <c r="P147" s="738"/>
      <c r="Q147" s="718"/>
    </row>
    <row r="148" spans="1:17" ht="14.4" customHeight="1" x14ac:dyDescent="0.3">
      <c r="A148" s="713" t="s">
        <v>3687</v>
      </c>
      <c r="B148" s="714" t="s">
        <v>3688</v>
      </c>
      <c r="C148" s="714" t="s">
        <v>3022</v>
      </c>
      <c r="D148" s="714" t="s">
        <v>3729</v>
      </c>
      <c r="E148" s="714" t="s">
        <v>3730</v>
      </c>
      <c r="F148" s="717"/>
      <c r="G148" s="717"/>
      <c r="H148" s="717"/>
      <c r="I148" s="717"/>
      <c r="J148" s="717">
        <v>3</v>
      </c>
      <c r="K148" s="717">
        <v>23775</v>
      </c>
      <c r="L148" s="717">
        <v>1</v>
      </c>
      <c r="M148" s="717">
        <v>7925</v>
      </c>
      <c r="N148" s="717"/>
      <c r="O148" s="717"/>
      <c r="P148" s="738"/>
      <c r="Q148" s="718"/>
    </row>
    <row r="149" spans="1:17" ht="14.4" customHeight="1" x14ac:dyDescent="0.3">
      <c r="A149" s="713" t="s">
        <v>3687</v>
      </c>
      <c r="B149" s="714" t="s">
        <v>3688</v>
      </c>
      <c r="C149" s="714" t="s">
        <v>3022</v>
      </c>
      <c r="D149" s="714" t="s">
        <v>3731</v>
      </c>
      <c r="E149" s="714" t="s">
        <v>3732</v>
      </c>
      <c r="F149" s="717">
        <v>2</v>
      </c>
      <c r="G149" s="717">
        <v>2562</v>
      </c>
      <c r="H149" s="717">
        <v>1.9814385150812064</v>
      </c>
      <c r="I149" s="717">
        <v>1281</v>
      </c>
      <c r="J149" s="717">
        <v>1</v>
      </c>
      <c r="K149" s="717">
        <v>1293</v>
      </c>
      <c r="L149" s="717">
        <v>1</v>
      </c>
      <c r="M149" s="717">
        <v>1293</v>
      </c>
      <c r="N149" s="717"/>
      <c r="O149" s="717"/>
      <c r="P149" s="738"/>
      <c r="Q149" s="718"/>
    </row>
    <row r="150" spans="1:17" ht="14.4" customHeight="1" x14ac:dyDescent="0.3">
      <c r="A150" s="713" t="s">
        <v>3687</v>
      </c>
      <c r="B150" s="714" t="s">
        <v>3688</v>
      </c>
      <c r="C150" s="714" t="s">
        <v>3022</v>
      </c>
      <c r="D150" s="714" t="s">
        <v>3733</v>
      </c>
      <c r="E150" s="714" t="s">
        <v>3734</v>
      </c>
      <c r="F150" s="717">
        <v>2</v>
      </c>
      <c r="G150" s="717">
        <v>2334</v>
      </c>
      <c r="H150" s="717">
        <v>1.9830076465590485</v>
      </c>
      <c r="I150" s="717">
        <v>1167</v>
      </c>
      <c r="J150" s="717">
        <v>1</v>
      </c>
      <c r="K150" s="717">
        <v>1177</v>
      </c>
      <c r="L150" s="717">
        <v>1</v>
      </c>
      <c r="M150" s="717">
        <v>1177</v>
      </c>
      <c r="N150" s="717"/>
      <c r="O150" s="717"/>
      <c r="P150" s="738"/>
      <c r="Q150" s="718"/>
    </row>
    <row r="151" spans="1:17" ht="14.4" customHeight="1" x14ac:dyDescent="0.3">
      <c r="A151" s="713" t="s">
        <v>3687</v>
      </c>
      <c r="B151" s="714" t="s">
        <v>3688</v>
      </c>
      <c r="C151" s="714" t="s">
        <v>3022</v>
      </c>
      <c r="D151" s="714" t="s">
        <v>3735</v>
      </c>
      <c r="E151" s="714" t="s">
        <v>3736</v>
      </c>
      <c r="F151" s="717">
        <v>4</v>
      </c>
      <c r="G151" s="717">
        <v>20304</v>
      </c>
      <c r="H151" s="717">
        <v>1.3123909249563699</v>
      </c>
      <c r="I151" s="717">
        <v>5076</v>
      </c>
      <c r="J151" s="717">
        <v>3</v>
      </c>
      <c r="K151" s="717">
        <v>15471</v>
      </c>
      <c r="L151" s="717">
        <v>1</v>
      </c>
      <c r="M151" s="717">
        <v>5157</v>
      </c>
      <c r="N151" s="717">
        <v>6</v>
      </c>
      <c r="O151" s="717">
        <v>30942</v>
      </c>
      <c r="P151" s="738">
        <v>2</v>
      </c>
      <c r="Q151" s="718">
        <v>5157</v>
      </c>
    </row>
    <row r="152" spans="1:17" ht="14.4" customHeight="1" x14ac:dyDescent="0.3">
      <c r="A152" s="713" t="s">
        <v>3687</v>
      </c>
      <c r="B152" s="714" t="s">
        <v>3688</v>
      </c>
      <c r="C152" s="714" t="s">
        <v>3022</v>
      </c>
      <c r="D152" s="714" t="s">
        <v>3737</v>
      </c>
      <c r="E152" s="714" t="s">
        <v>3738</v>
      </c>
      <c r="F152" s="717">
        <v>38</v>
      </c>
      <c r="G152" s="717">
        <v>6650</v>
      </c>
      <c r="H152" s="717">
        <v>0.78272128060263657</v>
      </c>
      <c r="I152" s="717">
        <v>175</v>
      </c>
      <c r="J152" s="717">
        <v>48</v>
      </c>
      <c r="K152" s="717">
        <v>8496</v>
      </c>
      <c r="L152" s="717">
        <v>1</v>
      </c>
      <c r="M152" s="717">
        <v>177</v>
      </c>
      <c r="N152" s="717">
        <v>73</v>
      </c>
      <c r="O152" s="717">
        <v>12921</v>
      </c>
      <c r="P152" s="738">
        <v>1.5208333333333333</v>
      </c>
      <c r="Q152" s="718">
        <v>177</v>
      </c>
    </row>
    <row r="153" spans="1:17" ht="14.4" customHeight="1" x14ac:dyDescent="0.3">
      <c r="A153" s="713" t="s">
        <v>3687</v>
      </c>
      <c r="B153" s="714" t="s">
        <v>3688</v>
      </c>
      <c r="C153" s="714" t="s">
        <v>3022</v>
      </c>
      <c r="D153" s="714" t="s">
        <v>3739</v>
      </c>
      <c r="E153" s="714" t="s">
        <v>3740</v>
      </c>
      <c r="F153" s="717">
        <v>3</v>
      </c>
      <c r="G153" s="717">
        <v>6003</v>
      </c>
      <c r="H153" s="717">
        <v>0.26646839488636365</v>
      </c>
      <c r="I153" s="717">
        <v>2001</v>
      </c>
      <c r="J153" s="717">
        <v>11</v>
      </c>
      <c r="K153" s="717">
        <v>22528</v>
      </c>
      <c r="L153" s="717">
        <v>1</v>
      </c>
      <c r="M153" s="717">
        <v>2048</v>
      </c>
      <c r="N153" s="717">
        <v>7</v>
      </c>
      <c r="O153" s="717">
        <v>14343</v>
      </c>
      <c r="P153" s="738">
        <v>0.63667436079545459</v>
      </c>
      <c r="Q153" s="718">
        <v>2049</v>
      </c>
    </row>
    <row r="154" spans="1:17" ht="14.4" customHeight="1" x14ac:dyDescent="0.3">
      <c r="A154" s="713" t="s">
        <v>3687</v>
      </c>
      <c r="B154" s="714" t="s">
        <v>3688</v>
      </c>
      <c r="C154" s="714" t="s">
        <v>3022</v>
      </c>
      <c r="D154" s="714" t="s">
        <v>3741</v>
      </c>
      <c r="E154" s="714" t="s">
        <v>3742</v>
      </c>
      <c r="F154" s="717">
        <v>1</v>
      </c>
      <c r="G154" s="717">
        <v>2696</v>
      </c>
      <c r="H154" s="717">
        <v>0.32846003898635479</v>
      </c>
      <c r="I154" s="717">
        <v>2696</v>
      </c>
      <c r="J154" s="717">
        <v>3</v>
      </c>
      <c r="K154" s="717">
        <v>8208</v>
      </c>
      <c r="L154" s="717">
        <v>1</v>
      </c>
      <c r="M154" s="717">
        <v>2736</v>
      </c>
      <c r="N154" s="717">
        <v>1</v>
      </c>
      <c r="O154" s="717">
        <v>2737</v>
      </c>
      <c r="P154" s="738">
        <v>0.33345516569200778</v>
      </c>
      <c r="Q154" s="718">
        <v>2737</v>
      </c>
    </row>
    <row r="155" spans="1:17" ht="14.4" customHeight="1" x14ac:dyDescent="0.3">
      <c r="A155" s="713" t="s">
        <v>3687</v>
      </c>
      <c r="B155" s="714" t="s">
        <v>3688</v>
      </c>
      <c r="C155" s="714" t="s">
        <v>3022</v>
      </c>
      <c r="D155" s="714" t="s">
        <v>3743</v>
      </c>
      <c r="E155" s="714" t="s">
        <v>3744</v>
      </c>
      <c r="F155" s="717">
        <v>2</v>
      </c>
      <c r="G155" s="717">
        <v>302</v>
      </c>
      <c r="H155" s="717">
        <v>0.48709677419354841</v>
      </c>
      <c r="I155" s="717">
        <v>151</v>
      </c>
      <c r="J155" s="717">
        <v>4</v>
      </c>
      <c r="K155" s="717">
        <v>620</v>
      </c>
      <c r="L155" s="717">
        <v>1</v>
      </c>
      <c r="M155" s="717">
        <v>155</v>
      </c>
      <c r="N155" s="717">
        <v>2</v>
      </c>
      <c r="O155" s="717">
        <v>310</v>
      </c>
      <c r="P155" s="738">
        <v>0.5</v>
      </c>
      <c r="Q155" s="718">
        <v>155</v>
      </c>
    </row>
    <row r="156" spans="1:17" ht="14.4" customHeight="1" x14ac:dyDescent="0.3">
      <c r="A156" s="713" t="s">
        <v>3687</v>
      </c>
      <c r="B156" s="714" t="s">
        <v>3688</v>
      </c>
      <c r="C156" s="714" t="s">
        <v>3022</v>
      </c>
      <c r="D156" s="714" t="s">
        <v>3745</v>
      </c>
      <c r="E156" s="714" t="s">
        <v>3746</v>
      </c>
      <c r="F156" s="717">
        <v>2</v>
      </c>
      <c r="G156" s="717">
        <v>390</v>
      </c>
      <c r="H156" s="717">
        <v>0.97989949748743721</v>
      </c>
      <c r="I156" s="717">
        <v>195</v>
      </c>
      <c r="J156" s="717">
        <v>2</v>
      </c>
      <c r="K156" s="717">
        <v>398</v>
      </c>
      <c r="L156" s="717">
        <v>1</v>
      </c>
      <c r="M156" s="717">
        <v>199</v>
      </c>
      <c r="N156" s="717">
        <v>4</v>
      </c>
      <c r="O156" s="717">
        <v>796</v>
      </c>
      <c r="P156" s="738">
        <v>2</v>
      </c>
      <c r="Q156" s="718">
        <v>199</v>
      </c>
    </row>
    <row r="157" spans="1:17" ht="14.4" customHeight="1" x14ac:dyDescent="0.3">
      <c r="A157" s="713" t="s">
        <v>3687</v>
      </c>
      <c r="B157" s="714" t="s">
        <v>3688</v>
      </c>
      <c r="C157" s="714" t="s">
        <v>3022</v>
      </c>
      <c r="D157" s="714" t="s">
        <v>3747</v>
      </c>
      <c r="E157" s="714" t="s">
        <v>3748</v>
      </c>
      <c r="F157" s="717">
        <v>2</v>
      </c>
      <c r="G157" s="717">
        <v>318</v>
      </c>
      <c r="H157" s="717">
        <v>1.9509202453987731</v>
      </c>
      <c r="I157" s="717">
        <v>159</v>
      </c>
      <c r="J157" s="717">
        <v>1</v>
      </c>
      <c r="K157" s="717">
        <v>163</v>
      </c>
      <c r="L157" s="717">
        <v>1</v>
      </c>
      <c r="M157" s="717">
        <v>163</v>
      </c>
      <c r="N157" s="717"/>
      <c r="O157" s="717"/>
      <c r="P157" s="738"/>
      <c r="Q157" s="718"/>
    </row>
    <row r="158" spans="1:17" ht="14.4" customHeight="1" x14ac:dyDescent="0.3">
      <c r="A158" s="713" t="s">
        <v>3687</v>
      </c>
      <c r="B158" s="714" t="s">
        <v>3688</v>
      </c>
      <c r="C158" s="714" t="s">
        <v>3022</v>
      </c>
      <c r="D158" s="714" t="s">
        <v>3749</v>
      </c>
      <c r="E158" s="714" t="s">
        <v>3750</v>
      </c>
      <c r="F158" s="717">
        <v>2</v>
      </c>
      <c r="G158" s="717">
        <v>4246</v>
      </c>
      <c r="H158" s="717">
        <v>0.98560817084493968</v>
      </c>
      <c r="I158" s="717">
        <v>2123</v>
      </c>
      <c r="J158" s="717">
        <v>2</v>
      </c>
      <c r="K158" s="717">
        <v>4308</v>
      </c>
      <c r="L158" s="717">
        <v>1</v>
      </c>
      <c r="M158" s="717">
        <v>2154</v>
      </c>
      <c r="N158" s="717">
        <v>6</v>
      </c>
      <c r="O158" s="717">
        <v>12930</v>
      </c>
      <c r="P158" s="738">
        <v>3.0013927576601671</v>
      </c>
      <c r="Q158" s="718">
        <v>2155</v>
      </c>
    </row>
    <row r="159" spans="1:17" ht="14.4" customHeight="1" x14ac:dyDescent="0.3">
      <c r="A159" s="713" t="s">
        <v>3687</v>
      </c>
      <c r="B159" s="714" t="s">
        <v>3688</v>
      </c>
      <c r="C159" s="714" t="s">
        <v>3022</v>
      </c>
      <c r="D159" s="714" t="s">
        <v>3751</v>
      </c>
      <c r="E159" s="714" t="s">
        <v>3728</v>
      </c>
      <c r="F159" s="717"/>
      <c r="G159" s="717"/>
      <c r="H159" s="717"/>
      <c r="I159" s="717"/>
      <c r="J159" s="717">
        <v>2</v>
      </c>
      <c r="K159" s="717">
        <v>3776</v>
      </c>
      <c r="L159" s="717">
        <v>1</v>
      </c>
      <c r="M159" s="717">
        <v>1888</v>
      </c>
      <c r="N159" s="717"/>
      <c r="O159" s="717"/>
      <c r="P159" s="738"/>
      <c r="Q159" s="718"/>
    </row>
    <row r="160" spans="1:17" ht="14.4" customHeight="1" x14ac:dyDescent="0.3">
      <c r="A160" s="713" t="s">
        <v>3687</v>
      </c>
      <c r="B160" s="714" t="s">
        <v>3688</v>
      </c>
      <c r="C160" s="714" t="s">
        <v>3022</v>
      </c>
      <c r="D160" s="714" t="s">
        <v>3752</v>
      </c>
      <c r="E160" s="714" t="s">
        <v>3753</v>
      </c>
      <c r="F160" s="717"/>
      <c r="G160" s="717"/>
      <c r="H160" s="717"/>
      <c r="I160" s="717"/>
      <c r="J160" s="717">
        <v>1</v>
      </c>
      <c r="K160" s="717">
        <v>8459</v>
      </c>
      <c r="L160" s="717">
        <v>1</v>
      </c>
      <c r="M160" s="717">
        <v>8459</v>
      </c>
      <c r="N160" s="717">
        <v>1</v>
      </c>
      <c r="O160" s="717">
        <v>8460</v>
      </c>
      <c r="P160" s="738">
        <v>1.0001182172833669</v>
      </c>
      <c r="Q160" s="718">
        <v>8460</v>
      </c>
    </row>
    <row r="161" spans="1:17" ht="14.4" customHeight="1" x14ac:dyDescent="0.3">
      <c r="A161" s="713" t="s">
        <v>3754</v>
      </c>
      <c r="B161" s="714" t="s">
        <v>3755</v>
      </c>
      <c r="C161" s="714" t="s">
        <v>3022</v>
      </c>
      <c r="D161" s="714" t="s">
        <v>3756</v>
      </c>
      <c r="E161" s="714" t="s">
        <v>3757</v>
      </c>
      <c r="F161" s="717">
        <v>2</v>
      </c>
      <c r="G161" s="717">
        <v>412</v>
      </c>
      <c r="H161" s="717"/>
      <c r="I161" s="717">
        <v>206</v>
      </c>
      <c r="J161" s="717"/>
      <c r="K161" s="717"/>
      <c r="L161" s="717"/>
      <c r="M161" s="717"/>
      <c r="N161" s="717"/>
      <c r="O161" s="717"/>
      <c r="P161" s="738"/>
      <c r="Q161" s="718"/>
    </row>
    <row r="162" spans="1:17" ht="14.4" customHeight="1" x14ac:dyDescent="0.3">
      <c r="A162" s="713" t="s">
        <v>3754</v>
      </c>
      <c r="B162" s="714" t="s">
        <v>3755</v>
      </c>
      <c r="C162" s="714" t="s">
        <v>3022</v>
      </c>
      <c r="D162" s="714" t="s">
        <v>3758</v>
      </c>
      <c r="E162" s="714" t="s">
        <v>3757</v>
      </c>
      <c r="F162" s="717">
        <v>1</v>
      </c>
      <c r="G162" s="717">
        <v>85</v>
      </c>
      <c r="H162" s="717"/>
      <c r="I162" s="717">
        <v>85</v>
      </c>
      <c r="J162" s="717"/>
      <c r="K162" s="717"/>
      <c r="L162" s="717"/>
      <c r="M162" s="717"/>
      <c r="N162" s="717"/>
      <c r="O162" s="717"/>
      <c r="P162" s="738"/>
      <c r="Q162" s="718"/>
    </row>
    <row r="163" spans="1:17" ht="14.4" customHeight="1" x14ac:dyDescent="0.3">
      <c r="A163" s="713" t="s">
        <v>3754</v>
      </c>
      <c r="B163" s="714" t="s">
        <v>3755</v>
      </c>
      <c r="C163" s="714" t="s">
        <v>3022</v>
      </c>
      <c r="D163" s="714" t="s">
        <v>3759</v>
      </c>
      <c r="E163" s="714" t="s">
        <v>3760</v>
      </c>
      <c r="F163" s="717">
        <v>50</v>
      </c>
      <c r="G163" s="717">
        <v>14750</v>
      </c>
      <c r="H163" s="717">
        <v>1.9601328903654485</v>
      </c>
      <c r="I163" s="717">
        <v>295</v>
      </c>
      <c r="J163" s="717">
        <v>25</v>
      </c>
      <c r="K163" s="717">
        <v>7525</v>
      </c>
      <c r="L163" s="717">
        <v>1</v>
      </c>
      <c r="M163" s="717">
        <v>301</v>
      </c>
      <c r="N163" s="717"/>
      <c r="O163" s="717"/>
      <c r="P163" s="738"/>
      <c r="Q163" s="718"/>
    </row>
    <row r="164" spans="1:17" ht="14.4" customHeight="1" x14ac:dyDescent="0.3">
      <c r="A164" s="713" t="s">
        <v>3754</v>
      </c>
      <c r="B164" s="714" t="s">
        <v>3755</v>
      </c>
      <c r="C164" s="714" t="s">
        <v>3022</v>
      </c>
      <c r="D164" s="714" t="s">
        <v>3761</v>
      </c>
      <c r="E164" s="714" t="s">
        <v>3762</v>
      </c>
      <c r="F164" s="717">
        <v>6</v>
      </c>
      <c r="G164" s="717">
        <v>570</v>
      </c>
      <c r="H164" s="717"/>
      <c r="I164" s="717">
        <v>95</v>
      </c>
      <c r="J164" s="717"/>
      <c r="K164" s="717"/>
      <c r="L164" s="717"/>
      <c r="M164" s="717"/>
      <c r="N164" s="717"/>
      <c r="O164" s="717"/>
      <c r="P164" s="738"/>
      <c r="Q164" s="718"/>
    </row>
    <row r="165" spans="1:17" ht="14.4" customHeight="1" x14ac:dyDescent="0.3">
      <c r="A165" s="713" t="s">
        <v>3754</v>
      </c>
      <c r="B165" s="714" t="s">
        <v>3755</v>
      </c>
      <c r="C165" s="714" t="s">
        <v>3022</v>
      </c>
      <c r="D165" s="714" t="s">
        <v>3763</v>
      </c>
      <c r="E165" s="714" t="s">
        <v>3764</v>
      </c>
      <c r="F165" s="717">
        <v>1</v>
      </c>
      <c r="G165" s="717">
        <v>224</v>
      </c>
      <c r="H165" s="717"/>
      <c r="I165" s="717">
        <v>224</v>
      </c>
      <c r="J165" s="717"/>
      <c r="K165" s="717"/>
      <c r="L165" s="717"/>
      <c r="M165" s="717"/>
      <c r="N165" s="717"/>
      <c r="O165" s="717"/>
      <c r="P165" s="738"/>
      <c r="Q165" s="718"/>
    </row>
    <row r="166" spans="1:17" ht="14.4" customHeight="1" x14ac:dyDescent="0.3">
      <c r="A166" s="713" t="s">
        <v>3754</v>
      </c>
      <c r="B166" s="714" t="s">
        <v>3755</v>
      </c>
      <c r="C166" s="714" t="s">
        <v>3022</v>
      </c>
      <c r="D166" s="714" t="s">
        <v>3765</v>
      </c>
      <c r="E166" s="714" t="s">
        <v>3766</v>
      </c>
      <c r="F166" s="717">
        <v>9</v>
      </c>
      <c r="G166" s="717">
        <v>1215</v>
      </c>
      <c r="H166" s="717">
        <v>0.98540145985401462</v>
      </c>
      <c r="I166" s="717">
        <v>135</v>
      </c>
      <c r="J166" s="717">
        <v>9</v>
      </c>
      <c r="K166" s="717">
        <v>1233</v>
      </c>
      <c r="L166" s="717">
        <v>1</v>
      </c>
      <c r="M166" s="717">
        <v>137</v>
      </c>
      <c r="N166" s="717">
        <v>4</v>
      </c>
      <c r="O166" s="717">
        <v>548</v>
      </c>
      <c r="P166" s="738">
        <v>0.44444444444444442</v>
      </c>
      <c r="Q166" s="718">
        <v>137</v>
      </c>
    </row>
    <row r="167" spans="1:17" ht="14.4" customHeight="1" x14ac:dyDescent="0.3">
      <c r="A167" s="713" t="s">
        <v>3754</v>
      </c>
      <c r="B167" s="714" t="s">
        <v>3755</v>
      </c>
      <c r="C167" s="714" t="s">
        <v>3022</v>
      </c>
      <c r="D167" s="714" t="s">
        <v>3767</v>
      </c>
      <c r="E167" s="714" t="s">
        <v>3766</v>
      </c>
      <c r="F167" s="717">
        <v>1</v>
      </c>
      <c r="G167" s="717">
        <v>178</v>
      </c>
      <c r="H167" s="717">
        <v>0.97267759562841527</v>
      </c>
      <c r="I167" s="717">
        <v>178</v>
      </c>
      <c r="J167" s="717">
        <v>1</v>
      </c>
      <c r="K167" s="717">
        <v>183</v>
      </c>
      <c r="L167" s="717">
        <v>1</v>
      </c>
      <c r="M167" s="717">
        <v>183</v>
      </c>
      <c r="N167" s="717"/>
      <c r="O167" s="717"/>
      <c r="P167" s="738"/>
      <c r="Q167" s="718"/>
    </row>
    <row r="168" spans="1:17" ht="14.4" customHeight="1" x14ac:dyDescent="0.3">
      <c r="A168" s="713" t="s">
        <v>3754</v>
      </c>
      <c r="B168" s="714" t="s">
        <v>3755</v>
      </c>
      <c r="C168" s="714" t="s">
        <v>3022</v>
      </c>
      <c r="D168" s="714" t="s">
        <v>3768</v>
      </c>
      <c r="E168" s="714" t="s">
        <v>3769</v>
      </c>
      <c r="F168" s="717">
        <v>1</v>
      </c>
      <c r="G168" s="717">
        <v>593</v>
      </c>
      <c r="H168" s="717"/>
      <c r="I168" s="717">
        <v>593</v>
      </c>
      <c r="J168" s="717"/>
      <c r="K168" s="717"/>
      <c r="L168" s="717"/>
      <c r="M168" s="717"/>
      <c r="N168" s="717"/>
      <c r="O168" s="717"/>
      <c r="P168" s="738"/>
      <c r="Q168" s="718"/>
    </row>
    <row r="169" spans="1:17" ht="14.4" customHeight="1" x14ac:dyDescent="0.3">
      <c r="A169" s="713" t="s">
        <v>3754</v>
      </c>
      <c r="B169" s="714" t="s">
        <v>3755</v>
      </c>
      <c r="C169" s="714" t="s">
        <v>3022</v>
      </c>
      <c r="D169" s="714" t="s">
        <v>3770</v>
      </c>
      <c r="E169" s="714" t="s">
        <v>3771</v>
      </c>
      <c r="F169" s="717">
        <v>3</v>
      </c>
      <c r="G169" s="717">
        <v>483</v>
      </c>
      <c r="H169" s="717">
        <v>2.7919075144508669</v>
      </c>
      <c r="I169" s="717">
        <v>161</v>
      </c>
      <c r="J169" s="717">
        <v>1</v>
      </c>
      <c r="K169" s="717">
        <v>173</v>
      </c>
      <c r="L169" s="717">
        <v>1</v>
      </c>
      <c r="M169" s="717">
        <v>173</v>
      </c>
      <c r="N169" s="717"/>
      <c r="O169" s="717"/>
      <c r="P169" s="738"/>
      <c r="Q169" s="718"/>
    </row>
    <row r="170" spans="1:17" ht="14.4" customHeight="1" x14ac:dyDescent="0.3">
      <c r="A170" s="713" t="s">
        <v>3754</v>
      </c>
      <c r="B170" s="714" t="s">
        <v>3755</v>
      </c>
      <c r="C170" s="714" t="s">
        <v>3022</v>
      </c>
      <c r="D170" s="714" t="s">
        <v>3772</v>
      </c>
      <c r="E170" s="714" t="s">
        <v>3773</v>
      </c>
      <c r="F170" s="717">
        <v>1</v>
      </c>
      <c r="G170" s="717">
        <v>141</v>
      </c>
      <c r="H170" s="717"/>
      <c r="I170" s="717">
        <v>141</v>
      </c>
      <c r="J170" s="717"/>
      <c r="K170" s="717"/>
      <c r="L170" s="717"/>
      <c r="M170" s="717"/>
      <c r="N170" s="717"/>
      <c r="O170" s="717"/>
      <c r="P170" s="738"/>
      <c r="Q170" s="718"/>
    </row>
    <row r="171" spans="1:17" ht="14.4" customHeight="1" x14ac:dyDescent="0.3">
      <c r="A171" s="713" t="s">
        <v>3754</v>
      </c>
      <c r="B171" s="714" t="s">
        <v>3755</v>
      </c>
      <c r="C171" s="714" t="s">
        <v>3022</v>
      </c>
      <c r="D171" s="714" t="s">
        <v>3774</v>
      </c>
      <c r="E171" s="714" t="s">
        <v>3773</v>
      </c>
      <c r="F171" s="717">
        <v>9</v>
      </c>
      <c r="G171" s="717">
        <v>702</v>
      </c>
      <c r="H171" s="717">
        <v>1</v>
      </c>
      <c r="I171" s="717">
        <v>78</v>
      </c>
      <c r="J171" s="717">
        <v>9</v>
      </c>
      <c r="K171" s="717">
        <v>702</v>
      </c>
      <c r="L171" s="717">
        <v>1</v>
      </c>
      <c r="M171" s="717">
        <v>78</v>
      </c>
      <c r="N171" s="717">
        <v>4</v>
      </c>
      <c r="O171" s="717">
        <v>312</v>
      </c>
      <c r="P171" s="738">
        <v>0.44444444444444442</v>
      </c>
      <c r="Q171" s="718">
        <v>78</v>
      </c>
    </row>
    <row r="172" spans="1:17" ht="14.4" customHeight="1" x14ac:dyDescent="0.3">
      <c r="A172" s="713" t="s">
        <v>3754</v>
      </c>
      <c r="B172" s="714" t="s">
        <v>3755</v>
      </c>
      <c r="C172" s="714" t="s">
        <v>3022</v>
      </c>
      <c r="D172" s="714" t="s">
        <v>3775</v>
      </c>
      <c r="E172" s="714" t="s">
        <v>3776</v>
      </c>
      <c r="F172" s="717">
        <v>1</v>
      </c>
      <c r="G172" s="717">
        <v>307</v>
      </c>
      <c r="H172" s="717"/>
      <c r="I172" s="717">
        <v>307</v>
      </c>
      <c r="J172" s="717"/>
      <c r="K172" s="717"/>
      <c r="L172" s="717"/>
      <c r="M172" s="717"/>
      <c r="N172" s="717"/>
      <c r="O172" s="717"/>
      <c r="P172" s="738"/>
      <c r="Q172" s="718"/>
    </row>
    <row r="173" spans="1:17" ht="14.4" customHeight="1" x14ac:dyDescent="0.3">
      <c r="A173" s="713" t="s">
        <v>3754</v>
      </c>
      <c r="B173" s="714" t="s">
        <v>3755</v>
      </c>
      <c r="C173" s="714" t="s">
        <v>3022</v>
      </c>
      <c r="D173" s="714" t="s">
        <v>3777</v>
      </c>
      <c r="E173" s="714" t="s">
        <v>3778</v>
      </c>
      <c r="F173" s="717">
        <v>3</v>
      </c>
      <c r="G173" s="717">
        <v>483</v>
      </c>
      <c r="H173" s="717">
        <v>0.59263803680981597</v>
      </c>
      <c r="I173" s="717">
        <v>161</v>
      </c>
      <c r="J173" s="717">
        <v>5</v>
      </c>
      <c r="K173" s="717">
        <v>815</v>
      </c>
      <c r="L173" s="717">
        <v>1</v>
      </c>
      <c r="M173" s="717">
        <v>163</v>
      </c>
      <c r="N173" s="717">
        <v>3</v>
      </c>
      <c r="O173" s="717">
        <v>489</v>
      </c>
      <c r="P173" s="738">
        <v>0.6</v>
      </c>
      <c r="Q173" s="718">
        <v>163</v>
      </c>
    </row>
    <row r="174" spans="1:17" ht="14.4" customHeight="1" x14ac:dyDescent="0.3">
      <c r="A174" s="713" t="s">
        <v>3754</v>
      </c>
      <c r="B174" s="714" t="s">
        <v>3755</v>
      </c>
      <c r="C174" s="714" t="s">
        <v>3022</v>
      </c>
      <c r="D174" s="714" t="s">
        <v>3779</v>
      </c>
      <c r="E174" s="714" t="s">
        <v>3757</v>
      </c>
      <c r="F174" s="717">
        <v>13</v>
      </c>
      <c r="G174" s="717">
        <v>923</v>
      </c>
      <c r="H174" s="717">
        <v>1.1654040404040404</v>
      </c>
      <c r="I174" s="717">
        <v>71</v>
      </c>
      <c r="J174" s="717">
        <v>11</v>
      </c>
      <c r="K174" s="717">
        <v>792</v>
      </c>
      <c r="L174" s="717">
        <v>1</v>
      </c>
      <c r="M174" s="717">
        <v>72</v>
      </c>
      <c r="N174" s="717">
        <v>8</v>
      </c>
      <c r="O174" s="717">
        <v>576</v>
      </c>
      <c r="P174" s="738">
        <v>0.72727272727272729</v>
      </c>
      <c r="Q174" s="718">
        <v>72</v>
      </c>
    </row>
    <row r="175" spans="1:17" ht="14.4" customHeight="1" x14ac:dyDescent="0.3">
      <c r="A175" s="713" t="s">
        <v>3754</v>
      </c>
      <c r="B175" s="714" t="s">
        <v>3755</v>
      </c>
      <c r="C175" s="714" t="s">
        <v>3022</v>
      </c>
      <c r="D175" s="714" t="s">
        <v>3780</v>
      </c>
      <c r="E175" s="714" t="s">
        <v>3781</v>
      </c>
      <c r="F175" s="717">
        <v>1</v>
      </c>
      <c r="G175" s="717">
        <v>220</v>
      </c>
      <c r="H175" s="717"/>
      <c r="I175" s="717">
        <v>220</v>
      </c>
      <c r="J175" s="717"/>
      <c r="K175" s="717"/>
      <c r="L175" s="717"/>
      <c r="M175" s="717"/>
      <c r="N175" s="717"/>
      <c r="O175" s="717"/>
      <c r="P175" s="738"/>
      <c r="Q175" s="718"/>
    </row>
    <row r="176" spans="1:17" ht="14.4" customHeight="1" x14ac:dyDescent="0.3">
      <c r="A176" s="713" t="s">
        <v>3754</v>
      </c>
      <c r="B176" s="714" t="s">
        <v>3755</v>
      </c>
      <c r="C176" s="714" t="s">
        <v>3022</v>
      </c>
      <c r="D176" s="714" t="s">
        <v>3782</v>
      </c>
      <c r="E176" s="714" t="s">
        <v>3783</v>
      </c>
      <c r="F176" s="717">
        <v>2</v>
      </c>
      <c r="G176" s="717">
        <v>2390</v>
      </c>
      <c r="H176" s="717">
        <v>0.98678777869529311</v>
      </c>
      <c r="I176" s="717">
        <v>1195</v>
      </c>
      <c r="J176" s="717">
        <v>2</v>
      </c>
      <c r="K176" s="717">
        <v>2422</v>
      </c>
      <c r="L176" s="717">
        <v>1</v>
      </c>
      <c r="M176" s="717">
        <v>1211</v>
      </c>
      <c r="N176" s="717"/>
      <c r="O176" s="717"/>
      <c r="P176" s="738"/>
      <c r="Q176" s="718"/>
    </row>
    <row r="177" spans="1:17" ht="14.4" customHeight="1" x14ac:dyDescent="0.3">
      <c r="A177" s="713" t="s">
        <v>3754</v>
      </c>
      <c r="B177" s="714" t="s">
        <v>3755</v>
      </c>
      <c r="C177" s="714" t="s">
        <v>3022</v>
      </c>
      <c r="D177" s="714" t="s">
        <v>3784</v>
      </c>
      <c r="E177" s="714" t="s">
        <v>3785</v>
      </c>
      <c r="F177" s="717">
        <v>3</v>
      </c>
      <c r="G177" s="717">
        <v>330</v>
      </c>
      <c r="H177" s="717">
        <v>2.8947368421052633</v>
      </c>
      <c r="I177" s="717">
        <v>110</v>
      </c>
      <c r="J177" s="717">
        <v>1</v>
      </c>
      <c r="K177" s="717">
        <v>114</v>
      </c>
      <c r="L177" s="717">
        <v>1</v>
      </c>
      <c r="M177" s="717">
        <v>114</v>
      </c>
      <c r="N177" s="717"/>
      <c r="O177" s="717"/>
      <c r="P177" s="738"/>
      <c r="Q177" s="718"/>
    </row>
    <row r="178" spans="1:17" ht="14.4" customHeight="1" x14ac:dyDescent="0.3">
      <c r="A178" s="713" t="s">
        <v>3754</v>
      </c>
      <c r="B178" s="714" t="s">
        <v>3755</v>
      </c>
      <c r="C178" s="714" t="s">
        <v>3022</v>
      </c>
      <c r="D178" s="714" t="s">
        <v>3786</v>
      </c>
      <c r="E178" s="714" t="s">
        <v>3787</v>
      </c>
      <c r="F178" s="717">
        <v>1</v>
      </c>
      <c r="G178" s="717">
        <v>323</v>
      </c>
      <c r="H178" s="717"/>
      <c r="I178" s="717">
        <v>323</v>
      </c>
      <c r="J178" s="717"/>
      <c r="K178" s="717"/>
      <c r="L178" s="717"/>
      <c r="M178" s="717"/>
      <c r="N178" s="717"/>
      <c r="O178" s="717"/>
      <c r="P178" s="738"/>
      <c r="Q178" s="718"/>
    </row>
    <row r="179" spans="1:17" ht="14.4" customHeight="1" x14ac:dyDescent="0.3">
      <c r="A179" s="713" t="s">
        <v>3754</v>
      </c>
      <c r="B179" s="714" t="s">
        <v>3755</v>
      </c>
      <c r="C179" s="714" t="s">
        <v>3022</v>
      </c>
      <c r="D179" s="714" t="s">
        <v>3788</v>
      </c>
      <c r="E179" s="714" t="s">
        <v>3789</v>
      </c>
      <c r="F179" s="717">
        <v>1</v>
      </c>
      <c r="G179" s="717">
        <v>1033</v>
      </c>
      <c r="H179" s="717"/>
      <c r="I179" s="717">
        <v>1033</v>
      </c>
      <c r="J179" s="717"/>
      <c r="K179" s="717"/>
      <c r="L179" s="717"/>
      <c r="M179" s="717"/>
      <c r="N179" s="717"/>
      <c r="O179" s="717"/>
      <c r="P179" s="738"/>
      <c r="Q179" s="718"/>
    </row>
    <row r="180" spans="1:17" ht="14.4" customHeight="1" x14ac:dyDescent="0.3">
      <c r="A180" s="713" t="s">
        <v>3754</v>
      </c>
      <c r="B180" s="714" t="s">
        <v>3755</v>
      </c>
      <c r="C180" s="714" t="s">
        <v>3022</v>
      </c>
      <c r="D180" s="714" t="s">
        <v>3790</v>
      </c>
      <c r="E180" s="714" t="s">
        <v>3791</v>
      </c>
      <c r="F180" s="717">
        <v>1</v>
      </c>
      <c r="G180" s="717">
        <v>294</v>
      </c>
      <c r="H180" s="717"/>
      <c r="I180" s="717">
        <v>294</v>
      </c>
      <c r="J180" s="717"/>
      <c r="K180" s="717"/>
      <c r="L180" s="717"/>
      <c r="M180" s="717"/>
      <c r="N180" s="717"/>
      <c r="O180" s="717"/>
      <c r="P180" s="738"/>
      <c r="Q180" s="718"/>
    </row>
    <row r="181" spans="1:17" ht="14.4" customHeight="1" x14ac:dyDescent="0.3">
      <c r="A181" s="713" t="s">
        <v>3792</v>
      </c>
      <c r="B181" s="714" t="s">
        <v>3793</v>
      </c>
      <c r="C181" s="714" t="s">
        <v>3022</v>
      </c>
      <c r="D181" s="714" t="s">
        <v>3794</v>
      </c>
      <c r="E181" s="714" t="s">
        <v>3795</v>
      </c>
      <c r="F181" s="717"/>
      <c r="G181" s="717"/>
      <c r="H181" s="717"/>
      <c r="I181" s="717"/>
      <c r="J181" s="717"/>
      <c r="K181" s="717"/>
      <c r="L181" s="717"/>
      <c r="M181" s="717"/>
      <c r="N181" s="717">
        <v>1</v>
      </c>
      <c r="O181" s="717">
        <v>189</v>
      </c>
      <c r="P181" s="738"/>
      <c r="Q181" s="718">
        <v>189</v>
      </c>
    </row>
    <row r="182" spans="1:17" ht="14.4" customHeight="1" x14ac:dyDescent="0.3">
      <c r="A182" s="713" t="s">
        <v>3792</v>
      </c>
      <c r="B182" s="714" t="s">
        <v>3793</v>
      </c>
      <c r="C182" s="714" t="s">
        <v>3022</v>
      </c>
      <c r="D182" s="714" t="s">
        <v>3796</v>
      </c>
      <c r="E182" s="714" t="s">
        <v>3797</v>
      </c>
      <c r="F182" s="717"/>
      <c r="G182" s="717"/>
      <c r="H182" s="717"/>
      <c r="I182" s="717"/>
      <c r="J182" s="717"/>
      <c r="K182" s="717"/>
      <c r="L182" s="717"/>
      <c r="M182" s="717"/>
      <c r="N182" s="717">
        <v>1</v>
      </c>
      <c r="O182" s="717">
        <v>305</v>
      </c>
      <c r="P182" s="738"/>
      <c r="Q182" s="718">
        <v>305</v>
      </c>
    </row>
    <row r="183" spans="1:17" ht="14.4" customHeight="1" x14ac:dyDescent="0.3">
      <c r="A183" s="713" t="s">
        <v>3792</v>
      </c>
      <c r="B183" s="714" t="s">
        <v>3793</v>
      </c>
      <c r="C183" s="714" t="s">
        <v>3022</v>
      </c>
      <c r="D183" s="714" t="s">
        <v>3798</v>
      </c>
      <c r="E183" s="714" t="s">
        <v>3799</v>
      </c>
      <c r="F183" s="717"/>
      <c r="G183" s="717"/>
      <c r="H183" s="717"/>
      <c r="I183" s="717"/>
      <c r="J183" s="717">
        <v>1</v>
      </c>
      <c r="K183" s="717">
        <v>494</v>
      </c>
      <c r="L183" s="717">
        <v>1</v>
      </c>
      <c r="M183" s="717">
        <v>494</v>
      </c>
      <c r="N183" s="717"/>
      <c r="O183" s="717"/>
      <c r="P183" s="738"/>
      <c r="Q183" s="718"/>
    </row>
    <row r="184" spans="1:17" ht="14.4" customHeight="1" x14ac:dyDescent="0.3">
      <c r="A184" s="713" t="s">
        <v>3792</v>
      </c>
      <c r="B184" s="714" t="s">
        <v>3793</v>
      </c>
      <c r="C184" s="714" t="s">
        <v>3022</v>
      </c>
      <c r="D184" s="714" t="s">
        <v>3800</v>
      </c>
      <c r="E184" s="714" t="s">
        <v>3801</v>
      </c>
      <c r="F184" s="717"/>
      <c r="G184" s="717"/>
      <c r="H184" s="717"/>
      <c r="I184" s="717"/>
      <c r="J184" s="717">
        <v>1</v>
      </c>
      <c r="K184" s="717">
        <v>370</v>
      </c>
      <c r="L184" s="717">
        <v>1</v>
      </c>
      <c r="M184" s="717">
        <v>370</v>
      </c>
      <c r="N184" s="717">
        <v>1</v>
      </c>
      <c r="O184" s="717">
        <v>370</v>
      </c>
      <c r="P184" s="738">
        <v>1</v>
      </c>
      <c r="Q184" s="718">
        <v>370</v>
      </c>
    </row>
    <row r="185" spans="1:17" ht="14.4" customHeight="1" x14ac:dyDescent="0.3">
      <c r="A185" s="713" t="s">
        <v>3792</v>
      </c>
      <c r="B185" s="714" t="s">
        <v>3793</v>
      </c>
      <c r="C185" s="714" t="s">
        <v>3022</v>
      </c>
      <c r="D185" s="714" t="s">
        <v>3802</v>
      </c>
      <c r="E185" s="714" t="s">
        <v>3803</v>
      </c>
      <c r="F185" s="717"/>
      <c r="G185" s="717"/>
      <c r="H185" s="717"/>
      <c r="I185" s="717"/>
      <c r="J185" s="717">
        <v>4</v>
      </c>
      <c r="K185" s="717">
        <v>232</v>
      </c>
      <c r="L185" s="717">
        <v>1</v>
      </c>
      <c r="M185" s="717">
        <v>58</v>
      </c>
      <c r="N185" s="717"/>
      <c r="O185" s="717"/>
      <c r="P185" s="738"/>
      <c r="Q185" s="718"/>
    </row>
    <row r="186" spans="1:17" ht="14.4" customHeight="1" x14ac:dyDescent="0.3">
      <c r="A186" s="713" t="s">
        <v>3792</v>
      </c>
      <c r="B186" s="714" t="s">
        <v>3793</v>
      </c>
      <c r="C186" s="714" t="s">
        <v>3022</v>
      </c>
      <c r="D186" s="714" t="s">
        <v>3804</v>
      </c>
      <c r="E186" s="714" t="s">
        <v>3805</v>
      </c>
      <c r="F186" s="717"/>
      <c r="G186" s="717"/>
      <c r="H186" s="717"/>
      <c r="I186" s="717"/>
      <c r="J186" s="717"/>
      <c r="K186" s="717"/>
      <c r="L186" s="717"/>
      <c r="M186" s="717"/>
      <c r="N186" s="717">
        <v>2</v>
      </c>
      <c r="O186" s="717">
        <v>352</v>
      </c>
      <c r="P186" s="738"/>
      <c r="Q186" s="718">
        <v>176</v>
      </c>
    </row>
    <row r="187" spans="1:17" ht="14.4" customHeight="1" x14ac:dyDescent="0.3">
      <c r="A187" s="713" t="s">
        <v>3792</v>
      </c>
      <c r="B187" s="714" t="s">
        <v>3793</v>
      </c>
      <c r="C187" s="714" t="s">
        <v>3022</v>
      </c>
      <c r="D187" s="714" t="s">
        <v>3806</v>
      </c>
      <c r="E187" s="714" t="s">
        <v>3807</v>
      </c>
      <c r="F187" s="717"/>
      <c r="G187" s="717"/>
      <c r="H187" s="717"/>
      <c r="I187" s="717"/>
      <c r="J187" s="717"/>
      <c r="K187" s="717"/>
      <c r="L187" s="717"/>
      <c r="M187" s="717"/>
      <c r="N187" s="717">
        <v>1</v>
      </c>
      <c r="O187" s="717">
        <v>170</v>
      </c>
      <c r="P187" s="738"/>
      <c r="Q187" s="718">
        <v>170</v>
      </c>
    </row>
    <row r="188" spans="1:17" ht="14.4" customHeight="1" x14ac:dyDescent="0.3">
      <c r="A188" s="713" t="s">
        <v>3808</v>
      </c>
      <c r="B188" s="714" t="s">
        <v>3809</v>
      </c>
      <c r="C188" s="714" t="s">
        <v>3022</v>
      </c>
      <c r="D188" s="714" t="s">
        <v>3810</v>
      </c>
      <c r="E188" s="714" t="s">
        <v>3811</v>
      </c>
      <c r="F188" s="717">
        <v>26</v>
      </c>
      <c r="G188" s="717">
        <v>4186</v>
      </c>
      <c r="H188" s="717">
        <v>0.25204720616570325</v>
      </c>
      <c r="I188" s="717">
        <v>161</v>
      </c>
      <c r="J188" s="717">
        <v>96</v>
      </c>
      <c r="K188" s="717">
        <v>16608</v>
      </c>
      <c r="L188" s="717">
        <v>1</v>
      </c>
      <c r="M188" s="717">
        <v>173</v>
      </c>
      <c r="N188" s="717">
        <v>115</v>
      </c>
      <c r="O188" s="717">
        <v>19895</v>
      </c>
      <c r="P188" s="738">
        <v>1.1979166666666667</v>
      </c>
      <c r="Q188" s="718">
        <v>173</v>
      </c>
    </row>
    <row r="189" spans="1:17" ht="14.4" customHeight="1" x14ac:dyDescent="0.3">
      <c r="A189" s="713" t="s">
        <v>3808</v>
      </c>
      <c r="B189" s="714" t="s">
        <v>3809</v>
      </c>
      <c r="C189" s="714" t="s">
        <v>3022</v>
      </c>
      <c r="D189" s="714" t="s">
        <v>3812</v>
      </c>
      <c r="E189" s="714" t="s">
        <v>3813</v>
      </c>
      <c r="F189" s="717"/>
      <c r="G189" s="717"/>
      <c r="H189" s="717"/>
      <c r="I189" s="717"/>
      <c r="J189" s="717">
        <v>5</v>
      </c>
      <c r="K189" s="717">
        <v>5865</v>
      </c>
      <c r="L189" s="717">
        <v>1</v>
      </c>
      <c r="M189" s="717">
        <v>1173</v>
      </c>
      <c r="N189" s="717"/>
      <c r="O189" s="717"/>
      <c r="P189" s="738"/>
      <c r="Q189" s="718"/>
    </row>
    <row r="190" spans="1:17" ht="14.4" customHeight="1" x14ac:dyDescent="0.3">
      <c r="A190" s="713" t="s">
        <v>3808</v>
      </c>
      <c r="B190" s="714" t="s">
        <v>3809</v>
      </c>
      <c r="C190" s="714" t="s">
        <v>3022</v>
      </c>
      <c r="D190" s="714" t="s">
        <v>3814</v>
      </c>
      <c r="E190" s="714" t="s">
        <v>3815</v>
      </c>
      <c r="F190" s="717">
        <v>39</v>
      </c>
      <c r="G190" s="717">
        <v>1560</v>
      </c>
      <c r="H190" s="717">
        <v>0.50064184852374838</v>
      </c>
      <c r="I190" s="717">
        <v>40</v>
      </c>
      <c r="J190" s="717">
        <v>76</v>
      </c>
      <c r="K190" s="717">
        <v>3116</v>
      </c>
      <c r="L190" s="717">
        <v>1</v>
      </c>
      <c r="M190" s="717">
        <v>41</v>
      </c>
      <c r="N190" s="717">
        <v>91</v>
      </c>
      <c r="O190" s="717">
        <v>4186</v>
      </c>
      <c r="P190" s="738">
        <v>1.3433889602053914</v>
      </c>
      <c r="Q190" s="718">
        <v>46</v>
      </c>
    </row>
    <row r="191" spans="1:17" ht="14.4" customHeight="1" x14ac:dyDescent="0.3">
      <c r="A191" s="713" t="s">
        <v>3808</v>
      </c>
      <c r="B191" s="714" t="s">
        <v>3809</v>
      </c>
      <c r="C191" s="714" t="s">
        <v>3022</v>
      </c>
      <c r="D191" s="714" t="s">
        <v>3816</v>
      </c>
      <c r="E191" s="714" t="s">
        <v>3817</v>
      </c>
      <c r="F191" s="717"/>
      <c r="G191" s="717"/>
      <c r="H191" s="717"/>
      <c r="I191" s="717"/>
      <c r="J191" s="717">
        <v>7</v>
      </c>
      <c r="K191" s="717">
        <v>2688</v>
      </c>
      <c r="L191" s="717">
        <v>1</v>
      </c>
      <c r="M191" s="717">
        <v>384</v>
      </c>
      <c r="N191" s="717">
        <v>5</v>
      </c>
      <c r="O191" s="717">
        <v>1735</v>
      </c>
      <c r="P191" s="738">
        <v>0.64546130952380953</v>
      </c>
      <c r="Q191" s="718">
        <v>347</v>
      </c>
    </row>
    <row r="192" spans="1:17" ht="14.4" customHeight="1" x14ac:dyDescent="0.3">
      <c r="A192" s="713" t="s">
        <v>3808</v>
      </c>
      <c r="B192" s="714" t="s">
        <v>3809</v>
      </c>
      <c r="C192" s="714" t="s">
        <v>3022</v>
      </c>
      <c r="D192" s="714" t="s">
        <v>3818</v>
      </c>
      <c r="E192" s="714" t="s">
        <v>3819</v>
      </c>
      <c r="F192" s="717"/>
      <c r="G192" s="717"/>
      <c r="H192" s="717"/>
      <c r="I192" s="717"/>
      <c r="J192" s="717"/>
      <c r="K192" s="717"/>
      <c r="L192" s="717"/>
      <c r="M192" s="717"/>
      <c r="N192" s="717">
        <v>14</v>
      </c>
      <c r="O192" s="717">
        <v>5278</v>
      </c>
      <c r="P192" s="738"/>
      <c r="Q192" s="718">
        <v>377</v>
      </c>
    </row>
    <row r="193" spans="1:17" ht="14.4" customHeight="1" x14ac:dyDescent="0.3">
      <c r="A193" s="713" t="s">
        <v>3808</v>
      </c>
      <c r="B193" s="714" t="s">
        <v>3809</v>
      </c>
      <c r="C193" s="714" t="s">
        <v>3022</v>
      </c>
      <c r="D193" s="714" t="s">
        <v>3820</v>
      </c>
      <c r="E193" s="714" t="s">
        <v>3821</v>
      </c>
      <c r="F193" s="717">
        <v>7</v>
      </c>
      <c r="G193" s="717">
        <v>3437</v>
      </c>
      <c r="H193" s="717">
        <v>0.77619692863595302</v>
      </c>
      <c r="I193" s="717">
        <v>491</v>
      </c>
      <c r="J193" s="717">
        <v>9</v>
      </c>
      <c r="K193" s="717">
        <v>4428</v>
      </c>
      <c r="L193" s="717">
        <v>1</v>
      </c>
      <c r="M193" s="717">
        <v>492</v>
      </c>
      <c r="N193" s="717">
        <v>32</v>
      </c>
      <c r="O193" s="717">
        <v>16768</v>
      </c>
      <c r="P193" s="738">
        <v>3.7868112014453477</v>
      </c>
      <c r="Q193" s="718">
        <v>524</v>
      </c>
    </row>
    <row r="194" spans="1:17" ht="14.4" customHeight="1" x14ac:dyDescent="0.3">
      <c r="A194" s="713" t="s">
        <v>3808</v>
      </c>
      <c r="B194" s="714" t="s">
        <v>3809</v>
      </c>
      <c r="C194" s="714" t="s">
        <v>3022</v>
      </c>
      <c r="D194" s="714" t="s">
        <v>3822</v>
      </c>
      <c r="E194" s="714" t="s">
        <v>3823</v>
      </c>
      <c r="F194" s="717"/>
      <c r="G194" s="717"/>
      <c r="H194" s="717"/>
      <c r="I194" s="717"/>
      <c r="J194" s="717">
        <v>9</v>
      </c>
      <c r="K194" s="717">
        <v>279</v>
      </c>
      <c r="L194" s="717">
        <v>1</v>
      </c>
      <c r="M194" s="717">
        <v>31</v>
      </c>
      <c r="N194" s="717"/>
      <c r="O194" s="717"/>
      <c r="P194" s="738"/>
      <c r="Q194" s="718"/>
    </row>
    <row r="195" spans="1:17" ht="14.4" customHeight="1" x14ac:dyDescent="0.3">
      <c r="A195" s="713" t="s">
        <v>3808</v>
      </c>
      <c r="B195" s="714" t="s">
        <v>3809</v>
      </c>
      <c r="C195" s="714" t="s">
        <v>3022</v>
      </c>
      <c r="D195" s="714" t="s">
        <v>3824</v>
      </c>
      <c r="E195" s="714" t="s">
        <v>3825</v>
      </c>
      <c r="F195" s="717">
        <v>101</v>
      </c>
      <c r="G195" s="717">
        <v>11716</v>
      </c>
      <c r="H195" s="717">
        <v>0.62979089394183729</v>
      </c>
      <c r="I195" s="717">
        <v>116</v>
      </c>
      <c r="J195" s="717">
        <v>159</v>
      </c>
      <c r="K195" s="717">
        <v>18603</v>
      </c>
      <c r="L195" s="717">
        <v>1</v>
      </c>
      <c r="M195" s="717">
        <v>117</v>
      </c>
      <c r="N195" s="717">
        <v>217</v>
      </c>
      <c r="O195" s="717">
        <v>29512</v>
      </c>
      <c r="P195" s="738">
        <v>1.5864107939579637</v>
      </c>
      <c r="Q195" s="718">
        <v>136</v>
      </c>
    </row>
    <row r="196" spans="1:17" ht="14.4" customHeight="1" x14ac:dyDescent="0.3">
      <c r="A196" s="713" t="s">
        <v>3808</v>
      </c>
      <c r="B196" s="714" t="s">
        <v>3809</v>
      </c>
      <c r="C196" s="714" t="s">
        <v>3022</v>
      </c>
      <c r="D196" s="714" t="s">
        <v>3826</v>
      </c>
      <c r="E196" s="714" t="s">
        <v>3827</v>
      </c>
      <c r="F196" s="717">
        <v>9</v>
      </c>
      <c r="G196" s="717">
        <v>765</v>
      </c>
      <c r="H196" s="717">
        <v>0.28021978021978022</v>
      </c>
      <c r="I196" s="717">
        <v>85</v>
      </c>
      <c r="J196" s="717">
        <v>30</v>
      </c>
      <c r="K196" s="717">
        <v>2730</v>
      </c>
      <c r="L196" s="717">
        <v>1</v>
      </c>
      <c r="M196" s="717">
        <v>91</v>
      </c>
      <c r="N196" s="717">
        <v>67</v>
      </c>
      <c r="O196" s="717">
        <v>6097</v>
      </c>
      <c r="P196" s="738">
        <v>2.2333333333333334</v>
      </c>
      <c r="Q196" s="718">
        <v>91</v>
      </c>
    </row>
    <row r="197" spans="1:17" ht="14.4" customHeight="1" x14ac:dyDescent="0.3">
      <c r="A197" s="713" t="s">
        <v>3808</v>
      </c>
      <c r="B197" s="714" t="s">
        <v>3809</v>
      </c>
      <c r="C197" s="714" t="s">
        <v>3022</v>
      </c>
      <c r="D197" s="714" t="s">
        <v>3828</v>
      </c>
      <c r="E197" s="714" t="s">
        <v>3829</v>
      </c>
      <c r="F197" s="717">
        <v>3</v>
      </c>
      <c r="G197" s="717">
        <v>63</v>
      </c>
      <c r="H197" s="717">
        <v>0.375</v>
      </c>
      <c r="I197" s="717">
        <v>21</v>
      </c>
      <c r="J197" s="717">
        <v>8</v>
      </c>
      <c r="K197" s="717">
        <v>168</v>
      </c>
      <c r="L197" s="717">
        <v>1</v>
      </c>
      <c r="M197" s="717">
        <v>21</v>
      </c>
      <c r="N197" s="717">
        <v>9</v>
      </c>
      <c r="O197" s="717">
        <v>594</v>
      </c>
      <c r="P197" s="738">
        <v>3.5357142857142856</v>
      </c>
      <c r="Q197" s="718">
        <v>66</v>
      </c>
    </row>
    <row r="198" spans="1:17" ht="14.4" customHeight="1" x14ac:dyDescent="0.3">
      <c r="A198" s="713" t="s">
        <v>3808</v>
      </c>
      <c r="B198" s="714" t="s">
        <v>3809</v>
      </c>
      <c r="C198" s="714" t="s">
        <v>3022</v>
      </c>
      <c r="D198" s="714" t="s">
        <v>3830</v>
      </c>
      <c r="E198" s="714" t="s">
        <v>3831</v>
      </c>
      <c r="F198" s="717">
        <v>28</v>
      </c>
      <c r="G198" s="717">
        <v>13636</v>
      </c>
      <c r="H198" s="717">
        <v>0.48176936122102881</v>
      </c>
      <c r="I198" s="717">
        <v>487</v>
      </c>
      <c r="J198" s="717">
        <v>58</v>
      </c>
      <c r="K198" s="717">
        <v>28304</v>
      </c>
      <c r="L198" s="717">
        <v>1</v>
      </c>
      <c r="M198" s="717">
        <v>488</v>
      </c>
      <c r="N198" s="717">
        <v>58</v>
      </c>
      <c r="O198" s="717">
        <v>19024</v>
      </c>
      <c r="P198" s="738">
        <v>0.67213114754098358</v>
      </c>
      <c r="Q198" s="718">
        <v>328</v>
      </c>
    </row>
    <row r="199" spans="1:17" ht="14.4" customHeight="1" x14ac:dyDescent="0.3">
      <c r="A199" s="713" t="s">
        <v>3808</v>
      </c>
      <c r="B199" s="714" t="s">
        <v>3809</v>
      </c>
      <c r="C199" s="714" t="s">
        <v>3022</v>
      </c>
      <c r="D199" s="714" t="s">
        <v>3832</v>
      </c>
      <c r="E199" s="714" t="s">
        <v>3833</v>
      </c>
      <c r="F199" s="717">
        <v>2</v>
      </c>
      <c r="G199" s="717">
        <v>82</v>
      </c>
      <c r="H199" s="717">
        <v>0.13333333333333333</v>
      </c>
      <c r="I199" s="717">
        <v>41</v>
      </c>
      <c r="J199" s="717">
        <v>15</v>
      </c>
      <c r="K199" s="717">
        <v>615</v>
      </c>
      <c r="L199" s="717">
        <v>1</v>
      </c>
      <c r="M199" s="717">
        <v>41</v>
      </c>
      <c r="N199" s="717">
        <v>4</v>
      </c>
      <c r="O199" s="717">
        <v>204</v>
      </c>
      <c r="P199" s="738">
        <v>0.33170731707317075</v>
      </c>
      <c r="Q199" s="718">
        <v>51</v>
      </c>
    </row>
    <row r="200" spans="1:17" ht="14.4" customHeight="1" x14ac:dyDescent="0.3">
      <c r="A200" s="713" t="s">
        <v>3808</v>
      </c>
      <c r="B200" s="714" t="s">
        <v>3809</v>
      </c>
      <c r="C200" s="714" t="s">
        <v>3022</v>
      </c>
      <c r="D200" s="714" t="s">
        <v>3834</v>
      </c>
      <c r="E200" s="714" t="s">
        <v>3835</v>
      </c>
      <c r="F200" s="717"/>
      <c r="G200" s="717"/>
      <c r="H200" s="717"/>
      <c r="I200" s="717"/>
      <c r="J200" s="717"/>
      <c r="K200" s="717"/>
      <c r="L200" s="717"/>
      <c r="M200" s="717"/>
      <c r="N200" s="717">
        <v>2</v>
      </c>
      <c r="O200" s="717">
        <v>4232</v>
      </c>
      <c r="P200" s="738"/>
      <c r="Q200" s="718">
        <v>2116</v>
      </c>
    </row>
    <row r="201" spans="1:17" ht="14.4" customHeight="1" x14ac:dyDescent="0.3">
      <c r="A201" s="713" t="s">
        <v>3808</v>
      </c>
      <c r="B201" s="714" t="s">
        <v>3809</v>
      </c>
      <c r="C201" s="714" t="s">
        <v>3022</v>
      </c>
      <c r="D201" s="714" t="s">
        <v>3836</v>
      </c>
      <c r="E201" s="714" t="s">
        <v>3837</v>
      </c>
      <c r="F201" s="717">
        <v>8</v>
      </c>
      <c r="G201" s="717">
        <v>4864</v>
      </c>
      <c r="H201" s="717">
        <v>0.8802026782482808</v>
      </c>
      <c r="I201" s="717">
        <v>608</v>
      </c>
      <c r="J201" s="717">
        <v>9</v>
      </c>
      <c r="K201" s="717">
        <v>5526</v>
      </c>
      <c r="L201" s="717">
        <v>1</v>
      </c>
      <c r="M201" s="717">
        <v>614</v>
      </c>
      <c r="N201" s="717">
        <v>66</v>
      </c>
      <c r="O201" s="717">
        <v>40392</v>
      </c>
      <c r="P201" s="738">
        <v>7.3094462540716609</v>
      </c>
      <c r="Q201" s="718">
        <v>612</v>
      </c>
    </row>
    <row r="202" spans="1:17" ht="14.4" customHeight="1" thickBot="1" x14ac:dyDescent="0.35">
      <c r="A202" s="719" t="s">
        <v>3838</v>
      </c>
      <c r="B202" s="720" t="s">
        <v>3684</v>
      </c>
      <c r="C202" s="720" t="s">
        <v>3022</v>
      </c>
      <c r="D202" s="720" t="s">
        <v>3839</v>
      </c>
      <c r="E202" s="720" t="s">
        <v>3840</v>
      </c>
      <c r="F202" s="723"/>
      <c r="G202" s="723"/>
      <c r="H202" s="723"/>
      <c r="I202" s="723"/>
      <c r="J202" s="723"/>
      <c r="K202" s="723"/>
      <c r="L202" s="723"/>
      <c r="M202" s="723"/>
      <c r="N202" s="723">
        <v>1</v>
      </c>
      <c r="O202" s="723">
        <v>1483</v>
      </c>
      <c r="P202" s="731"/>
      <c r="Q202" s="724">
        <v>1483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59" t="s">
        <v>181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</row>
    <row r="2" spans="1:14" ht="14.4" customHeight="1" thickBot="1" x14ac:dyDescent="0.35">
      <c r="A2" s="374" t="s">
        <v>353</v>
      </c>
      <c r="B2" s="189"/>
      <c r="C2" s="189"/>
      <c r="D2" s="189"/>
      <c r="E2" s="189"/>
      <c r="F2" s="189"/>
      <c r="G2" s="444"/>
      <c r="H2" s="444"/>
      <c r="I2" s="444"/>
      <c r="J2" s="189"/>
      <c r="K2" s="444"/>
      <c r="L2" s="444"/>
      <c r="M2" s="444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2225</v>
      </c>
      <c r="D3" s="193">
        <f>SUBTOTAL(9,D6:D1048576)</f>
        <v>1812</v>
      </c>
      <c r="E3" s="193">
        <f>SUBTOTAL(9,E6:E1048576)</f>
        <v>1887</v>
      </c>
      <c r="F3" s="194">
        <f>IF(OR(E3=0,D3=0),"",E3/D3)</f>
        <v>1.0413907284768211</v>
      </c>
      <c r="G3" s="445">
        <f>SUBTOTAL(9,G6:G1048576)</f>
        <v>2147.9265</v>
      </c>
      <c r="H3" s="446">
        <f>SUBTOTAL(9,H6:H1048576)</f>
        <v>1805.7888</v>
      </c>
      <c r="I3" s="446">
        <f>SUBTOTAL(9,I6:I1048576)</f>
        <v>1886.8599000000004</v>
      </c>
      <c r="J3" s="194">
        <f>IF(OR(I3=0,H3=0),"",I3/H3)</f>
        <v>1.0448951173027545</v>
      </c>
      <c r="K3" s="445">
        <f>SUBTOTAL(9,K6:K1048576)</f>
        <v>178</v>
      </c>
      <c r="L3" s="446">
        <f>SUBTOTAL(9,L6:L1048576)</f>
        <v>144.96</v>
      </c>
      <c r="M3" s="446">
        <f>SUBTOTAL(9,M6:M1048576)</f>
        <v>150.96</v>
      </c>
      <c r="N3" s="195">
        <f>IF(OR(M3=0,E3=0),"",M3*1000/E3)</f>
        <v>80</v>
      </c>
    </row>
    <row r="4" spans="1:14" ht="14.4" customHeight="1" x14ac:dyDescent="0.3">
      <c r="A4" s="661" t="s">
        <v>90</v>
      </c>
      <c r="B4" s="662" t="s">
        <v>11</v>
      </c>
      <c r="C4" s="663" t="s">
        <v>91</v>
      </c>
      <c r="D4" s="663"/>
      <c r="E4" s="663"/>
      <c r="F4" s="664"/>
      <c r="G4" s="665" t="s">
        <v>352</v>
      </c>
      <c r="H4" s="663"/>
      <c r="I4" s="663"/>
      <c r="J4" s="664"/>
      <c r="K4" s="665" t="s">
        <v>92</v>
      </c>
      <c r="L4" s="663"/>
      <c r="M4" s="663"/>
      <c r="N4" s="666"/>
    </row>
    <row r="5" spans="1:14" ht="14.4" customHeight="1" thickBot="1" x14ac:dyDescent="0.35">
      <c r="A5" s="975"/>
      <c r="B5" s="976"/>
      <c r="C5" s="979">
        <v>2015</v>
      </c>
      <c r="D5" s="979">
        <v>2016</v>
      </c>
      <c r="E5" s="979">
        <v>2017</v>
      </c>
      <c r="F5" s="980" t="s">
        <v>2</v>
      </c>
      <c r="G5" s="984">
        <v>2015</v>
      </c>
      <c r="H5" s="979">
        <v>2016</v>
      </c>
      <c r="I5" s="979">
        <v>2017</v>
      </c>
      <c r="J5" s="980" t="s">
        <v>2</v>
      </c>
      <c r="K5" s="984">
        <v>2015</v>
      </c>
      <c r="L5" s="979">
        <v>2016</v>
      </c>
      <c r="M5" s="979">
        <v>2017</v>
      </c>
      <c r="N5" s="985" t="s">
        <v>93</v>
      </c>
    </row>
    <row r="6" spans="1:14" ht="14.4" customHeight="1" thickBot="1" x14ac:dyDescent="0.35">
      <c r="A6" s="977" t="s">
        <v>3144</v>
      </c>
      <c r="B6" s="978" t="s">
        <v>3842</v>
      </c>
      <c r="C6" s="981">
        <v>2225</v>
      </c>
      <c r="D6" s="982">
        <v>1812</v>
      </c>
      <c r="E6" s="982">
        <v>1887</v>
      </c>
      <c r="F6" s="983"/>
      <c r="G6" s="981">
        <v>2147.9265</v>
      </c>
      <c r="H6" s="982">
        <v>1805.7888</v>
      </c>
      <c r="I6" s="982">
        <v>1886.8599000000004</v>
      </c>
      <c r="J6" s="983"/>
      <c r="K6" s="981">
        <v>178</v>
      </c>
      <c r="L6" s="982">
        <v>144.96</v>
      </c>
      <c r="M6" s="982">
        <v>150.96</v>
      </c>
      <c r="N6" s="986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8" t="s">
        <v>128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x14ac:dyDescent="0.3">
      <c r="A2" s="374" t="s">
        <v>353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0.70326472666724793</v>
      </c>
      <c r="C4" s="323">
        <f t="shared" ref="C4:M4" si="0">(C10+C8)/C6</f>
        <v>1.0165459497620057</v>
      </c>
      <c r="D4" s="323">
        <f t="shared" si="0"/>
        <v>5.5701175785998723E-3</v>
      </c>
      <c r="E4" s="323">
        <f t="shared" si="0"/>
        <v>5.5701175785998723E-3</v>
      </c>
      <c r="F4" s="323">
        <f t="shared" si="0"/>
        <v>5.5701175785998723E-3</v>
      </c>
      <c r="G4" s="323">
        <f t="shared" si="0"/>
        <v>5.5701175785998723E-3</v>
      </c>
      <c r="H4" s="323">
        <f t="shared" si="0"/>
        <v>5.5701175785998723E-3</v>
      </c>
      <c r="I4" s="323">
        <f t="shared" si="0"/>
        <v>5.5701175785998723E-3</v>
      </c>
      <c r="J4" s="323">
        <f t="shared" si="0"/>
        <v>5.5701175785998723E-3</v>
      </c>
      <c r="K4" s="323">
        <f t="shared" si="0"/>
        <v>5.5701175785998723E-3</v>
      </c>
      <c r="L4" s="323">
        <f t="shared" si="0"/>
        <v>5.5701175785998723E-3</v>
      </c>
      <c r="M4" s="323">
        <f t="shared" si="0"/>
        <v>5.5701175785998723E-3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2940.0592999999999</v>
      </c>
      <c r="C5" s="323">
        <f>IF(ISERROR(VLOOKUP($A5,'Man Tab'!$A:$Q,COLUMN()+2,0)),0,VLOOKUP($A5,'Man Tab'!$A:$Q,COLUMN()+2,0))</f>
        <v>2755.03233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2940.0592999999999</v>
      </c>
      <c r="C6" s="325">
        <f t="shared" ref="C6:M6" si="1">C5+B6</f>
        <v>5695.0916299999999</v>
      </c>
      <c r="D6" s="325">
        <f t="shared" si="1"/>
        <v>5695.0916299999999</v>
      </c>
      <c r="E6" s="325">
        <f t="shared" si="1"/>
        <v>5695.0916299999999</v>
      </c>
      <c r="F6" s="325">
        <f t="shared" si="1"/>
        <v>5695.0916299999999</v>
      </c>
      <c r="G6" s="325">
        <f t="shared" si="1"/>
        <v>5695.0916299999999</v>
      </c>
      <c r="H6" s="325">
        <f t="shared" si="1"/>
        <v>5695.0916299999999</v>
      </c>
      <c r="I6" s="325">
        <f t="shared" si="1"/>
        <v>5695.0916299999999</v>
      </c>
      <c r="J6" s="325">
        <f t="shared" si="1"/>
        <v>5695.0916299999999</v>
      </c>
      <c r="K6" s="325">
        <f t="shared" si="1"/>
        <v>5695.0916299999999</v>
      </c>
      <c r="L6" s="325">
        <f t="shared" si="1"/>
        <v>5695.0916299999999</v>
      </c>
      <c r="M6" s="325">
        <f t="shared" si="1"/>
        <v>5695.0916299999999</v>
      </c>
    </row>
    <row r="7" spans="1:13" ht="14.4" customHeight="1" x14ac:dyDescent="0.3">
      <c r="A7" s="324" t="s">
        <v>126</v>
      </c>
      <c r="B7" s="324">
        <v>68.394000000000005</v>
      </c>
      <c r="C7" s="324">
        <v>191.92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2051.8200000000002</v>
      </c>
      <c r="C8" s="325">
        <f t="shared" ref="C8:M8" si="2">C7*30</f>
        <v>5757.5999999999995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15820</v>
      </c>
      <c r="C9" s="324">
        <v>15902.33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15.82</v>
      </c>
      <c r="C10" s="325">
        <f t="shared" ref="C10:M10" si="3">C9/1000+B10</f>
        <v>31.722329999999999</v>
      </c>
      <c r="D10" s="325">
        <f t="shared" si="3"/>
        <v>31.722329999999999</v>
      </c>
      <c r="E10" s="325">
        <f t="shared" si="3"/>
        <v>31.722329999999999</v>
      </c>
      <c r="F10" s="325">
        <f t="shared" si="3"/>
        <v>31.722329999999999</v>
      </c>
      <c r="G10" s="325">
        <f t="shared" si="3"/>
        <v>31.722329999999999</v>
      </c>
      <c r="H10" s="325">
        <f t="shared" si="3"/>
        <v>31.722329999999999</v>
      </c>
      <c r="I10" s="325">
        <f t="shared" si="3"/>
        <v>31.722329999999999</v>
      </c>
      <c r="J10" s="325">
        <f t="shared" si="3"/>
        <v>31.722329999999999</v>
      </c>
      <c r="K10" s="325">
        <f t="shared" si="3"/>
        <v>31.722329999999999</v>
      </c>
      <c r="L10" s="325">
        <f t="shared" si="3"/>
        <v>31.722329999999999</v>
      </c>
      <c r="M10" s="325">
        <f t="shared" si="3"/>
        <v>31.722329999999999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1.0566247827364568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1.0566247827364568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0" t="s">
        <v>355</v>
      </c>
      <c r="B1" s="530"/>
      <c r="C1" s="530"/>
      <c r="D1" s="530"/>
      <c r="E1" s="530"/>
      <c r="F1" s="530"/>
      <c r="G1" s="530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s="326" customFormat="1" ht="14.4" customHeight="1" thickBot="1" x14ac:dyDescent="0.3">
      <c r="A2" s="374" t="s">
        <v>353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1" t="s">
        <v>29</v>
      </c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307</v>
      </c>
      <c r="E4" s="471" t="s">
        <v>308</v>
      </c>
      <c r="F4" s="471" t="s">
        <v>309</v>
      </c>
      <c r="G4" s="471" t="s">
        <v>310</v>
      </c>
      <c r="H4" s="471" t="s">
        <v>311</v>
      </c>
      <c r="I4" s="471" t="s">
        <v>312</v>
      </c>
      <c r="J4" s="471" t="s">
        <v>313</v>
      </c>
      <c r="K4" s="471" t="s">
        <v>314</v>
      </c>
      <c r="L4" s="471" t="s">
        <v>315</v>
      </c>
      <c r="M4" s="471" t="s">
        <v>316</v>
      </c>
      <c r="N4" s="471" t="s">
        <v>317</v>
      </c>
      <c r="O4" s="471" t="s">
        <v>318</v>
      </c>
      <c r="P4" s="533" t="s">
        <v>3</v>
      </c>
      <c r="Q4" s="53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354</v>
      </c>
    </row>
    <row r="7" spans="1:17" ht="14.4" customHeight="1" x14ac:dyDescent="0.3">
      <c r="A7" s="19" t="s">
        <v>35</v>
      </c>
      <c r="B7" s="55">
        <v>2515.6</v>
      </c>
      <c r="C7" s="56">
        <v>209.63333333333301</v>
      </c>
      <c r="D7" s="56">
        <v>238.70386999999999</v>
      </c>
      <c r="E7" s="56">
        <v>150.32864000000001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389.03251</v>
      </c>
      <c r="Q7" s="185">
        <v>0.92788800286200002</v>
      </c>
    </row>
    <row r="8" spans="1:17" ht="14.4" customHeight="1" x14ac:dyDescent="0.3">
      <c r="A8" s="19" t="s">
        <v>36</v>
      </c>
      <c r="B8" s="55">
        <v>188.952031232255</v>
      </c>
      <c r="C8" s="56">
        <v>15.746002602687</v>
      </c>
      <c r="D8" s="56">
        <v>8.92</v>
      </c>
      <c r="E8" s="56">
        <v>8.89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17.809999999999999</v>
      </c>
      <c r="Q8" s="185">
        <v>0.56554036123899998</v>
      </c>
    </row>
    <row r="9" spans="1:17" ht="14.4" customHeight="1" x14ac:dyDescent="0.3">
      <c r="A9" s="19" t="s">
        <v>37</v>
      </c>
      <c r="B9" s="55">
        <v>781</v>
      </c>
      <c r="C9" s="56">
        <v>65.083333333333002</v>
      </c>
      <c r="D9" s="56">
        <v>64.428899999999999</v>
      </c>
      <c r="E9" s="56">
        <v>62.587969999999999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127.01687</v>
      </c>
      <c r="Q9" s="185">
        <v>0.97580181818099998</v>
      </c>
    </row>
    <row r="10" spans="1:17" ht="14.4" customHeight="1" x14ac:dyDescent="0.3">
      <c r="A10" s="19" t="s">
        <v>38</v>
      </c>
      <c r="B10" s="55">
        <v>984.54692745352997</v>
      </c>
      <c r="C10" s="56">
        <v>82.045577287794003</v>
      </c>
      <c r="D10" s="56">
        <v>80.445859999999996</v>
      </c>
      <c r="E10" s="56">
        <v>87.646000000000001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168.09186</v>
      </c>
      <c r="Q10" s="185">
        <v>1.0243809938120001</v>
      </c>
    </row>
    <row r="11" spans="1:17" ht="14.4" customHeight="1" x14ac:dyDescent="0.3">
      <c r="A11" s="19" t="s">
        <v>39</v>
      </c>
      <c r="B11" s="55">
        <v>388.29233446160401</v>
      </c>
      <c r="C11" s="56">
        <v>32.357694538467001</v>
      </c>
      <c r="D11" s="56">
        <v>40.828040000000001</v>
      </c>
      <c r="E11" s="56">
        <v>28.774339999999999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69.602379999999997</v>
      </c>
      <c r="Q11" s="185">
        <v>1.075515128515</v>
      </c>
    </row>
    <row r="12" spans="1:17" ht="14.4" customHeight="1" x14ac:dyDescent="0.3">
      <c r="A12" s="19" t="s">
        <v>40</v>
      </c>
      <c r="B12" s="55">
        <v>15.439882306418999</v>
      </c>
      <c r="C12" s="56">
        <v>1.2866568588680001</v>
      </c>
      <c r="D12" s="56">
        <v>0.1389</v>
      </c>
      <c r="E12" s="56">
        <v>7.7782999999999998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7.9172000000000002</v>
      </c>
      <c r="Q12" s="185">
        <v>3.0766555765930002</v>
      </c>
    </row>
    <row r="13" spans="1:17" ht="14.4" customHeight="1" x14ac:dyDescent="0.3">
      <c r="A13" s="19" t="s">
        <v>41</v>
      </c>
      <c r="B13" s="55">
        <v>366</v>
      </c>
      <c r="C13" s="56">
        <v>30.5</v>
      </c>
      <c r="D13" s="56">
        <v>22.99183</v>
      </c>
      <c r="E13" s="56">
        <v>28.503779999999999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51.495609999999999</v>
      </c>
      <c r="Q13" s="185">
        <v>0.84419032786799997</v>
      </c>
    </row>
    <row r="14" spans="1:17" ht="14.4" customHeight="1" x14ac:dyDescent="0.3">
      <c r="A14" s="19" t="s">
        <v>42</v>
      </c>
      <c r="B14" s="55">
        <v>930.94443007545703</v>
      </c>
      <c r="C14" s="56">
        <v>77.578702506287996</v>
      </c>
      <c r="D14" s="56">
        <v>119.84699999999999</v>
      </c>
      <c r="E14" s="56">
        <v>94.031000000000006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213.87799999999999</v>
      </c>
      <c r="Q14" s="185">
        <v>1.37845821785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354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354</v>
      </c>
    </row>
    <row r="17" spans="1:17" ht="14.4" customHeight="1" x14ac:dyDescent="0.3">
      <c r="A17" s="19" t="s">
        <v>45</v>
      </c>
      <c r="B17" s="55">
        <v>204.76399819971101</v>
      </c>
      <c r="C17" s="56">
        <v>17.063666516642002</v>
      </c>
      <c r="D17" s="56">
        <v>13.80425</v>
      </c>
      <c r="E17" s="56">
        <v>7.5798500000000004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21.3841</v>
      </c>
      <c r="Q17" s="185">
        <v>0.62659745427900004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15.186999999999999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15.186999999999999</v>
      </c>
      <c r="Q18" s="185" t="s">
        <v>354</v>
      </c>
    </row>
    <row r="19" spans="1:17" ht="14.4" customHeight="1" x14ac:dyDescent="0.3">
      <c r="A19" s="19" t="s">
        <v>47</v>
      </c>
      <c r="B19" s="55">
        <v>1056.1756621801701</v>
      </c>
      <c r="C19" s="56">
        <v>88.014638515013004</v>
      </c>
      <c r="D19" s="56">
        <v>96.405550000000005</v>
      </c>
      <c r="E19" s="56">
        <v>72.373009999999994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168.77856</v>
      </c>
      <c r="Q19" s="185">
        <v>0.958809596037</v>
      </c>
    </row>
    <row r="20" spans="1:17" ht="14.4" customHeight="1" x14ac:dyDescent="0.3">
      <c r="A20" s="19" t="s">
        <v>48</v>
      </c>
      <c r="B20" s="55">
        <v>25598</v>
      </c>
      <c r="C20" s="56">
        <v>2133.1666666666702</v>
      </c>
      <c r="D20" s="56">
        <v>2225.7581</v>
      </c>
      <c r="E20" s="56">
        <v>2160.3516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4386.1097</v>
      </c>
      <c r="Q20" s="185">
        <v>1.0280747792789999</v>
      </c>
    </row>
    <row r="21" spans="1:17" ht="14.4" customHeight="1" x14ac:dyDescent="0.3">
      <c r="A21" s="20" t="s">
        <v>49</v>
      </c>
      <c r="B21" s="55">
        <v>314</v>
      </c>
      <c r="C21" s="56">
        <v>26.166666666666</v>
      </c>
      <c r="D21" s="56">
        <v>27.786999999999999</v>
      </c>
      <c r="E21" s="56">
        <v>27.786999999999999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55.573999999999998</v>
      </c>
      <c r="Q21" s="185">
        <v>1.061923566878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354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354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-4.5474735088646402E-13</v>
      </c>
      <c r="E24" s="56">
        <v>3.2138399999999998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3.2138399999990002</v>
      </c>
      <c r="Q24" s="185">
        <v>2650240837358.6299</v>
      </c>
    </row>
    <row r="25" spans="1:17" ht="14.4" customHeight="1" x14ac:dyDescent="0.3">
      <c r="A25" s="21" t="s">
        <v>53</v>
      </c>
      <c r="B25" s="58">
        <v>33343.715265909203</v>
      </c>
      <c r="C25" s="59">
        <v>2778.6429388257602</v>
      </c>
      <c r="D25" s="59">
        <v>2940.0592999999999</v>
      </c>
      <c r="E25" s="59">
        <v>2755.03233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5695.0916299999999</v>
      </c>
      <c r="Q25" s="186">
        <v>1.024797312102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433.86802999999998</v>
      </c>
      <c r="E26" s="56">
        <v>424.46006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858.32808999999997</v>
      </c>
      <c r="Q26" s="185" t="s">
        <v>354</v>
      </c>
    </row>
    <row r="27" spans="1:17" ht="14.4" customHeight="1" x14ac:dyDescent="0.3">
      <c r="A27" s="22" t="s">
        <v>55</v>
      </c>
      <c r="B27" s="58">
        <v>33343.715265909203</v>
      </c>
      <c r="C27" s="59">
        <v>2778.6429388257602</v>
      </c>
      <c r="D27" s="59">
        <v>3373.92733</v>
      </c>
      <c r="E27" s="59">
        <v>3179.4923899999999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6553.4197199999999</v>
      </c>
      <c r="Q27" s="186">
        <v>1.179248263321</v>
      </c>
    </row>
    <row r="28" spans="1:17" ht="14.4" customHeight="1" x14ac:dyDescent="0.3">
      <c r="A28" s="20" t="s">
        <v>56</v>
      </c>
      <c r="B28" s="55">
        <v>0.20452562988299999</v>
      </c>
      <c r="C28" s="56">
        <v>1.7043802489999999E-2</v>
      </c>
      <c r="D28" s="56">
        <v>6.5299999999999997E-2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6.5299999999999997E-2</v>
      </c>
      <c r="Q28" s="185">
        <v>1.9156523327849999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354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354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319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0" t="s">
        <v>61</v>
      </c>
      <c r="B1" s="530"/>
      <c r="C1" s="530"/>
      <c r="D1" s="530"/>
      <c r="E1" s="530"/>
      <c r="F1" s="530"/>
      <c r="G1" s="530"/>
      <c r="H1" s="535"/>
      <c r="I1" s="535"/>
      <c r="J1" s="535"/>
      <c r="K1" s="535"/>
    </row>
    <row r="2" spans="1:11" s="64" customFormat="1" ht="14.4" customHeight="1" thickBot="1" x14ac:dyDescent="0.35">
      <c r="A2" s="374" t="s">
        <v>353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1" t="s">
        <v>62</v>
      </c>
      <c r="C3" s="532"/>
      <c r="D3" s="532"/>
      <c r="E3" s="532"/>
      <c r="F3" s="538" t="s">
        <v>63</v>
      </c>
      <c r="G3" s="532"/>
      <c r="H3" s="532"/>
      <c r="I3" s="532"/>
      <c r="J3" s="532"/>
      <c r="K3" s="539"/>
    </row>
    <row r="4" spans="1:11" ht="14.4" customHeight="1" x14ac:dyDescent="0.3">
      <c r="A4" s="102"/>
      <c r="B4" s="536"/>
      <c r="C4" s="537"/>
      <c r="D4" s="537"/>
      <c r="E4" s="537"/>
      <c r="F4" s="540" t="s">
        <v>320</v>
      </c>
      <c r="G4" s="542" t="s">
        <v>64</v>
      </c>
      <c r="H4" s="259" t="s">
        <v>183</v>
      </c>
      <c r="I4" s="540" t="s">
        <v>65</v>
      </c>
      <c r="J4" s="542" t="s">
        <v>330</v>
      </c>
      <c r="K4" s="543" t="s">
        <v>321</v>
      </c>
    </row>
    <row r="5" spans="1:11" ht="42" thickBot="1" x14ac:dyDescent="0.35">
      <c r="A5" s="103"/>
      <c r="B5" s="28" t="s">
        <v>323</v>
      </c>
      <c r="C5" s="29" t="s">
        <v>324</v>
      </c>
      <c r="D5" s="30" t="s">
        <v>325</v>
      </c>
      <c r="E5" s="30" t="s">
        <v>326</v>
      </c>
      <c r="F5" s="541"/>
      <c r="G5" s="541"/>
      <c r="H5" s="29" t="s">
        <v>322</v>
      </c>
      <c r="I5" s="541"/>
      <c r="J5" s="541"/>
      <c r="K5" s="544"/>
    </row>
    <row r="6" spans="1:11" ht="14.4" customHeight="1" thickBot="1" x14ac:dyDescent="0.35">
      <c r="A6" s="685" t="s">
        <v>356</v>
      </c>
      <c r="B6" s="667">
        <v>31449.9470391699</v>
      </c>
      <c r="C6" s="667">
        <v>32951.619070000001</v>
      </c>
      <c r="D6" s="668">
        <v>1501.6720308300501</v>
      </c>
      <c r="E6" s="669">
        <v>1.047747998715</v>
      </c>
      <c r="F6" s="667">
        <v>33343.715265909203</v>
      </c>
      <c r="G6" s="668">
        <v>5557.2858776515304</v>
      </c>
      <c r="H6" s="670">
        <v>2755.03233</v>
      </c>
      <c r="I6" s="667">
        <v>5695.0916299999999</v>
      </c>
      <c r="J6" s="668">
        <v>137.80575234847501</v>
      </c>
      <c r="K6" s="671">
        <v>0.17079955201700001</v>
      </c>
    </row>
    <row r="7" spans="1:11" ht="14.4" customHeight="1" thickBot="1" x14ac:dyDescent="0.35">
      <c r="A7" s="686" t="s">
        <v>357</v>
      </c>
      <c r="B7" s="667">
        <v>6085.3690038738096</v>
      </c>
      <c r="C7" s="667">
        <v>5840.4304700000002</v>
      </c>
      <c r="D7" s="668">
        <v>-244.93853387380901</v>
      </c>
      <c r="E7" s="669">
        <v>0.95974960044000002</v>
      </c>
      <c r="F7" s="667">
        <v>6170.7756055292703</v>
      </c>
      <c r="G7" s="668">
        <v>1028.4626009215399</v>
      </c>
      <c r="H7" s="670">
        <v>470.04003</v>
      </c>
      <c r="I7" s="667">
        <v>1046.3444300000001</v>
      </c>
      <c r="J7" s="668">
        <v>17.881829078454999</v>
      </c>
      <c r="K7" s="671">
        <v>0.16956449187</v>
      </c>
    </row>
    <row r="8" spans="1:11" ht="14.4" customHeight="1" thickBot="1" x14ac:dyDescent="0.35">
      <c r="A8" s="687" t="s">
        <v>358</v>
      </c>
      <c r="B8" s="667">
        <v>5178.2926479899998</v>
      </c>
      <c r="C8" s="667">
        <v>4927.0694700000004</v>
      </c>
      <c r="D8" s="668">
        <v>-251.223177990002</v>
      </c>
      <c r="E8" s="669">
        <v>0.95148532632899996</v>
      </c>
      <c r="F8" s="667">
        <v>5239.8311754538099</v>
      </c>
      <c r="G8" s="668">
        <v>873.30519590896802</v>
      </c>
      <c r="H8" s="670">
        <v>376.00903</v>
      </c>
      <c r="I8" s="667">
        <v>832.46642999999995</v>
      </c>
      <c r="J8" s="668">
        <v>-40.838765908968</v>
      </c>
      <c r="K8" s="671">
        <v>0.15887275794200001</v>
      </c>
    </row>
    <row r="9" spans="1:11" ht="14.4" customHeight="1" thickBot="1" x14ac:dyDescent="0.35">
      <c r="A9" s="688" t="s">
        <v>359</v>
      </c>
      <c r="B9" s="672">
        <v>0</v>
      </c>
      <c r="C9" s="672">
        <v>4.9999999900000001E-4</v>
      </c>
      <c r="D9" s="673">
        <v>4.9999999900000001E-4</v>
      </c>
      <c r="E9" s="674" t="s">
        <v>354</v>
      </c>
      <c r="F9" s="672">
        <v>0</v>
      </c>
      <c r="G9" s="673">
        <v>0</v>
      </c>
      <c r="H9" s="675">
        <v>0</v>
      </c>
      <c r="I9" s="672">
        <v>0</v>
      </c>
      <c r="J9" s="673">
        <v>0</v>
      </c>
      <c r="K9" s="676" t="s">
        <v>354</v>
      </c>
    </row>
    <row r="10" spans="1:11" ht="14.4" customHeight="1" thickBot="1" x14ac:dyDescent="0.35">
      <c r="A10" s="689" t="s">
        <v>360</v>
      </c>
      <c r="B10" s="667">
        <v>0</v>
      </c>
      <c r="C10" s="667">
        <v>4.9999999900000001E-4</v>
      </c>
      <c r="D10" s="668">
        <v>4.9999999900000001E-4</v>
      </c>
      <c r="E10" s="677" t="s">
        <v>354</v>
      </c>
      <c r="F10" s="667">
        <v>0</v>
      </c>
      <c r="G10" s="668">
        <v>0</v>
      </c>
      <c r="H10" s="670">
        <v>0</v>
      </c>
      <c r="I10" s="667">
        <v>0</v>
      </c>
      <c r="J10" s="668">
        <v>0</v>
      </c>
      <c r="K10" s="678" t="s">
        <v>354</v>
      </c>
    </row>
    <row r="11" spans="1:11" ht="14.4" customHeight="1" thickBot="1" x14ac:dyDescent="0.35">
      <c r="A11" s="688" t="s">
        <v>361</v>
      </c>
      <c r="B11" s="672">
        <v>2523.3687308107801</v>
      </c>
      <c r="C11" s="672">
        <v>2290.8574199999998</v>
      </c>
      <c r="D11" s="673">
        <v>-232.51131081078401</v>
      </c>
      <c r="E11" s="679">
        <v>0.90785678368199996</v>
      </c>
      <c r="F11" s="672">
        <v>2515.6</v>
      </c>
      <c r="G11" s="673">
        <v>419.26666666666699</v>
      </c>
      <c r="H11" s="675">
        <v>150.32864000000001</v>
      </c>
      <c r="I11" s="672">
        <v>389.03251</v>
      </c>
      <c r="J11" s="673">
        <v>-30.234156666665999</v>
      </c>
      <c r="K11" s="680">
        <v>0.154648000477</v>
      </c>
    </row>
    <row r="12" spans="1:11" ht="14.4" customHeight="1" thickBot="1" x14ac:dyDescent="0.35">
      <c r="A12" s="689" t="s">
        <v>362</v>
      </c>
      <c r="B12" s="667">
        <v>1790.0001616002801</v>
      </c>
      <c r="C12" s="667">
        <v>1605.12959</v>
      </c>
      <c r="D12" s="668">
        <v>-184.870571600277</v>
      </c>
      <c r="E12" s="669">
        <v>0.89672036038500003</v>
      </c>
      <c r="F12" s="667">
        <v>1776</v>
      </c>
      <c r="G12" s="668">
        <v>296</v>
      </c>
      <c r="H12" s="670">
        <v>107.1546</v>
      </c>
      <c r="I12" s="667">
        <v>269.04807</v>
      </c>
      <c r="J12" s="668">
        <v>-26.951930000000001</v>
      </c>
      <c r="K12" s="671">
        <v>0.151491030405</v>
      </c>
    </row>
    <row r="13" spans="1:11" ht="14.4" customHeight="1" thickBot="1" x14ac:dyDescent="0.35">
      <c r="A13" s="689" t="s">
        <v>363</v>
      </c>
      <c r="B13" s="667">
        <v>87.000007854315001</v>
      </c>
      <c r="C13" s="667">
        <v>79.960849999999994</v>
      </c>
      <c r="D13" s="668">
        <v>-7.0391578543150004</v>
      </c>
      <c r="E13" s="669">
        <v>0.91909014691000002</v>
      </c>
      <c r="F13" s="667">
        <v>80</v>
      </c>
      <c r="G13" s="668">
        <v>13.333333333333</v>
      </c>
      <c r="H13" s="670">
        <v>6.2029899999999998</v>
      </c>
      <c r="I13" s="667">
        <v>12.142989999999999</v>
      </c>
      <c r="J13" s="668">
        <v>-1.190343333333</v>
      </c>
      <c r="K13" s="671">
        <v>0.151787375</v>
      </c>
    </row>
    <row r="14" spans="1:11" ht="14.4" customHeight="1" thickBot="1" x14ac:dyDescent="0.35">
      <c r="A14" s="689" t="s">
        <v>364</v>
      </c>
      <c r="B14" s="667">
        <v>177.01445943293101</v>
      </c>
      <c r="C14" s="667">
        <v>175.41609</v>
      </c>
      <c r="D14" s="668">
        <v>-1.59836943293</v>
      </c>
      <c r="E14" s="669">
        <v>0.99097040186399998</v>
      </c>
      <c r="F14" s="667">
        <v>180</v>
      </c>
      <c r="G14" s="668">
        <v>30</v>
      </c>
      <c r="H14" s="670">
        <v>3.6748699999999999</v>
      </c>
      <c r="I14" s="667">
        <v>22.734110000000001</v>
      </c>
      <c r="J14" s="668">
        <v>-7.2658899999999997</v>
      </c>
      <c r="K14" s="671">
        <v>0.12630061111099999</v>
      </c>
    </row>
    <row r="15" spans="1:11" ht="14.4" customHeight="1" thickBot="1" x14ac:dyDescent="0.35">
      <c r="A15" s="689" t="s">
        <v>365</v>
      </c>
      <c r="B15" s="667">
        <v>0</v>
      </c>
      <c r="C15" s="667">
        <v>3.8610000000000002</v>
      </c>
      <c r="D15" s="668">
        <v>3.8610000000000002</v>
      </c>
      <c r="E15" s="677" t="s">
        <v>366</v>
      </c>
      <c r="F15" s="667">
        <v>5</v>
      </c>
      <c r="G15" s="668">
        <v>0.83333333333299997</v>
      </c>
      <c r="H15" s="670">
        <v>0</v>
      </c>
      <c r="I15" s="667">
        <v>0</v>
      </c>
      <c r="J15" s="668">
        <v>-0.83333333333299997</v>
      </c>
      <c r="K15" s="671">
        <v>0</v>
      </c>
    </row>
    <row r="16" spans="1:11" ht="14.4" customHeight="1" thickBot="1" x14ac:dyDescent="0.35">
      <c r="A16" s="689" t="s">
        <v>367</v>
      </c>
      <c r="B16" s="667">
        <v>370.35623167855198</v>
      </c>
      <c r="C16" s="667">
        <v>319.07371999999998</v>
      </c>
      <c r="D16" s="668">
        <v>-51.282511678551003</v>
      </c>
      <c r="E16" s="669">
        <v>0.86153193252299998</v>
      </c>
      <c r="F16" s="667">
        <v>370</v>
      </c>
      <c r="G16" s="668">
        <v>61.666666666666003</v>
      </c>
      <c r="H16" s="670">
        <v>27.579450000000001</v>
      </c>
      <c r="I16" s="667">
        <v>73.11327</v>
      </c>
      <c r="J16" s="668">
        <v>11.446603333333</v>
      </c>
      <c r="K16" s="671">
        <v>0.19760343243199999</v>
      </c>
    </row>
    <row r="17" spans="1:11" ht="14.4" customHeight="1" thickBot="1" x14ac:dyDescent="0.35">
      <c r="A17" s="689" t="s">
        <v>368</v>
      </c>
      <c r="B17" s="667">
        <v>64.997867175207006</v>
      </c>
      <c r="C17" s="667">
        <v>74.680469999999005</v>
      </c>
      <c r="D17" s="668">
        <v>9.6826028247919993</v>
      </c>
      <c r="E17" s="669">
        <v>1.148968008422</v>
      </c>
      <c r="F17" s="667">
        <v>69.599999999999994</v>
      </c>
      <c r="G17" s="668">
        <v>11.6</v>
      </c>
      <c r="H17" s="670">
        <v>1.9112199999999999</v>
      </c>
      <c r="I17" s="667">
        <v>3.4688400000000001</v>
      </c>
      <c r="J17" s="668">
        <v>-8.1311599999999995</v>
      </c>
      <c r="K17" s="671">
        <v>4.9839655172000001E-2</v>
      </c>
    </row>
    <row r="18" spans="1:11" ht="14.4" customHeight="1" thickBot="1" x14ac:dyDescent="0.35">
      <c r="A18" s="689" t="s">
        <v>369</v>
      </c>
      <c r="B18" s="667">
        <v>34.000003069502</v>
      </c>
      <c r="C18" s="667">
        <v>32.735700000000001</v>
      </c>
      <c r="D18" s="668">
        <v>-1.2643030695020001</v>
      </c>
      <c r="E18" s="669">
        <v>0.962814618959</v>
      </c>
      <c r="F18" s="667">
        <v>35</v>
      </c>
      <c r="G18" s="668">
        <v>5.833333333333</v>
      </c>
      <c r="H18" s="670">
        <v>3.8055099999999999</v>
      </c>
      <c r="I18" s="667">
        <v>8.5252300000000005</v>
      </c>
      <c r="J18" s="668">
        <v>2.691896666666</v>
      </c>
      <c r="K18" s="671">
        <v>0.24357799999999999</v>
      </c>
    </row>
    <row r="19" spans="1:11" ht="14.4" customHeight="1" thickBot="1" x14ac:dyDescent="0.35">
      <c r="A19" s="688" t="s">
        <v>370</v>
      </c>
      <c r="B19" s="672">
        <v>107.816354531787</v>
      </c>
      <c r="C19" s="672">
        <v>177.48500000000001</v>
      </c>
      <c r="D19" s="673">
        <v>69.668645468213001</v>
      </c>
      <c r="E19" s="679">
        <v>1.6461788266790001</v>
      </c>
      <c r="F19" s="672">
        <v>188.952031232255</v>
      </c>
      <c r="G19" s="673">
        <v>31.492005205375001</v>
      </c>
      <c r="H19" s="675">
        <v>8.89</v>
      </c>
      <c r="I19" s="672">
        <v>17.809999999999999</v>
      </c>
      <c r="J19" s="673">
        <v>-13.682005205375001</v>
      </c>
      <c r="K19" s="680">
        <v>9.4256726873000005E-2</v>
      </c>
    </row>
    <row r="20" spans="1:11" ht="14.4" customHeight="1" thickBot="1" x14ac:dyDescent="0.35">
      <c r="A20" s="689" t="s">
        <v>371</v>
      </c>
      <c r="B20" s="667">
        <v>105.805736096202</v>
      </c>
      <c r="C20" s="667">
        <v>173.285</v>
      </c>
      <c r="D20" s="668">
        <v>67.479263903798</v>
      </c>
      <c r="E20" s="669">
        <v>1.637765648569</v>
      </c>
      <c r="F20" s="667">
        <v>184.34684039235199</v>
      </c>
      <c r="G20" s="668">
        <v>30.724473398724999</v>
      </c>
      <c r="H20" s="670">
        <v>8.89</v>
      </c>
      <c r="I20" s="667">
        <v>17.809999999999999</v>
      </c>
      <c r="J20" s="668">
        <v>-12.914473398725001</v>
      </c>
      <c r="K20" s="671">
        <v>9.6611365630000001E-2</v>
      </c>
    </row>
    <row r="21" spans="1:11" ht="14.4" customHeight="1" thickBot="1" x14ac:dyDescent="0.35">
      <c r="A21" s="689" t="s">
        <v>372</v>
      </c>
      <c r="B21" s="667">
        <v>2.0106184355850001</v>
      </c>
      <c r="C21" s="667">
        <v>4.2</v>
      </c>
      <c r="D21" s="668">
        <v>2.189381564414</v>
      </c>
      <c r="E21" s="669">
        <v>2.0889095243860001</v>
      </c>
      <c r="F21" s="667">
        <v>4.6051908399029999</v>
      </c>
      <c r="G21" s="668">
        <v>0.76753180664999998</v>
      </c>
      <c r="H21" s="670">
        <v>0</v>
      </c>
      <c r="I21" s="667">
        <v>0</v>
      </c>
      <c r="J21" s="668">
        <v>-0.76753180664999998</v>
      </c>
      <c r="K21" s="671">
        <v>0</v>
      </c>
    </row>
    <row r="22" spans="1:11" ht="14.4" customHeight="1" thickBot="1" x14ac:dyDescent="0.35">
      <c r="A22" s="688" t="s">
        <v>373</v>
      </c>
      <c r="B22" s="672">
        <v>797.21583596467804</v>
      </c>
      <c r="C22" s="672">
        <v>736.7269</v>
      </c>
      <c r="D22" s="673">
        <v>-60.488935964677999</v>
      </c>
      <c r="E22" s="679">
        <v>0.92412476868100002</v>
      </c>
      <c r="F22" s="672">
        <v>781</v>
      </c>
      <c r="G22" s="673">
        <v>130.166666666667</v>
      </c>
      <c r="H22" s="675">
        <v>62.587969999999999</v>
      </c>
      <c r="I22" s="672">
        <v>127.01687</v>
      </c>
      <c r="J22" s="673">
        <v>-3.149796666666</v>
      </c>
      <c r="K22" s="680">
        <v>0.16263363636299999</v>
      </c>
    </row>
    <row r="23" spans="1:11" ht="14.4" customHeight="1" thickBot="1" x14ac:dyDescent="0.35">
      <c r="A23" s="689" t="s">
        <v>374</v>
      </c>
      <c r="B23" s="667">
        <v>8.0000007222350007</v>
      </c>
      <c r="C23" s="667">
        <v>11.623609999999999</v>
      </c>
      <c r="D23" s="668">
        <v>3.6236092777639999</v>
      </c>
      <c r="E23" s="669">
        <v>1.452951118828</v>
      </c>
      <c r="F23" s="667">
        <v>10</v>
      </c>
      <c r="G23" s="668">
        <v>1.6666666666659999</v>
      </c>
      <c r="H23" s="670">
        <v>0</v>
      </c>
      <c r="I23" s="667">
        <v>1.7662</v>
      </c>
      <c r="J23" s="668">
        <v>9.9533333333000004E-2</v>
      </c>
      <c r="K23" s="671">
        <v>0.17662</v>
      </c>
    </row>
    <row r="24" spans="1:11" ht="14.4" customHeight="1" thickBot="1" x14ac:dyDescent="0.35">
      <c r="A24" s="689" t="s">
        <v>375</v>
      </c>
      <c r="B24" s="667">
        <v>0.79089007140099998</v>
      </c>
      <c r="C24" s="667">
        <v>0.47915999999999997</v>
      </c>
      <c r="D24" s="668">
        <v>-0.31173007140100001</v>
      </c>
      <c r="E24" s="669">
        <v>0.60584905200600003</v>
      </c>
      <c r="F24" s="667">
        <v>1</v>
      </c>
      <c r="G24" s="668">
        <v>0.166666666666</v>
      </c>
      <c r="H24" s="670">
        <v>0</v>
      </c>
      <c r="I24" s="667">
        <v>0</v>
      </c>
      <c r="J24" s="668">
        <v>-0.166666666666</v>
      </c>
      <c r="K24" s="671">
        <v>0</v>
      </c>
    </row>
    <row r="25" spans="1:11" ht="14.4" customHeight="1" thickBot="1" x14ac:dyDescent="0.35">
      <c r="A25" s="689" t="s">
        <v>376</v>
      </c>
      <c r="B25" s="667">
        <v>251.00002266015099</v>
      </c>
      <c r="C25" s="667">
        <v>255.47895</v>
      </c>
      <c r="D25" s="668">
        <v>4.4789273398490002</v>
      </c>
      <c r="E25" s="669">
        <v>1.01784433042</v>
      </c>
      <c r="F25" s="667">
        <v>272</v>
      </c>
      <c r="G25" s="668">
        <v>45.333333333333002</v>
      </c>
      <c r="H25" s="670">
        <v>20.465900000000001</v>
      </c>
      <c r="I25" s="667">
        <v>34.721049999999998</v>
      </c>
      <c r="J25" s="668">
        <v>-10.612283333333</v>
      </c>
      <c r="K25" s="671">
        <v>0.12765091911699999</v>
      </c>
    </row>
    <row r="26" spans="1:11" ht="14.4" customHeight="1" thickBot="1" x14ac:dyDescent="0.35">
      <c r="A26" s="689" t="s">
        <v>377</v>
      </c>
      <c r="B26" s="667">
        <v>350.26950561459802</v>
      </c>
      <c r="C26" s="667">
        <v>292.91226999999998</v>
      </c>
      <c r="D26" s="668">
        <v>-57.357235614597002</v>
      </c>
      <c r="E26" s="669">
        <v>0.83624827541299995</v>
      </c>
      <c r="F26" s="667">
        <v>310</v>
      </c>
      <c r="G26" s="668">
        <v>51.666666666666003</v>
      </c>
      <c r="H26" s="670">
        <v>25.064419999999998</v>
      </c>
      <c r="I26" s="667">
        <v>59.087569999999999</v>
      </c>
      <c r="J26" s="668">
        <v>7.4209033333330003</v>
      </c>
      <c r="K26" s="671">
        <v>0.19060506451600001</v>
      </c>
    </row>
    <row r="27" spans="1:11" ht="14.4" customHeight="1" thickBot="1" x14ac:dyDescent="0.35">
      <c r="A27" s="689" t="s">
        <v>378</v>
      </c>
      <c r="B27" s="667">
        <v>50.000004513973998</v>
      </c>
      <c r="C27" s="667">
        <v>46.646900000000002</v>
      </c>
      <c r="D27" s="668">
        <v>-3.3531045139739999</v>
      </c>
      <c r="E27" s="669">
        <v>0.93293791577399998</v>
      </c>
      <c r="F27" s="667">
        <v>50</v>
      </c>
      <c r="G27" s="668">
        <v>8.333333333333</v>
      </c>
      <c r="H27" s="670">
        <v>4.085</v>
      </c>
      <c r="I27" s="667">
        <v>7.3529999999999998</v>
      </c>
      <c r="J27" s="668">
        <v>-0.98033333333299999</v>
      </c>
      <c r="K27" s="671">
        <v>0.14706</v>
      </c>
    </row>
    <row r="28" spans="1:11" ht="14.4" customHeight="1" thickBot="1" x14ac:dyDescent="0.35">
      <c r="A28" s="689" t="s">
        <v>379</v>
      </c>
      <c r="B28" s="667">
        <v>0</v>
      </c>
      <c r="C28" s="667">
        <v>0.98099999999999998</v>
      </c>
      <c r="D28" s="668">
        <v>0.98099999999999998</v>
      </c>
      <c r="E28" s="677" t="s">
        <v>366</v>
      </c>
      <c r="F28" s="667">
        <v>1</v>
      </c>
      <c r="G28" s="668">
        <v>0.166666666666</v>
      </c>
      <c r="H28" s="670">
        <v>0</v>
      </c>
      <c r="I28" s="667">
        <v>0</v>
      </c>
      <c r="J28" s="668">
        <v>-0.166666666666</v>
      </c>
      <c r="K28" s="671">
        <v>0</v>
      </c>
    </row>
    <row r="29" spans="1:11" ht="14.4" customHeight="1" thickBot="1" x14ac:dyDescent="0.35">
      <c r="A29" s="689" t="s">
        <v>380</v>
      </c>
      <c r="B29" s="667">
        <v>10.000000902794</v>
      </c>
      <c r="C29" s="667">
        <v>11.680999999999999</v>
      </c>
      <c r="D29" s="668">
        <v>1.680999097205</v>
      </c>
      <c r="E29" s="669">
        <v>1.168099894544</v>
      </c>
      <c r="F29" s="667">
        <v>12</v>
      </c>
      <c r="G29" s="668">
        <v>2</v>
      </c>
      <c r="H29" s="670">
        <v>1.056</v>
      </c>
      <c r="I29" s="667">
        <v>1.639</v>
      </c>
      <c r="J29" s="668">
        <v>-0.36099999999999999</v>
      </c>
      <c r="K29" s="671">
        <v>0.13658333333299999</v>
      </c>
    </row>
    <row r="30" spans="1:11" ht="14.4" customHeight="1" thickBot="1" x14ac:dyDescent="0.35">
      <c r="A30" s="689" t="s">
        <v>381</v>
      </c>
      <c r="B30" s="667">
        <v>122.000011014097</v>
      </c>
      <c r="C30" s="667">
        <v>111.03474</v>
      </c>
      <c r="D30" s="668">
        <v>-10.965271014097</v>
      </c>
      <c r="E30" s="669">
        <v>0.91012073750599998</v>
      </c>
      <c r="F30" s="667">
        <v>120</v>
      </c>
      <c r="G30" s="668">
        <v>20</v>
      </c>
      <c r="H30" s="670">
        <v>11.04</v>
      </c>
      <c r="I30" s="667">
        <v>20.774999999999999</v>
      </c>
      <c r="J30" s="668">
        <v>0.77499999999900004</v>
      </c>
      <c r="K30" s="671">
        <v>0.173125</v>
      </c>
    </row>
    <row r="31" spans="1:11" ht="14.4" customHeight="1" thickBot="1" x14ac:dyDescent="0.35">
      <c r="A31" s="689" t="s">
        <v>382</v>
      </c>
      <c r="B31" s="667">
        <v>5.0000004513969998</v>
      </c>
      <c r="C31" s="667">
        <v>5.35562</v>
      </c>
      <c r="D31" s="668">
        <v>0.35561954860200001</v>
      </c>
      <c r="E31" s="669">
        <v>1.0711239032990001</v>
      </c>
      <c r="F31" s="667">
        <v>5</v>
      </c>
      <c r="G31" s="668">
        <v>0.83333333333299997</v>
      </c>
      <c r="H31" s="670">
        <v>0</v>
      </c>
      <c r="I31" s="667">
        <v>0</v>
      </c>
      <c r="J31" s="668">
        <v>-0.83333333333299997</v>
      </c>
      <c r="K31" s="671">
        <v>0</v>
      </c>
    </row>
    <row r="32" spans="1:11" ht="14.4" customHeight="1" thickBot="1" x14ac:dyDescent="0.35">
      <c r="A32" s="689" t="s">
        <v>383</v>
      </c>
      <c r="B32" s="667">
        <v>0.155400014029</v>
      </c>
      <c r="C32" s="667">
        <v>0.53364999999999996</v>
      </c>
      <c r="D32" s="668">
        <v>0.37824998596999998</v>
      </c>
      <c r="E32" s="669">
        <v>3.4340408740170001</v>
      </c>
      <c r="F32" s="667">
        <v>0</v>
      </c>
      <c r="G32" s="668">
        <v>0</v>
      </c>
      <c r="H32" s="670">
        <v>0.87665000000000004</v>
      </c>
      <c r="I32" s="667">
        <v>1.6750499999999999</v>
      </c>
      <c r="J32" s="668">
        <v>1.6750499999999999</v>
      </c>
      <c r="K32" s="678" t="s">
        <v>354</v>
      </c>
    </row>
    <row r="33" spans="1:11" ht="14.4" customHeight="1" thickBot="1" x14ac:dyDescent="0.35">
      <c r="A33" s="688" t="s">
        <v>384</v>
      </c>
      <c r="B33" s="672">
        <v>985.11807385203599</v>
      </c>
      <c r="C33" s="672">
        <v>931.49009000000001</v>
      </c>
      <c r="D33" s="673">
        <v>-53.627983852035001</v>
      </c>
      <c r="E33" s="679">
        <v>0.94556187194600005</v>
      </c>
      <c r="F33" s="672">
        <v>984.54692745352997</v>
      </c>
      <c r="G33" s="673">
        <v>164.09115457558801</v>
      </c>
      <c r="H33" s="675">
        <v>87.646000000000001</v>
      </c>
      <c r="I33" s="672">
        <v>168.09186</v>
      </c>
      <c r="J33" s="673">
        <v>4.0007054244109996</v>
      </c>
      <c r="K33" s="680">
        <v>0.17073016563499999</v>
      </c>
    </row>
    <row r="34" spans="1:11" ht="14.4" customHeight="1" thickBot="1" x14ac:dyDescent="0.35">
      <c r="A34" s="689" t="s">
        <v>385</v>
      </c>
      <c r="B34" s="667">
        <v>816.68330204174003</v>
      </c>
      <c r="C34" s="667">
        <v>717.38765999999998</v>
      </c>
      <c r="D34" s="668">
        <v>-99.295642041739001</v>
      </c>
      <c r="E34" s="669">
        <v>0.87841597618800005</v>
      </c>
      <c r="F34" s="667">
        <v>922.21581989179799</v>
      </c>
      <c r="G34" s="668">
        <v>153.70263664863299</v>
      </c>
      <c r="H34" s="670">
        <v>68.860650000000007</v>
      </c>
      <c r="I34" s="667">
        <v>127.91852</v>
      </c>
      <c r="J34" s="668">
        <v>-25.784116648632999</v>
      </c>
      <c r="K34" s="671">
        <v>0.13870779186400001</v>
      </c>
    </row>
    <row r="35" spans="1:11" ht="14.4" customHeight="1" thickBot="1" x14ac:dyDescent="0.35">
      <c r="A35" s="689" t="s">
        <v>386</v>
      </c>
      <c r="B35" s="667">
        <v>168.43477181029601</v>
      </c>
      <c r="C35" s="667">
        <v>214.10243</v>
      </c>
      <c r="D35" s="668">
        <v>45.667658189703999</v>
      </c>
      <c r="E35" s="669">
        <v>1.2711296349250001</v>
      </c>
      <c r="F35" s="667">
        <v>62.331107561731997</v>
      </c>
      <c r="G35" s="668">
        <v>10.388517926955</v>
      </c>
      <c r="H35" s="670">
        <v>18.785350000000001</v>
      </c>
      <c r="I35" s="667">
        <v>40.173340000000003</v>
      </c>
      <c r="J35" s="668">
        <v>29.784822073044001</v>
      </c>
      <c r="K35" s="671">
        <v>0.64451509962599995</v>
      </c>
    </row>
    <row r="36" spans="1:11" ht="14.4" customHeight="1" thickBot="1" x14ac:dyDescent="0.35">
      <c r="A36" s="688" t="s">
        <v>387</v>
      </c>
      <c r="B36" s="672">
        <v>426.13908008448902</v>
      </c>
      <c r="C36" s="672">
        <v>404.05416000000002</v>
      </c>
      <c r="D36" s="673">
        <v>-22.084920084488999</v>
      </c>
      <c r="E36" s="679">
        <v>0.94817438456900005</v>
      </c>
      <c r="F36" s="672">
        <v>388.29233446160401</v>
      </c>
      <c r="G36" s="673">
        <v>64.715389076932993</v>
      </c>
      <c r="H36" s="675">
        <v>28.774339999999999</v>
      </c>
      <c r="I36" s="672">
        <v>69.602379999999997</v>
      </c>
      <c r="J36" s="673">
        <v>4.8869909230659996</v>
      </c>
      <c r="K36" s="680">
        <v>0.179252521419</v>
      </c>
    </row>
    <row r="37" spans="1:11" ht="14.4" customHeight="1" thickBot="1" x14ac:dyDescent="0.35">
      <c r="A37" s="689" t="s">
        <v>388</v>
      </c>
      <c r="B37" s="667">
        <v>27.428826742940998</v>
      </c>
      <c r="C37" s="667">
        <v>7.3840000000000003</v>
      </c>
      <c r="D37" s="668">
        <v>-20.044826742941002</v>
      </c>
      <c r="E37" s="669">
        <v>0.26920582747400001</v>
      </c>
      <c r="F37" s="667">
        <v>0</v>
      </c>
      <c r="G37" s="668">
        <v>0</v>
      </c>
      <c r="H37" s="670">
        <v>0</v>
      </c>
      <c r="I37" s="667">
        <v>1.873</v>
      </c>
      <c r="J37" s="668">
        <v>1.873</v>
      </c>
      <c r="K37" s="678" t="s">
        <v>354</v>
      </c>
    </row>
    <row r="38" spans="1:11" ht="14.4" customHeight="1" thickBot="1" x14ac:dyDescent="0.35">
      <c r="A38" s="689" t="s">
        <v>389</v>
      </c>
      <c r="B38" s="667">
        <v>41.000003701459001</v>
      </c>
      <c r="C38" s="667">
        <v>43.722569999999997</v>
      </c>
      <c r="D38" s="668">
        <v>2.722566298541</v>
      </c>
      <c r="E38" s="669">
        <v>1.066404050067</v>
      </c>
      <c r="F38" s="667">
        <v>46</v>
      </c>
      <c r="G38" s="668">
        <v>7.6666666666659999</v>
      </c>
      <c r="H38" s="670">
        <v>1.7183900000000001</v>
      </c>
      <c r="I38" s="667">
        <v>5.0104499999999996</v>
      </c>
      <c r="J38" s="668">
        <v>-2.6562166666659999</v>
      </c>
      <c r="K38" s="671">
        <v>0.108922826086</v>
      </c>
    </row>
    <row r="39" spans="1:11" ht="14.4" customHeight="1" thickBot="1" x14ac:dyDescent="0.35">
      <c r="A39" s="689" t="s">
        <v>390</v>
      </c>
      <c r="B39" s="667">
        <v>198.077833871557</v>
      </c>
      <c r="C39" s="667">
        <v>205.57545999999999</v>
      </c>
      <c r="D39" s="668">
        <v>7.4976261284429997</v>
      </c>
      <c r="E39" s="669">
        <v>1.037851919025</v>
      </c>
      <c r="F39" s="667">
        <v>193.69024517238299</v>
      </c>
      <c r="G39" s="668">
        <v>32.281707528730003</v>
      </c>
      <c r="H39" s="670">
        <v>13.972569999999999</v>
      </c>
      <c r="I39" s="667">
        <v>35.58793</v>
      </c>
      <c r="J39" s="668">
        <v>3.3062224712689998</v>
      </c>
      <c r="K39" s="671">
        <v>0.18373630519299999</v>
      </c>
    </row>
    <row r="40" spans="1:11" ht="14.4" customHeight="1" thickBot="1" x14ac:dyDescent="0.35">
      <c r="A40" s="689" t="s">
        <v>391</v>
      </c>
      <c r="B40" s="667">
        <v>55.091708781567</v>
      </c>
      <c r="C40" s="667">
        <v>49.250169999999997</v>
      </c>
      <c r="D40" s="668">
        <v>-5.8415387815670003</v>
      </c>
      <c r="E40" s="669">
        <v>0.89396700681800001</v>
      </c>
      <c r="F40" s="667">
        <v>50</v>
      </c>
      <c r="G40" s="668">
        <v>8.333333333333</v>
      </c>
      <c r="H40" s="670">
        <v>2.9668999999999999</v>
      </c>
      <c r="I40" s="667">
        <v>5.2452199999999998</v>
      </c>
      <c r="J40" s="668">
        <v>-3.0881133333330002</v>
      </c>
      <c r="K40" s="671">
        <v>0.10490439999999999</v>
      </c>
    </row>
    <row r="41" spans="1:11" ht="14.4" customHeight="1" thickBot="1" x14ac:dyDescent="0.35">
      <c r="A41" s="689" t="s">
        <v>392</v>
      </c>
      <c r="B41" s="667">
        <v>16.047506756352998</v>
      </c>
      <c r="C41" s="667">
        <v>4.5564600000000004</v>
      </c>
      <c r="D41" s="668">
        <v>-11.491046756353001</v>
      </c>
      <c r="E41" s="669">
        <v>0.28393569600399998</v>
      </c>
      <c r="F41" s="667">
        <v>4.8545543168450003</v>
      </c>
      <c r="G41" s="668">
        <v>0.80909238614000001</v>
      </c>
      <c r="H41" s="670">
        <v>1.27973</v>
      </c>
      <c r="I41" s="667">
        <v>2.3839299999999999</v>
      </c>
      <c r="J41" s="668">
        <v>1.5748376138589999</v>
      </c>
      <c r="K41" s="671">
        <v>0.49107082636299998</v>
      </c>
    </row>
    <row r="42" spans="1:11" ht="14.4" customHeight="1" thickBot="1" x14ac:dyDescent="0.35">
      <c r="A42" s="689" t="s">
        <v>393</v>
      </c>
      <c r="B42" s="667">
        <v>0</v>
      </c>
      <c r="C42" s="667">
        <v>4.598E-2</v>
      </c>
      <c r="D42" s="668">
        <v>4.598E-2</v>
      </c>
      <c r="E42" s="677" t="s">
        <v>366</v>
      </c>
      <c r="F42" s="667">
        <v>0</v>
      </c>
      <c r="G42" s="668">
        <v>0</v>
      </c>
      <c r="H42" s="670">
        <v>0.91959999999999997</v>
      </c>
      <c r="I42" s="667">
        <v>3.2271399999999999</v>
      </c>
      <c r="J42" s="668">
        <v>3.2271399999999999</v>
      </c>
      <c r="K42" s="678" t="s">
        <v>366</v>
      </c>
    </row>
    <row r="43" spans="1:11" ht="14.4" customHeight="1" thickBot="1" x14ac:dyDescent="0.35">
      <c r="A43" s="689" t="s">
        <v>394</v>
      </c>
      <c r="B43" s="667">
        <v>1.527990383021</v>
      </c>
      <c r="C43" s="667">
        <v>1.3501099999999999</v>
      </c>
      <c r="D43" s="668">
        <v>-0.17788038302100001</v>
      </c>
      <c r="E43" s="669">
        <v>0.88358540407099995</v>
      </c>
      <c r="F43" s="667">
        <v>2</v>
      </c>
      <c r="G43" s="668">
        <v>0.33333333333300003</v>
      </c>
      <c r="H43" s="670">
        <v>0</v>
      </c>
      <c r="I43" s="667">
        <v>0</v>
      </c>
      <c r="J43" s="668">
        <v>-0.33333333333300003</v>
      </c>
      <c r="K43" s="671">
        <v>0</v>
      </c>
    </row>
    <row r="44" spans="1:11" ht="14.4" customHeight="1" thickBot="1" x14ac:dyDescent="0.35">
      <c r="A44" s="689" t="s">
        <v>395</v>
      </c>
      <c r="B44" s="667">
        <v>18.195949473508001</v>
      </c>
      <c r="C44" s="667">
        <v>17.733509999999999</v>
      </c>
      <c r="D44" s="668">
        <v>-0.46243947350699999</v>
      </c>
      <c r="E44" s="669">
        <v>0.97458558157700004</v>
      </c>
      <c r="F44" s="667">
        <v>21.747534972374002</v>
      </c>
      <c r="G44" s="668">
        <v>3.6245891620620001</v>
      </c>
      <c r="H44" s="670">
        <v>2.8081399999999999</v>
      </c>
      <c r="I44" s="667">
        <v>4.1341999999999999</v>
      </c>
      <c r="J44" s="668">
        <v>0.50961083793700002</v>
      </c>
      <c r="K44" s="671">
        <v>0.19009970579400001</v>
      </c>
    </row>
    <row r="45" spans="1:11" ht="14.4" customHeight="1" thickBot="1" x14ac:dyDescent="0.35">
      <c r="A45" s="689" t="s">
        <v>396</v>
      </c>
      <c r="B45" s="667">
        <v>0</v>
      </c>
      <c r="C45" s="667">
        <v>0</v>
      </c>
      <c r="D45" s="668">
        <v>0</v>
      </c>
      <c r="E45" s="669">
        <v>1</v>
      </c>
      <c r="F45" s="667">
        <v>0</v>
      </c>
      <c r="G45" s="668">
        <v>0</v>
      </c>
      <c r="H45" s="670">
        <v>0.60499999999999998</v>
      </c>
      <c r="I45" s="667">
        <v>0.60499999999999998</v>
      </c>
      <c r="J45" s="668">
        <v>0.60499999999999998</v>
      </c>
      <c r="K45" s="678" t="s">
        <v>366</v>
      </c>
    </row>
    <row r="46" spans="1:11" ht="14.4" customHeight="1" thickBot="1" x14ac:dyDescent="0.35">
      <c r="A46" s="689" t="s">
        <v>397</v>
      </c>
      <c r="B46" s="667">
        <v>0</v>
      </c>
      <c r="C46" s="667">
        <v>5.5469999999999997</v>
      </c>
      <c r="D46" s="668">
        <v>5.5469999999999997</v>
      </c>
      <c r="E46" s="677" t="s">
        <v>366</v>
      </c>
      <c r="F46" s="667">
        <v>0</v>
      </c>
      <c r="G46" s="668">
        <v>0</v>
      </c>
      <c r="H46" s="670">
        <v>0</v>
      </c>
      <c r="I46" s="667">
        <v>0</v>
      </c>
      <c r="J46" s="668">
        <v>0</v>
      </c>
      <c r="K46" s="678" t="s">
        <v>354</v>
      </c>
    </row>
    <row r="47" spans="1:11" ht="14.4" customHeight="1" thickBot="1" x14ac:dyDescent="0.35">
      <c r="A47" s="689" t="s">
        <v>398</v>
      </c>
      <c r="B47" s="667">
        <v>68.769260374081</v>
      </c>
      <c r="C47" s="667">
        <v>68.888900000000007</v>
      </c>
      <c r="D47" s="668">
        <v>0.11963962591799999</v>
      </c>
      <c r="E47" s="669">
        <v>1.001739725355</v>
      </c>
      <c r="F47" s="667">
        <v>70</v>
      </c>
      <c r="G47" s="668">
        <v>11.666666666666</v>
      </c>
      <c r="H47" s="670">
        <v>4.4600099999999996</v>
      </c>
      <c r="I47" s="667">
        <v>11.447509999999999</v>
      </c>
      <c r="J47" s="668">
        <v>-0.21915666666600001</v>
      </c>
      <c r="K47" s="671">
        <v>0.163535857142</v>
      </c>
    </row>
    <row r="48" spans="1:11" ht="14.4" customHeight="1" thickBot="1" x14ac:dyDescent="0.35">
      <c r="A48" s="689" t="s">
        <v>399</v>
      </c>
      <c r="B48" s="667">
        <v>0</v>
      </c>
      <c r="C48" s="667">
        <v>0</v>
      </c>
      <c r="D48" s="668">
        <v>0</v>
      </c>
      <c r="E48" s="669">
        <v>1</v>
      </c>
      <c r="F48" s="667">
        <v>0</v>
      </c>
      <c r="G48" s="668">
        <v>0</v>
      </c>
      <c r="H48" s="670">
        <v>4.3999999999999997E-2</v>
      </c>
      <c r="I48" s="667">
        <v>8.7999999999999995E-2</v>
      </c>
      <c r="J48" s="668">
        <v>8.7999999999999995E-2</v>
      </c>
      <c r="K48" s="678" t="s">
        <v>366</v>
      </c>
    </row>
    <row r="49" spans="1:11" ht="14.4" customHeight="1" thickBot="1" x14ac:dyDescent="0.35">
      <c r="A49" s="688" t="s">
        <v>400</v>
      </c>
      <c r="B49" s="672">
        <v>11.527803347661999</v>
      </c>
      <c r="C49" s="672">
        <v>14.478569999999999</v>
      </c>
      <c r="D49" s="673">
        <v>2.9507666523370002</v>
      </c>
      <c r="E49" s="679">
        <v>1.25596955147</v>
      </c>
      <c r="F49" s="672">
        <v>15.439882306418999</v>
      </c>
      <c r="G49" s="673">
        <v>2.5733137177360002</v>
      </c>
      <c r="H49" s="675">
        <v>7.7782999999999998</v>
      </c>
      <c r="I49" s="672">
        <v>7.9172000000000002</v>
      </c>
      <c r="J49" s="673">
        <v>5.343886282263</v>
      </c>
      <c r="K49" s="680">
        <v>0.51277592943200001</v>
      </c>
    </row>
    <row r="50" spans="1:11" ht="14.4" customHeight="1" thickBot="1" x14ac:dyDescent="0.35">
      <c r="A50" s="689" t="s">
        <v>401</v>
      </c>
      <c r="B50" s="667">
        <v>0.18492192150600001</v>
      </c>
      <c r="C50" s="667">
        <v>0.255</v>
      </c>
      <c r="D50" s="668">
        <v>7.0078078493000004E-2</v>
      </c>
      <c r="E50" s="669">
        <v>1.378960362962</v>
      </c>
      <c r="F50" s="667">
        <v>0</v>
      </c>
      <c r="G50" s="668">
        <v>0</v>
      </c>
      <c r="H50" s="670">
        <v>0</v>
      </c>
      <c r="I50" s="667">
        <v>0</v>
      </c>
      <c r="J50" s="668">
        <v>0</v>
      </c>
      <c r="K50" s="678" t="s">
        <v>354</v>
      </c>
    </row>
    <row r="51" spans="1:11" ht="14.4" customHeight="1" thickBot="1" x14ac:dyDescent="0.35">
      <c r="A51" s="689" t="s">
        <v>402</v>
      </c>
      <c r="B51" s="667">
        <v>1.9988828457429999</v>
      </c>
      <c r="C51" s="667">
        <v>0.62704000000000004</v>
      </c>
      <c r="D51" s="668">
        <v>-1.3718428457430001</v>
      </c>
      <c r="E51" s="669">
        <v>0.313695222976</v>
      </c>
      <c r="F51" s="667">
        <v>0</v>
      </c>
      <c r="G51" s="668">
        <v>0</v>
      </c>
      <c r="H51" s="670">
        <v>0.31168000000000001</v>
      </c>
      <c r="I51" s="667">
        <v>0.31168000000000001</v>
      </c>
      <c r="J51" s="668">
        <v>0.31168000000000001</v>
      </c>
      <c r="K51" s="678" t="s">
        <v>354</v>
      </c>
    </row>
    <row r="52" spans="1:11" ht="14.4" customHeight="1" thickBot="1" x14ac:dyDescent="0.35">
      <c r="A52" s="689" t="s">
        <v>403</v>
      </c>
      <c r="B52" s="667">
        <v>2.2508682914100002</v>
      </c>
      <c r="C52" s="667">
        <v>0</v>
      </c>
      <c r="D52" s="668">
        <v>-2.2508682914100002</v>
      </c>
      <c r="E52" s="669">
        <v>0</v>
      </c>
      <c r="F52" s="667">
        <v>0</v>
      </c>
      <c r="G52" s="668">
        <v>0</v>
      </c>
      <c r="H52" s="670">
        <v>0</v>
      </c>
      <c r="I52" s="667">
        <v>0</v>
      </c>
      <c r="J52" s="668">
        <v>0</v>
      </c>
      <c r="K52" s="671">
        <v>2</v>
      </c>
    </row>
    <row r="53" spans="1:11" ht="14.4" customHeight="1" thickBot="1" x14ac:dyDescent="0.35">
      <c r="A53" s="689" t="s">
        <v>404</v>
      </c>
      <c r="B53" s="667">
        <v>0.224521012312</v>
      </c>
      <c r="C53" s="667">
        <v>7.7475199999999997</v>
      </c>
      <c r="D53" s="668">
        <v>7.522998987687</v>
      </c>
      <c r="E53" s="669">
        <v>34.506881650889</v>
      </c>
      <c r="F53" s="667">
        <v>10.31898446165</v>
      </c>
      <c r="G53" s="668">
        <v>1.719830743608</v>
      </c>
      <c r="H53" s="670">
        <v>4.7839999999999998</v>
      </c>
      <c r="I53" s="667">
        <v>4.7839999999999998</v>
      </c>
      <c r="J53" s="668">
        <v>3.0641692563910001</v>
      </c>
      <c r="K53" s="671">
        <v>0.463611513107</v>
      </c>
    </row>
    <row r="54" spans="1:11" ht="14.4" customHeight="1" thickBot="1" x14ac:dyDescent="0.35">
      <c r="A54" s="689" t="s">
        <v>405</v>
      </c>
      <c r="B54" s="667">
        <v>0</v>
      </c>
      <c r="C54" s="667">
        <v>0.76229999999999998</v>
      </c>
      <c r="D54" s="668">
        <v>0.76229999999999998</v>
      </c>
      <c r="E54" s="677" t="s">
        <v>366</v>
      </c>
      <c r="F54" s="667">
        <v>0</v>
      </c>
      <c r="G54" s="668">
        <v>0</v>
      </c>
      <c r="H54" s="670">
        <v>0</v>
      </c>
      <c r="I54" s="667">
        <v>0</v>
      </c>
      <c r="J54" s="668">
        <v>0</v>
      </c>
      <c r="K54" s="678" t="s">
        <v>354</v>
      </c>
    </row>
    <row r="55" spans="1:11" ht="14.4" customHeight="1" thickBot="1" x14ac:dyDescent="0.35">
      <c r="A55" s="689" t="s">
        <v>406</v>
      </c>
      <c r="B55" s="667">
        <v>6.86860927669</v>
      </c>
      <c r="C55" s="667">
        <v>5.0867100000000001</v>
      </c>
      <c r="D55" s="668">
        <v>-1.7818992766899999</v>
      </c>
      <c r="E55" s="669">
        <v>0.740573498228</v>
      </c>
      <c r="F55" s="667">
        <v>5.1208978447689999</v>
      </c>
      <c r="G55" s="668">
        <v>0.853482974128</v>
      </c>
      <c r="H55" s="670">
        <v>2.68262</v>
      </c>
      <c r="I55" s="667">
        <v>2.82152</v>
      </c>
      <c r="J55" s="668">
        <v>1.968037025871</v>
      </c>
      <c r="K55" s="671">
        <v>0.55098150471399998</v>
      </c>
    </row>
    <row r="56" spans="1:11" ht="14.4" customHeight="1" thickBot="1" x14ac:dyDescent="0.35">
      <c r="A56" s="688" t="s">
        <v>407</v>
      </c>
      <c r="B56" s="672">
        <v>327.10676939856398</v>
      </c>
      <c r="C56" s="672">
        <v>370.11581999999999</v>
      </c>
      <c r="D56" s="673">
        <v>43.009050601436002</v>
      </c>
      <c r="E56" s="679">
        <v>1.1314832177900001</v>
      </c>
      <c r="F56" s="672">
        <v>366</v>
      </c>
      <c r="G56" s="673">
        <v>61</v>
      </c>
      <c r="H56" s="675">
        <v>28.503779999999999</v>
      </c>
      <c r="I56" s="672">
        <v>51.495609999999999</v>
      </c>
      <c r="J56" s="673">
        <v>-9.5043899999990007</v>
      </c>
      <c r="K56" s="680">
        <v>0.14069838797799999</v>
      </c>
    </row>
    <row r="57" spans="1:11" ht="14.4" customHeight="1" thickBot="1" x14ac:dyDescent="0.35">
      <c r="A57" s="689" t="s">
        <v>408</v>
      </c>
      <c r="B57" s="667">
        <v>0</v>
      </c>
      <c r="C57" s="667">
        <v>33.144779999999997</v>
      </c>
      <c r="D57" s="668">
        <v>33.144779999999997</v>
      </c>
      <c r="E57" s="677" t="s">
        <v>354</v>
      </c>
      <c r="F57" s="667">
        <v>38</v>
      </c>
      <c r="G57" s="668">
        <v>6.333333333333</v>
      </c>
      <c r="H57" s="670">
        <v>6.9854599999999998</v>
      </c>
      <c r="I57" s="667">
        <v>10.48663</v>
      </c>
      <c r="J57" s="668">
        <v>4.1532966666659998</v>
      </c>
      <c r="K57" s="671">
        <v>0.27596394736800001</v>
      </c>
    </row>
    <row r="58" spans="1:11" ht="14.4" customHeight="1" thickBot="1" x14ac:dyDescent="0.35">
      <c r="A58" s="689" t="s">
        <v>409</v>
      </c>
      <c r="B58" s="667">
        <v>0</v>
      </c>
      <c r="C58" s="667">
        <v>10.4899</v>
      </c>
      <c r="D58" s="668">
        <v>10.4899</v>
      </c>
      <c r="E58" s="677" t="s">
        <v>354</v>
      </c>
      <c r="F58" s="667">
        <v>0</v>
      </c>
      <c r="G58" s="668">
        <v>0</v>
      </c>
      <c r="H58" s="670">
        <v>0.66520000000000001</v>
      </c>
      <c r="I58" s="667">
        <v>0.66520000000000001</v>
      </c>
      <c r="J58" s="668">
        <v>0.66520000000000001</v>
      </c>
      <c r="K58" s="678" t="s">
        <v>354</v>
      </c>
    </row>
    <row r="59" spans="1:11" ht="14.4" customHeight="1" thickBot="1" x14ac:dyDescent="0.35">
      <c r="A59" s="689" t="s">
        <v>410</v>
      </c>
      <c r="B59" s="667">
        <v>12.113719061194001</v>
      </c>
      <c r="C59" s="667">
        <v>12.99305</v>
      </c>
      <c r="D59" s="668">
        <v>0.87933093880500002</v>
      </c>
      <c r="E59" s="669">
        <v>1.0725896757519999</v>
      </c>
      <c r="F59" s="667">
        <v>13</v>
      </c>
      <c r="G59" s="668">
        <v>2.1666666666659999</v>
      </c>
      <c r="H59" s="670">
        <v>0.65383999999999998</v>
      </c>
      <c r="I59" s="667">
        <v>1.52504</v>
      </c>
      <c r="J59" s="668">
        <v>-0.64162666666599999</v>
      </c>
      <c r="K59" s="671">
        <v>0.11731076923</v>
      </c>
    </row>
    <row r="60" spans="1:11" ht="14.4" customHeight="1" thickBot="1" x14ac:dyDescent="0.35">
      <c r="A60" s="689" t="s">
        <v>411</v>
      </c>
      <c r="B60" s="667">
        <v>314.99305033736999</v>
      </c>
      <c r="C60" s="667">
        <v>313.48809</v>
      </c>
      <c r="D60" s="668">
        <v>-1.5049603373689999</v>
      </c>
      <c r="E60" s="669">
        <v>0.99522224272600002</v>
      </c>
      <c r="F60" s="667">
        <v>315</v>
      </c>
      <c r="G60" s="668">
        <v>52.5</v>
      </c>
      <c r="H60" s="670">
        <v>20.199280000000002</v>
      </c>
      <c r="I60" s="667">
        <v>38.818739999999998</v>
      </c>
      <c r="J60" s="668">
        <v>-13.68126</v>
      </c>
      <c r="K60" s="671">
        <v>0.123234095238</v>
      </c>
    </row>
    <row r="61" spans="1:11" ht="14.4" customHeight="1" thickBot="1" x14ac:dyDescent="0.35">
      <c r="A61" s="688" t="s">
        <v>412</v>
      </c>
      <c r="B61" s="672">
        <v>0</v>
      </c>
      <c r="C61" s="672">
        <v>0</v>
      </c>
      <c r="D61" s="673">
        <v>0</v>
      </c>
      <c r="E61" s="679">
        <v>1</v>
      </c>
      <c r="F61" s="672">
        <v>0</v>
      </c>
      <c r="G61" s="673">
        <v>0</v>
      </c>
      <c r="H61" s="675">
        <v>1.5</v>
      </c>
      <c r="I61" s="672">
        <v>1.5</v>
      </c>
      <c r="J61" s="673">
        <v>1.5</v>
      </c>
      <c r="K61" s="676" t="s">
        <v>366</v>
      </c>
    </row>
    <row r="62" spans="1:11" ht="14.4" customHeight="1" thickBot="1" x14ac:dyDescent="0.35">
      <c r="A62" s="689" t="s">
        <v>413</v>
      </c>
      <c r="B62" s="667">
        <v>0</v>
      </c>
      <c r="C62" s="667">
        <v>0</v>
      </c>
      <c r="D62" s="668">
        <v>0</v>
      </c>
      <c r="E62" s="669">
        <v>1</v>
      </c>
      <c r="F62" s="667">
        <v>0</v>
      </c>
      <c r="G62" s="668">
        <v>0</v>
      </c>
      <c r="H62" s="670">
        <v>1.5</v>
      </c>
      <c r="I62" s="667">
        <v>1.5</v>
      </c>
      <c r="J62" s="668">
        <v>1.5</v>
      </c>
      <c r="K62" s="678" t="s">
        <v>366</v>
      </c>
    </row>
    <row r="63" spans="1:11" ht="14.4" customHeight="1" thickBot="1" x14ac:dyDescent="0.35">
      <c r="A63" s="688" t="s">
        <v>414</v>
      </c>
      <c r="B63" s="672">
        <v>0</v>
      </c>
      <c r="C63" s="672">
        <v>1.8610100000000001</v>
      </c>
      <c r="D63" s="673">
        <v>1.8610100000000001</v>
      </c>
      <c r="E63" s="674" t="s">
        <v>354</v>
      </c>
      <c r="F63" s="672">
        <v>0</v>
      </c>
      <c r="G63" s="673">
        <v>0</v>
      </c>
      <c r="H63" s="675">
        <v>0</v>
      </c>
      <c r="I63" s="672">
        <v>0</v>
      </c>
      <c r="J63" s="673">
        <v>0</v>
      </c>
      <c r="K63" s="676" t="s">
        <v>354</v>
      </c>
    </row>
    <row r="64" spans="1:11" ht="14.4" customHeight="1" thickBot="1" x14ac:dyDescent="0.35">
      <c r="A64" s="689" t="s">
        <v>415</v>
      </c>
      <c r="B64" s="667">
        <v>0</v>
      </c>
      <c r="C64" s="667">
        <v>1.8610100000000001</v>
      </c>
      <c r="D64" s="668">
        <v>1.8610100000000001</v>
      </c>
      <c r="E64" s="677" t="s">
        <v>354</v>
      </c>
      <c r="F64" s="667">
        <v>0</v>
      </c>
      <c r="G64" s="668">
        <v>0</v>
      </c>
      <c r="H64" s="670">
        <v>0</v>
      </c>
      <c r="I64" s="667">
        <v>0</v>
      </c>
      <c r="J64" s="668">
        <v>0</v>
      </c>
      <c r="K64" s="678" t="s">
        <v>354</v>
      </c>
    </row>
    <row r="65" spans="1:11" ht="14.4" customHeight="1" thickBot="1" x14ac:dyDescent="0.35">
      <c r="A65" s="687" t="s">
        <v>42</v>
      </c>
      <c r="B65" s="667">
        <v>907.07635588380799</v>
      </c>
      <c r="C65" s="667">
        <v>913.36099999999999</v>
      </c>
      <c r="D65" s="668">
        <v>6.2846441161920001</v>
      </c>
      <c r="E65" s="669">
        <v>1.0069284620579999</v>
      </c>
      <c r="F65" s="667">
        <v>930.94443007545703</v>
      </c>
      <c r="G65" s="668">
        <v>155.15740501257599</v>
      </c>
      <c r="H65" s="670">
        <v>94.031000000000006</v>
      </c>
      <c r="I65" s="667">
        <v>213.87799999999999</v>
      </c>
      <c r="J65" s="668">
        <v>58.720594987422999</v>
      </c>
      <c r="K65" s="671">
        <v>0.229743036308</v>
      </c>
    </row>
    <row r="66" spans="1:11" ht="14.4" customHeight="1" thickBot="1" x14ac:dyDescent="0.35">
      <c r="A66" s="688" t="s">
        <v>416</v>
      </c>
      <c r="B66" s="672">
        <v>907.07635588380799</v>
      </c>
      <c r="C66" s="672">
        <v>913.36099999999999</v>
      </c>
      <c r="D66" s="673">
        <v>6.2846441161920001</v>
      </c>
      <c r="E66" s="679">
        <v>1.0069284620579999</v>
      </c>
      <c r="F66" s="672">
        <v>930.94443007545703</v>
      </c>
      <c r="G66" s="673">
        <v>155.15740501257599</v>
      </c>
      <c r="H66" s="675">
        <v>94.031000000000006</v>
      </c>
      <c r="I66" s="672">
        <v>213.87799999999999</v>
      </c>
      <c r="J66" s="673">
        <v>58.720594987422999</v>
      </c>
      <c r="K66" s="680">
        <v>0.229743036308</v>
      </c>
    </row>
    <row r="67" spans="1:11" ht="14.4" customHeight="1" thickBot="1" x14ac:dyDescent="0.35">
      <c r="A67" s="689" t="s">
        <v>417</v>
      </c>
      <c r="B67" s="667">
        <v>226.579906857015</v>
      </c>
      <c r="C67" s="667">
        <v>205.88499999999999</v>
      </c>
      <c r="D67" s="668">
        <v>-20.694906857014001</v>
      </c>
      <c r="E67" s="669">
        <v>0.90866398020799999</v>
      </c>
      <c r="F67" s="667">
        <v>211.99999999999901</v>
      </c>
      <c r="G67" s="668">
        <v>35.333333333333002</v>
      </c>
      <c r="H67" s="670">
        <v>17.001999999999999</v>
      </c>
      <c r="I67" s="667">
        <v>35.118000000000002</v>
      </c>
      <c r="J67" s="668">
        <v>-0.215333333333</v>
      </c>
      <c r="K67" s="671">
        <v>0.16565094339600001</v>
      </c>
    </row>
    <row r="68" spans="1:11" ht="14.4" customHeight="1" thickBot="1" x14ac:dyDescent="0.35">
      <c r="A68" s="689" t="s">
        <v>418</v>
      </c>
      <c r="B68" s="667">
        <v>200.540987745367</v>
      </c>
      <c r="C68" s="667">
        <v>209.21899999999999</v>
      </c>
      <c r="D68" s="668">
        <v>8.6780122546329999</v>
      </c>
      <c r="E68" s="669">
        <v>1.043273010431</v>
      </c>
      <c r="F68" s="667">
        <v>225.94443007545999</v>
      </c>
      <c r="G68" s="668">
        <v>37.657405012576</v>
      </c>
      <c r="H68" s="670">
        <v>17.241</v>
      </c>
      <c r="I68" s="667">
        <v>39.436</v>
      </c>
      <c r="J68" s="668">
        <v>1.778594987423</v>
      </c>
      <c r="K68" s="671">
        <v>0.17453849155199999</v>
      </c>
    </row>
    <row r="69" spans="1:11" ht="14.4" customHeight="1" thickBot="1" x14ac:dyDescent="0.35">
      <c r="A69" s="689" t="s">
        <v>419</v>
      </c>
      <c r="B69" s="667">
        <v>479.95546128142598</v>
      </c>
      <c r="C69" s="667">
        <v>498.25700000000001</v>
      </c>
      <c r="D69" s="668">
        <v>18.301538718574001</v>
      </c>
      <c r="E69" s="669">
        <v>1.0381317438690001</v>
      </c>
      <c r="F69" s="667">
        <v>492.99999999999801</v>
      </c>
      <c r="G69" s="668">
        <v>82.166666666666003</v>
      </c>
      <c r="H69" s="670">
        <v>59.787999999999997</v>
      </c>
      <c r="I69" s="667">
        <v>139.32400000000001</v>
      </c>
      <c r="J69" s="668">
        <v>57.157333333333</v>
      </c>
      <c r="K69" s="671">
        <v>0.28260446247400001</v>
      </c>
    </row>
    <row r="70" spans="1:11" ht="14.4" customHeight="1" thickBot="1" x14ac:dyDescent="0.35">
      <c r="A70" s="690" t="s">
        <v>420</v>
      </c>
      <c r="B70" s="672">
        <v>1265.5751118543101</v>
      </c>
      <c r="C70" s="672">
        <v>1296.48965</v>
      </c>
      <c r="D70" s="673">
        <v>30.914538145687001</v>
      </c>
      <c r="E70" s="679">
        <v>1.0244272646129999</v>
      </c>
      <c r="F70" s="672">
        <v>1260.93966037988</v>
      </c>
      <c r="G70" s="673">
        <v>210.156610063313</v>
      </c>
      <c r="H70" s="675">
        <v>95.139859999999999</v>
      </c>
      <c r="I70" s="672">
        <v>205.34966</v>
      </c>
      <c r="J70" s="673">
        <v>-4.8069500633119997</v>
      </c>
      <c r="K70" s="680">
        <v>0.162854469926</v>
      </c>
    </row>
    <row r="71" spans="1:11" ht="14.4" customHeight="1" thickBot="1" x14ac:dyDescent="0.35">
      <c r="A71" s="687" t="s">
        <v>45</v>
      </c>
      <c r="B71" s="667">
        <v>187.679082547956</v>
      </c>
      <c r="C71" s="667">
        <v>232.52928</v>
      </c>
      <c r="D71" s="668">
        <v>44.850197452044</v>
      </c>
      <c r="E71" s="669">
        <v>1.2389728084930001</v>
      </c>
      <c r="F71" s="667">
        <v>204.76399819971101</v>
      </c>
      <c r="G71" s="668">
        <v>34.127333033284998</v>
      </c>
      <c r="H71" s="670">
        <v>7.5798500000000004</v>
      </c>
      <c r="I71" s="667">
        <v>21.3841</v>
      </c>
      <c r="J71" s="668">
        <v>-12.743233033285</v>
      </c>
      <c r="K71" s="671">
        <v>0.104432909046</v>
      </c>
    </row>
    <row r="72" spans="1:11" ht="14.4" customHeight="1" thickBot="1" x14ac:dyDescent="0.35">
      <c r="A72" s="691" t="s">
        <v>421</v>
      </c>
      <c r="B72" s="667">
        <v>187.679082547956</v>
      </c>
      <c r="C72" s="667">
        <v>232.52928</v>
      </c>
      <c r="D72" s="668">
        <v>44.850197452044</v>
      </c>
      <c r="E72" s="669">
        <v>1.2389728084930001</v>
      </c>
      <c r="F72" s="667">
        <v>204.76399819971101</v>
      </c>
      <c r="G72" s="668">
        <v>34.127333033284998</v>
      </c>
      <c r="H72" s="670">
        <v>7.5798500000000004</v>
      </c>
      <c r="I72" s="667">
        <v>21.3841</v>
      </c>
      <c r="J72" s="668">
        <v>-12.743233033285</v>
      </c>
      <c r="K72" s="671">
        <v>0.104432909046</v>
      </c>
    </row>
    <row r="73" spans="1:11" ht="14.4" customHeight="1" thickBot="1" x14ac:dyDescent="0.35">
      <c r="A73" s="689" t="s">
        <v>422</v>
      </c>
      <c r="B73" s="667">
        <v>35.157664229909003</v>
      </c>
      <c r="C73" s="667">
        <v>36.377630000000003</v>
      </c>
      <c r="D73" s="668">
        <v>1.21996577009</v>
      </c>
      <c r="E73" s="669">
        <v>1.0346998527010001</v>
      </c>
      <c r="F73" s="667">
        <v>38.227872812798999</v>
      </c>
      <c r="G73" s="668">
        <v>6.3713121354659998</v>
      </c>
      <c r="H73" s="670">
        <v>0</v>
      </c>
      <c r="I73" s="667">
        <v>0</v>
      </c>
      <c r="J73" s="668">
        <v>-6.3713121354659998</v>
      </c>
      <c r="K73" s="671">
        <v>0</v>
      </c>
    </row>
    <row r="74" spans="1:11" ht="14.4" customHeight="1" thickBot="1" x14ac:dyDescent="0.35">
      <c r="A74" s="689" t="s">
        <v>423</v>
      </c>
      <c r="B74" s="667">
        <v>0</v>
      </c>
      <c r="C74" s="667">
        <v>7.8159999999999998</v>
      </c>
      <c r="D74" s="668">
        <v>7.8159999999999998</v>
      </c>
      <c r="E74" s="677" t="s">
        <v>366</v>
      </c>
      <c r="F74" s="667">
        <v>0</v>
      </c>
      <c r="G74" s="668">
        <v>0</v>
      </c>
      <c r="H74" s="670">
        <v>0</v>
      </c>
      <c r="I74" s="667">
        <v>0</v>
      </c>
      <c r="J74" s="668">
        <v>0</v>
      </c>
      <c r="K74" s="678" t="s">
        <v>354</v>
      </c>
    </row>
    <row r="75" spans="1:11" ht="14.4" customHeight="1" thickBot="1" x14ac:dyDescent="0.35">
      <c r="A75" s="689" t="s">
        <v>424</v>
      </c>
      <c r="B75" s="667">
        <v>3.3200580186319999</v>
      </c>
      <c r="C75" s="667">
        <v>6.1029999999999998</v>
      </c>
      <c r="D75" s="668">
        <v>2.7829419813670002</v>
      </c>
      <c r="E75" s="669">
        <v>1.8382208882340001</v>
      </c>
      <c r="F75" s="667">
        <v>5.5361253869110003</v>
      </c>
      <c r="G75" s="668">
        <v>0.922687564485</v>
      </c>
      <c r="H75" s="670">
        <v>0.68183000000000005</v>
      </c>
      <c r="I75" s="667">
        <v>0.68183000000000005</v>
      </c>
      <c r="J75" s="668">
        <v>-0.24085756448500001</v>
      </c>
      <c r="K75" s="671">
        <v>0.12316014402600001</v>
      </c>
    </row>
    <row r="76" spans="1:11" ht="14.4" customHeight="1" thickBot="1" x14ac:dyDescent="0.35">
      <c r="A76" s="689" t="s">
        <v>425</v>
      </c>
      <c r="B76" s="667">
        <v>74.636169995291993</v>
      </c>
      <c r="C76" s="667">
        <v>98.462599999999995</v>
      </c>
      <c r="D76" s="668">
        <v>23.826430004708001</v>
      </c>
      <c r="E76" s="669">
        <v>1.319234360581</v>
      </c>
      <c r="F76" s="667">
        <v>79.999999999999005</v>
      </c>
      <c r="G76" s="668">
        <v>13.333333333333</v>
      </c>
      <c r="H76" s="670">
        <v>1.8367800000000001</v>
      </c>
      <c r="I76" s="667">
        <v>1.8367800000000001</v>
      </c>
      <c r="J76" s="668">
        <v>-11.496553333333001</v>
      </c>
      <c r="K76" s="671">
        <v>2.2959750000000001E-2</v>
      </c>
    </row>
    <row r="77" spans="1:11" ht="14.4" customHeight="1" thickBot="1" x14ac:dyDescent="0.35">
      <c r="A77" s="689" t="s">
        <v>426</v>
      </c>
      <c r="B77" s="667">
        <v>74.565190304121998</v>
      </c>
      <c r="C77" s="667">
        <v>83.770049999999998</v>
      </c>
      <c r="D77" s="668">
        <v>9.2048596958769995</v>
      </c>
      <c r="E77" s="669">
        <v>1.123447142806</v>
      </c>
      <c r="F77" s="667">
        <v>80.999999999999005</v>
      </c>
      <c r="G77" s="668">
        <v>13.499999999999</v>
      </c>
      <c r="H77" s="670">
        <v>5.0612399999999997</v>
      </c>
      <c r="I77" s="667">
        <v>18.865490000000001</v>
      </c>
      <c r="J77" s="668">
        <v>5.3654900000000003</v>
      </c>
      <c r="K77" s="671">
        <v>0.23290728394999999</v>
      </c>
    </row>
    <row r="78" spans="1:11" ht="14.4" customHeight="1" thickBot="1" x14ac:dyDescent="0.35">
      <c r="A78" s="692" t="s">
        <v>46</v>
      </c>
      <c r="B78" s="672">
        <v>0</v>
      </c>
      <c r="C78" s="672">
        <v>53.600459999999998</v>
      </c>
      <c r="D78" s="673">
        <v>53.600459999999998</v>
      </c>
      <c r="E78" s="674" t="s">
        <v>354</v>
      </c>
      <c r="F78" s="672">
        <v>0</v>
      </c>
      <c r="G78" s="673">
        <v>0</v>
      </c>
      <c r="H78" s="675">
        <v>15.186999999999999</v>
      </c>
      <c r="I78" s="672">
        <v>15.186999999999999</v>
      </c>
      <c r="J78" s="673">
        <v>15.186999999999999</v>
      </c>
      <c r="K78" s="676" t="s">
        <v>354</v>
      </c>
    </row>
    <row r="79" spans="1:11" ht="14.4" customHeight="1" thickBot="1" x14ac:dyDescent="0.35">
      <c r="A79" s="688" t="s">
        <v>427</v>
      </c>
      <c r="B79" s="672">
        <v>0</v>
      </c>
      <c r="C79" s="672">
        <v>19.995999999999999</v>
      </c>
      <c r="D79" s="673">
        <v>19.995999999999999</v>
      </c>
      <c r="E79" s="674" t="s">
        <v>354</v>
      </c>
      <c r="F79" s="672">
        <v>0</v>
      </c>
      <c r="G79" s="673">
        <v>0</v>
      </c>
      <c r="H79" s="675">
        <v>0</v>
      </c>
      <c r="I79" s="672">
        <v>0</v>
      </c>
      <c r="J79" s="673">
        <v>0</v>
      </c>
      <c r="K79" s="676" t="s">
        <v>354</v>
      </c>
    </row>
    <row r="80" spans="1:11" ht="14.4" customHeight="1" thickBot="1" x14ac:dyDescent="0.35">
      <c r="A80" s="689" t="s">
        <v>428</v>
      </c>
      <c r="B80" s="667">
        <v>0</v>
      </c>
      <c r="C80" s="667">
        <v>15.016</v>
      </c>
      <c r="D80" s="668">
        <v>15.016</v>
      </c>
      <c r="E80" s="677" t="s">
        <v>354</v>
      </c>
      <c r="F80" s="667">
        <v>0</v>
      </c>
      <c r="G80" s="668">
        <v>0</v>
      </c>
      <c r="H80" s="670">
        <v>0</v>
      </c>
      <c r="I80" s="667">
        <v>0</v>
      </c>
      <c r="J80" s="668">
        <v>0</v>
      </c>
      <c r="K80" s="678" t="s">
        <v>354</v>
      </c>
    </row>
    <row r="81" spans="1:11" ht="14.4" customHeight="1" thickBot="1" x14ac:dyDescent="0.35">
      <c r="A81" s="689" t="s">
        <v>429</v>
      </c>
      <c r="B81" s="667">
        <v>0</v>
      </c>
      <c r="C81" s="667">
        <v>4.9800000000000004</v>
      </c>
      <c r="D81" s="668">
        <v>4.9800000000000004</v>
      </c>
      <c r="E81" s="677" t="s">
        <v>366</v>
      </c>
      <c r="F81" s="667">
        <v>0</v>
      </c>
      <c r="G81" s="668">
        <v>0</v>
      </c>
      <c r="H81" s="670">
        <v>0</v>
      </c>
      <c r="I81" s="667">
        <v>0</v>
      </c>
      <c r="J81" s="668">
        <v>0</v>
      </c>
      <c r="K81" s="678" t="s">
        <v>354</v>
      </c>
    </row>
    <row r="82" spans="1:11" ht="14.4" customHeight="1" thickBot="1" x14ac:dyDescent="0.35">
      <c r="A82" s="688" t="s">
        <v>430</v>
      </c>
      <c r="B82" s="672">
        <v>0</v>
      </c>
      <c r="C82" s="672">
        <v>33.604460000000003</v>
      </c>
      <c r="D82" s="673">
        <v>33.604460000000003</v>
      </c>
      <c r="E82" s="674" t="s">
        <v>354</v>
      </c>
      <c r="F82" s="672">
        <v>0</v>
      </c>
      <c r="G82" s="673">
        <v>0</v>
      </c>
      <c r="H82" s="675">
        <v>15.186999999999999</v>
      </c>
      <c r="I82" s="672">
        <v>15.186999999999999</v>
      </c>
      <c r="J82" s="673">
        <v>15.186999999999999</v>
      </c>
      <c r="K82" s="676" t="s">
        <v>354</v>
      </c>
    </row>
    <row r="83" spans="1:11" ht="14.4" customHeight="1" thickBot="1" x14ac:dyDescent="0.35">
      <c r="A83" s="689" t="s">
        <v>431</v>
      </c>
      <c r="B83" s="667">
        <v>0</v>
      </c>
      <c r="C83" s="667">
        <v>12.59</v>
      </c>
      <c r="D83" s="668">
        <v>12.59</v>
      </c>
      <c r="E83" s="677" t="s">
        <v>354</v>
      </c>
      <c r="F83" s="667">
        <v>0</v>
      </c>
      <c r="G83" s="668">
        <v>0</v>
      </c>
      <c r="H83" s="670">
        <v>0</v>
      </c>
      <c r="I83" s="667">
        <v>0</v>
      </c>
      <c r="J83" s="668">
        <v>0</v>
      </c>
      <c r="K83" s="678" t="s">
        <v>354</v>
      </c>
    </row>
    <row r="84" spans="1:11" ht="14.4" customHeight="1" thickBot="1" x14ac:dyDescent="0.35">
      <c r="A84" s="689" t="s">
        <v>432</v>
      </c>
      <c r="B84" s="667">
        <v>0</v>
      </c>
      <c r="C84" s="667">
        <v>21.01446</v>
      </c>
      <c r="D84" s="668">
        <v>21.01446</v>
      </c>
      <c r="E84" s="677" t="s">
        <v>354</v>
      </c>
      <c r="F84" s="667">
        <v>0</v>
      </c>
      <c r="G84" s="668">
        <v>0</v>
      </c>
      <c r="H84" s="670">
        <v>15.186999999999999</v>
      </c>
      <c r="I84" s="667">
        <v>15.186999999999999</v>
      </c>
      <c r="J84" s="668">
        <v>15.186999999999999</v>
      </c>
      <c r="K84" s="678" t="s">
        <v>354</v>
      </c>
    </row>
    <row r="85" spans="1:11" ht="14.4" customHeight="1" thickBot="1" x14ac:dyDescent="0.35">
      <c r="A85" s="687" t="s">
        <v>47</v>
      </c>
      <c r="B85" s="667">
        <v>1077.8960293063601</v>
      </c>
      <c r="C85" s="667">
        <v>1010.35991</v>
      </c>
      <c r="D85" s="668">
        <v>-67.536119306355999</v>
      </c>
      <c r="E85" s="669">
        <v>0.93734449569300005</v>
      </c>
      <c r="F85" s="667">
        <v>1056.1756621801701</v>
      </c>
      <c r="G85" s="668">
        <v>176.029277030028</v>
      </c>
      <c r="H85" s="670">
        <v>72.373009999999994</v>
      </c>
      <c r="I85" s="667">
        <v>168.77856</v>
      </c>
      <c r="J85" s="668">
        <v>-7.2507170300270003</v>
      </c>
      <c r="K85" s="671">
        <v>0.15980159933900001</v>
      </c>
    </row>
    <row r="86" spans="1:11" ht="14.4" customHeight="1" thickBot="1" x14ac:dyDescent="0.35">
      <c r="A86" s="688" t="s">
        <v>433</v>
      </c>
      <c r="B86" s="672">
        <v>21.122293415276999</v>
      </c>
      <c r="C86" s="672">
        <v>23.456050000000001</v>
      </c>
      <c r="D86" s="673">
        <v>2.3337565847219999</v>
      </c>
      <c r="E86" s="679">
        <v>1.1104878404459999</v>
      </c>
      <c r="F86" s="672">
        <v>25.048985422506</v>
      </c>
      <c r="G86" s="673">
        <v>4.1748309037510003</v>
      </c>
      <c r="H86" s="675">
        <v>3.2617400000000001</v>
      </c>
      <c r="I86" s="672">
        <v>4.1927500000000002</v>
      </c>
      <c r="J86" s="673">
        <v>1.7919096248000001E-2</v>
      </c>
      <c r="K86" s="680">
        <v>0.16738202882299999</v>
      </c>
    </row>
    <row r="87" spans="1:11" ht="14.4" customHeight="1" thickBot="1" x14ac:dyDescent="0.35">
      <c r="A87" s="689" t="s">
        <v>434</v>
      </c>
      <c r="B87" s="667">
        <v>6.4388829501789999</v>
      </c>
      <c r="C87" s="667">
        <v>8.5549999999999997</v>
      </c>
      <c r="D87" s="668">
        <v>2.1161170498200002</v>
      </c>
      <c r="E87" s="669">
        <v>1.328646609387</v>
      </c>
      <c r="F87" s="667">
        <v>7.8696751236439999</v>
      </c>
      <c r="G87" s="668">
        <v>1.311612520607</v>
      </c>
      <c r="H87" s="670">
        <v>0.8911</v>
      </c>
      <c r="I87" s="667">
        <v>1.6549</v>
      </c>
      <c r="J87" s="668">
        <v>0.34328747939199999</v>
      </c>
      <c r="K87" s="671">
        <v>0.21028822333800001</v>
      </c>
    </row>
    <row r="88" spans="1:11" ht="14.4" customHeight="1" thickBot="1" x14ac:dyDescent="0.35">
      <c r="A88" s="689" t="s">
        <v>435</v>
      </c>
      <c r="B88" s="667">
        <v>14.683410465098</v>
      </c>
      <c r="C88" s="667">
        <v>14.90105</v>
      </c>
      <c r="D88" s="668">
        <v>0.21763953490099999</v>
      </c>
      <c r="E88" s="669">
        <v>1.0148221379090001</v>
      </c>
      <c r="F88" s="667">
        <v>17.179310298861999</v>
      </c>
      <c r="G88" s="668">
        <v>2.8632183831429998</v>
      </c>
      <c r="H88" s="670">
        <v>2.3706399999999999</v>
      </c>
      <c r="I88" s="667">
        <v>2.5378500000000002</v>
      </c>
      <c r="J88" s="668">
        <v>-0.32536838314299998</v>
      </c>
      <c r="K88" s="671">
        <v>0.14772711801800001</v>
      </c>
    </row>
    <row r="89" spans="1:11" ht="14.4" customHeight="1" thickBot="1" x14ac:dyDescent="0.35">
      <c r="A89" s="688" t="s">
        <v>436</v>
      </c>
      <c r="B89" s="672">
        <v>53.662273600577997</v>
      </c>
      <c r="C89" s="672">
        <v>51.578200000000002</v>
      </c>
      <c r="D89" s="673">
        <v>-2.0840736005779998</v>
      </c>
      <c r="E89" s="679">
        <v>0.96116315130200003</v>
      </c>
      <c r="F89" s="672">
        <v>52</v>
      </c>
      <c r="G89" s="673">
        <v>8.6666666666659999</v>
      </c>
      <c r="H89" s="675">
        <v>0</v>
      </c>
      <c r="I89" s="672">
        <v>17.03933</v>
      </c>
      <c r="J89" s="673">
        <v>8.3726633333329996</v>
      </c>
      <c r="K89" s="680">
        <v>0.32767942307600001</v>
      </c>
    </row>
    <row r="90" spans="1:11" ht="14.4" customHeight="1" thickBot="1" x14ac:dyDescent="0.35">
      <c r="A90" s="689" t="s">
        <v>437</v>
      </c>
      <c r="B90" s="667">
        <v>44.999928380901999</v>
      </c>
      <c r="C90" s="667">
        <v>44.414999999999999</v>
      </c>
      <c r="D90" s="668">
        <v>-0.58492838090199994</v>
      </c>
      <c r="E90" s="669">
        <v>0.987001570848</v>
      </c>
      <c r="F90" s="667">
        <v>44</v>
      </c>
      <c r="G90" s="668">
        <v>7.333333333333</v>
      </c>
      <c r="H90" s="670">
        <v>0</v>
      </c>
      <c r="I90" s="667">
        <v>11.07</v>
      </c>
      <c r="J90" s="668">
        <v>3.7366666666659998</v>
      </c>
      <c r="K90" s="671">
        <v>0.25159090908999998</v>
      </c>
    </row>
    <row r="91" spans="1:11" ht="14.4" customHeight="1" thickBot="1" x14ac:dyDescent="0.35">
      <c r="A91" s="689" t="s">
        <v>438</v>
      </c>
      <c r="B91" s="667">
        <v>8.6623452196760002</v>
      </c>
      <c r="C91" s="667">
        <v>7.1631999999999998</v>
      </c>
      <c r="D91" s="668">
        <v>-1.499145219676</v>
      </c>
      <c r="E91" s="669">
        <v>0.82693541048499997</v>
      </c>
      <c r="F91" s="667">
        <v>8</v>
      </c>
      <c r="G91" s="668">
        <v>1.333333333333</v>
      </c>
      <c r="H91" s="670">
        <v>0</v>
      </c>
      <c r="I91" s="667">
        <v>5.9693300000000002</v>
      </c>
      <c r="J91" s="668">
        <v>4.6359966666660002</v>
      </c>
      <c r="K91" s="671">
        <v>0.74616624999900005</v>
      </c>
    </row>
    <row r="92" spans="1:11" ht="14.4" customHeight="1" thickBot="1" x14ac:dyDescent="0.35">
      <c r="A92" s="688" t="s">
        <v>439</v>
      </c>
      <c r="B92" s="672">
        <v>838.63417158075595</v>
      </c>
      <c r="C92" s="672">
        <v>827.00253999999995</v>
      </c>
      <c r="D92" s="673">
        <v>-11.631631580755</v>
      </c>
      <c r="E92" s="679">
        <v>0.98613026755199995</v>
      </c>
      <c r="F92" s="672">
        <v>871.15774763979402</v>
      </c>
      <c r="G92" s="673">
        <v>145.19295793996599</v>
      </c>
      <c r="H92" s="675">
        <v>69.111270000000005</v>
      </c>
      <c r="I92" s="672">
        <v>136.88212999999999</v>
      </c>
      <c r="J92" s="673">
        <v>-8.3108279399649998</v>
      </c>
      <c r="K92" s="680">
        <v>0.15712668614899999</v>
      </c>
    </row>
    <row r="93" spans="1:11" ht="14.4" customHeight="1" thickBot="1" x14ac:dyDescent="0.35">
      <c r="A93" s="689" t="s">
        <v>440</v>
      </c>
      <c r="B93" s="667">
        <v>786.15881735652204</v>
      </c>
      <c r="C93" s="667">
        <v>771.99130000000002</v>
      </c>
      <c r="D93" s="668">
        <v>-14.167517356522</v>
      </c>
      <c r="E93" s="669">
        <v>0.98197881007700005</v>
      </c>
      <c r="F93" s="667">
        <v>804</v>
      </c>
      <c r="G93" s="668">
        <v>134</v>
      </c>
      <c r="H93" s="670">
        <v>65.167450000000002</v>
      </c>
      <c r="I93" s="667">
        <v>130.3349</v>
      </c>
      <c r="J93" s="668">
        <v>-3.6650999999999998</v>
      </c>
      <c r="K93" s="671">
        <v>0.16210808457699999</v>
      </c>
    </row>
    <row r="94" spans="1:11" ht="14.4" customHeight="1" thickBot="1" x14ac:dyDescent="0.35">
      <c r="A94" s="689" t="s">
        <v>441</v>
      </c>
      <c r="B94" s="667">
        <v>0</v>
      </c>
      <c r="C94" s="667">
        <v>16.410019999999999</v>
      </c>
      <c r="D94" s="668">
        <v>16.410019999999999</v>
      </c>
      <c r="E94" s="677" t="s">
        <v>366</v>
      </c>
      <c r="F94" s="667">
        <v>23</v>
      </c>
      <c r="G94" s="668">
        <v>3.833333333333</v>
      </c>
      <c r="H94" s="670">
        <v>0.90749999999999997</v>
      </c>
      <c r="I94" s="667">
        <v>0.90749999999999997</v>
      </c>
      <c r="J94" s="668">
        <v>-2.9258333333330002</v>
      </c>
      <c r="K94" s="671">
        <v>3.9456521739000001E-2</v>
      </c>
    </row>
    <row r="95" spans="1:11" ht="14.4" customHeight="1" thickBot="1" x14ac:dyDescent="0.35">
      <c r="A95" s="689" t="s">
        <v>442</v>
      </c>
      <c r="B95" s="667">
        <v>17.657123082887999</v>
      </c>
      <c r="C95" s="667">
        <v>6.3650000000000002</v>
      </c>
      <c r="D95" s="668">
        <v>-11.292123082888001</v>
      </c>
      <c r="E95" s="669">
        <v>0.36047774997699999</v>
      </c>
      <c r="F95" s="667">
        <v>4.0492598815339997</v>
      </c>
      <c r="G95" s="668">
        <v>0.674876646922</v>
      </c>
      <c r="H95" s="670">
        <v>0.48399999999999999</v>
      </c>
      <c r="I95" s="667">
        <v>0.48399999999999999</v>
      </c>
      <c r="J95" s="668">
        <v>-0.19087664692199999</v>
      </c>
      <c r="K95" s="671">
        <v>0.119528016022</v>
      </c>
    </row>
    <row r="96" spans="1:11" ht="14.4" customHeight="1" thickBot="1" x14ac:dyDescent="0.35">
      <c r="A96" s="689" t="s">
        <v>443</v>
      </c>
      <c r="B96" s="667">
        <v>34.818231141344</v>
      </c>
      <c r="C96" s="667">
        <v>32.236220000000003</v>
      </c>
      <c r="D96" s="668">
        <v>-2.5820111413440001</v>
      </c>
      <c r="E96" s="669">
        <v>0.92584312710000005</v>
      </c>
      <c r="F96" s="667">
        <v>40.108487758259002</v>
      </c>
      <c r="G96" s="668">
        <v>6.684747959709</v>
      </c>
      <c r="H96" s="670">
        <v>2.5523199999999999</v>
      </c>
      <c r="I96" s="667">
        <v>5.1557300000000001</v>
      </c>
      <c r="J96" s="668">
        <v>-1.5290179597089999</v>
      </c>
      <c r="K96" s="671">
        <v>0.128544612079</v>
      </c>
    </row>
    <row r="97" spans="1:11" ht="14.4" customHeight="1" thickBot="1" x14ac:dyDescent="0.35">
      <c r="A97" s="688" t="s">
        <v>444</v>
      </c>
      <c r="B97" s="672">
        <v>164.47729070974501</v>
      </c>
      <c r="C97" s="672">
        <v>108.32312</v>
      </c>
      <c r="D97" s="673">
        <v>-56.154170709744001</v>
      </c>
      <c r="E97" s="679">
        <v>0.65859012835399999</v>
      </c>
      <c r="F97" s="672">
        <v>107.968929117866</v>
      </c>
      <c r="G97" s="673">
        <v>17.994821519643999</v>
      </c>
      <c r="H97" s="675">
        <v>0</v>
      </c>
      <c r="I97" s="672">
        <v>10.664350000000001</v>
      </c>
      <c r="J97" s="673">
        <v>-7.330471519644</v>
      </c>
      <c r="K97" s="680">
        <v>9.8772397642999998E-2</v>
      </c>
    </row>
    <row r="98" spans="1:11" ht="14.4" customHeight="1" thickBot="1" x14ac:dyDescent="0.35">
      <c r="A98" s="689" t="s">
        <v>445</v>
      </c>
      <c r="B98" s="667">
        <v>34.999944296256999</v>
      </c>
      <c r="C98" s="667">
        <v>12.273</v>
      </c>
      <c r="D98" s="668">
        <v>-22.726944296256999</v>
      </c>
      <c r="E98" s="669">
        <v>0.35065770094100002</v>
      </c>
      <c r="F98" s="667">
        <v>0</v>
      </c>
      <c r="G98" s="668">
        <v>0</v>
      </c>
      <c r="H98" s="670">
        <v>0</v>
      </c>
      <c r="I98" s="667">
        <v>0</v>
      </c>
      <c r="J98" s="668">
        <v>0</v>
      </c>
      <c r="K98" s="678" t="s">
        <v>354</v>
      </c>
    </row>
    <row r="99" spans="1:11" ht="14.4" customHeight="1" thickBot="1" x14ac:dyDescent="0.35">
      <c r="A99" s="689" t="s">
        <v>446</v>
      </c>
      <c r="B99" s="667">
        <v>29.678161336681999</v>
      </c>
      <c r="C99" s="667">
        <v>38.400539999999999</v>
      </c>
      <c r="D99" s="668">
        <v>8.7223786633170004</v>
      </c>
      <c r="E99" s="669">
        <v>1.293898889636</v>
      </c>
      <c r="F99" s="667">
        <v>25.415225292411002</v>
      </c>
      <c r="G99" s="668">
        <v>4.2358708820680002</v>
      </c>
      <c r="H99" s="670">
        <v>0</v>
      </c>
      <c r="I99" s="667">
        <v>7.1621800000000002</v>
      </c>
      <c r="J99" s="668">
        <v>2.9263091179309999</v>
      </c>
      <c r="K99" s="671">
        <v>0.28180666972599999</v>
      </c>
    </row>
    <row r="100" spans="1:11" ht="14.4" customHeight="1" thickBot="1" x14ac:dyDescent="0.35">
      <c r="A100" s="689" t="s">
        <v>447</v>
      </c>
      <c r="B100" s="667">
        <v>2.999995225393</v>
      </c>
      <c r="C100" s="667">
        <v>3.853999999999</v>
      </c>
      <c r="D100" s="668">
        <v>0.85400477460599999</v>
      </c>
      <c r="E100" s="669">
        <v>1.2846687112620001</v>
      </c>
      <c r="F100" s="667">
        <v>4</v>
      </c>
      <c r="G100" s="668">
        <v>0.66666666666600005</v>
      </c>
      <c r="H100" s="670">
        <v>0</v>
      </c>
      <c r="I100" s="667">
        <v>0</v>
      </c>
      <c r="J100" s="668">
        <v>-0.66666666666600005</v>
      </c>
      <c r="K100" s="671">
        <v>0</v>
      </c>
    </row>
    <row r="101" spans="1:11" ht="14.4" customHeight="1" thickBot="1" x14ac:dyDescent="0.35">
      <c r="A101" s="689" t="s">
        <v>448</v>
      </c>
      <c r="B101" s="667">
        <v>38.915398350992</v>
      </c>
      <c r="C101" s="667">
        <v>4.9348599999999996</v>
      </c>
      <c r="D101" s="668">
        <v>-33.980538350991999</v>
      </c>
      <c r="E101" s="669">
        <v>0.126809957217</v>
      </c>
      <c r="F101" s="667">
        <v>3.2569325507290001</v>
      </c>
      <c r="G101" s="668">
        <v>0.54282209178800001</v>
      </c>
      <c r="H101" s="670">
        <v>0</v>
      </c>
      <c r="I101" s="667">
        <v>0</v>
      </c>
      <c r="J101" s="668">
        <v>-0.54282209178800001</v>
      </c>
      <c r="K101" s="671">
        <v>0</v>
      </c>
    </row>
    <row r="102" spans="1:11" ht="14.4" customHeight="1" thickBot="1" x14ac:dyDescent="0.35">
      <c r="A102" s="689" t="s">
        <v>449</v>
      </c>
      <c r="B102" s="667">
        <v>57.883791500417999</v>
      </c>
      <c r="C102" s="667">
        <v>48.860720000000001</v>
      </c>
      <c r="D102" s="668">
        <v>-9.0230715004180002</v>
      </c>
      <c r="E102" s="669">
        <v>0.84411747629900002</v>
      </c>
      <c r="F102" s="667">
        <v>75.296771274725003</v>
      </c>
      <c r="G102" s="668">
        <v>12.549461879120001</v>
      </c>
      <c r="H102" s="670">
        <v>0</v>
      </c>
      <c r="I102" s="667">
        <v>3.50217</v>
      </c>
      <c r="J102" s="668">
        <v>-9.0472918791199994</v>
      </c>
      <c r="K102" s="671">
        <v>4.6511556082E-2</v>
      </c>
    </row>
    <row r="103" spans="1:11" ht="14.4" customHeight="1" thickBot="1" x14ac:dyDescent="0.35">
      <c r="A103" s="686" t="s">
        <v>48</v>
      </c>
      <c r="B103" s="667">
        <v>23762.0021452213</v>
      </c>
      <c r="C103" s="667">
        <v>25364.486389999998</v>
      </c>
      <c r="D103" s="668">
        <v>1602.48424477869</v>
      </c>
      <c r="E103" s="669">
        <v>1.0674389403290001</v>
      </c>
      <c r="F103" s="667">
        <v>25598</v>
      </c>
      <c r="G103" s="668">
        <v>4266.3333333333303</v>
      </c>
      <c r="H103" s="670">
        <v>2160.3516</v>
      </c>
      <c r="I103" s="667">
        <v>4386.1097</v>
      </c>
      <c r="J103" s="668">
        <v>119.776366666667</v>
      </c>
      <c r="K103" s="671">
        <v>0.17134579654599999</v>
      </c>
    </row>
    <row r="104" spans="1:11" ht="14.4" customHeight="1" thickBot="1" x14ac:dyDescent="0.35">
      <c r="A104" s="692" t="s">
        <v>450</v>
      </c>
      <c r="B104" s="672">
        <v>17550.001584405101</v>
      </c>
      <c r="C104" s="672">
        <v>18728.490000000002</v>
      </c>
      <c r="D104" s="673">
        <v>1178.4884155949001</v>
      </c>
      <c r="E104" s="679">
        <v>1.0671503310079999</v>
      </c>
      <c r="F104" s="672">
        <v>18864</v>
      </c>
      <c r="G104" s="673">
        <v>3144</v>
      </c>
      <c r="H104" s="675">
        <v>1592.2539999999999</v>
      </c>
      <c r="I104" s="672">
        <v>3232.6350000000002</v>
      </c>
      <c r="J104" s="673">
        <v>88.634999999997007</v>
      </c>
      <c r="K104" s="680">
        <v>0.17136529898200001</v>
      </c>
    </row>
    <row r="105" spans="1:11" ht="14.4" customHeight="1" thickBot="1" x14ac:dyDescent="0.35">
      <c r="A105" s="688" t="s">
        <v>451</v>
      </c>
      <c r="B105" s="672">
        <v>17500.001579891101</v>
      </c>
      <c r="C105" s="672">
        <v>18645.237000000001</v>
      </c>
      <c r="D105" s="673">
        <v>1145.2354201088699</v>
      </c>
      <c r="E105" s="679">
        <v>1.065442018098</v>
      </c>
      <c r="F105" s="672">
        <v>18711</v>
      </c>
      <c r="G105" s="673">
        <v>3118.5</v>
      </c>
      <c r="H105" s="675">
        <v>1575.2139999999999</v>
      </c>
      <c r="I105" s="672">
        <v>3200.85</v>
      </c>
      <c r="J105" s="673">
        <v>82.349999999998005</v>
      </c>
      <c r="K105" s="680">
        <v>0.171067821067</v>
      </c>
    </row>
    <row r="106" spans="1:11" ht="14.4" customHeight="1" thickBot="1" x14ac:dyDescent="0.35">
      <c r="A106" s="689" t="s">
        <v>452</v>
      </c>
      <c r="B106" s="667">
        <v>17500.001579891101</v>
      </c>
      <c r="C106" s="667">
        <v>18645.237000000001</v>
      </c>
      <c r="D106" s="668">
        <v>1145.2354201088699</v>
      </c>
      <c r="E106" s="669">
        <v>1.065442018098</v>
      </c>
      <c r="F106" s="667">
        <v>18711</v>
      </c>
      <c r="G106" s="668">
        <v>3118.5</v>
      </c>
      <c r="H106" s="670">
        <v>1575.2139999999999</v>
      </c>
      <c r="I106" s="667">
        <v>3200.85</v>
      </c>
      <c r="J106" s="668">
        <v>82.349999999998005</v>
      </c>
      <c r="K106" s="671">
        <v>0.171067821067</v>
      </c>
    </row>
    <row r="107" spans="1:11" ht="14.4" customHeight="1" thickBot="1" x14ac:dyDescent="0.35">
      <c r="A107" s="688" t="s">
        <v>453</v>
      </c>
      <c r="B107" s="672">
        <v>0</v>
      </c>
      <c r="C107" s="672">
        <v>55.814999999999998</v>
      </c>
      <c r="D107" s="673">
        <v>55.814999999999998</v>
      </c>
      <c r="E107" s="674" t="s">
        <v>366</v>
      </c>
      <c r="F107" s="672">
        <v>99.999999999999005</v>
      </c>
      <c r="G107" s="673">
        <v>16.666666666666</v>
      </c>
      <c r="H107" s="675">
        <v>17.04</v>
      </c>
      <c r="I107" s="672">
        <v>24.12</v>
      </c>
      <c r="J107" s="673">
        <v>7.4533333333330001</v>
      </c>
      <c r="K107" s="680">
        <v>0.2412</v>
      </c>
    </row>
    <row r="108" spans="1:11" ht="14.4" customHeight="1" thickBot="1" x14ac:dyDescent="0.35">
      <c r="A108" s="689" t="s">
        <v>454</v>
      </c>
      <c r="B108" s="667">
        <v>0</v>
      </c>
      <c r="C108" s="667">
        <v>55.814999999999998</v>
      </c>
      <c r="D108" s="668">
        <v>55.814999999999998</v>
      </c>
      <c r="E108" s="677" t="s">
        <v>366</v>
      </c>
      <c r="F108" s="667">
        <v>99.999999999999005</v>
      </c>
      <c r="G108" s="668">
        <v>16.666666666666</v>
      </c>
      <c r="H108" s="670">
        <v>17.04</v>
      </c>
      <c r="I108" s="667">
        <v>24.12</v>
      </c>
      <c r="J108" s="668">
        <v>7.4533333333330001</v>
      </c>
      <c r="K108" s="671">
        <v>0.2412</v>
      </c>
    </row>
    <row r="109" spans="1:11" ht="14.4" customHeight="1" thickBot="1" x14ac:dyDescent="0.35">
      <c r="A109" s="688" t="s">
        <v>455</v>
      </c>
      <c r="B109" s="672">
        <v>50.000004513973998</v>
      </c>
      <c r="C109" s="672">
        <v>27.437999999999999</v>
      </c>
      <c r="D109" s="673">
        <v>-22.562004513973999</v>
      </c>
      <c r="E109" s="679">
        <v>0.54875995045799997</v>
      </c>
      <c r="F109" s="672">
        <v>53</v>
      </c>
      <c r="G109" s="673">
        <v>8.833333333333</v>
      </c>
      <c r="H109" s="675">
        <v>0</v>
      </c>
      <c r="I109" s="672">
        <v>7.665</v>
      </c>
      <c r="J109" s="673">
        <v>-1.1683333333329999</v>
      </c>
      <c r="K109" s="680">
        <v>0.14462264150900001</v>
      </c>
    </row>
    <row r="110" spans="1:11" ht="14.4" customHeight="1" thickBot="1" x14ac:dyDescent="0.35">
      <c r="A110" s="689" t="s">
        <v>456</v>
      </c>
      <c r="B110" s="667">
        <v>50.000004513973998</v>
      </c>
      <c r="C110" s="667">
        <v>27.437999999999999</v>
      </c>
      <c r="D110" s="668">
        <v>-22.562004513973999</v>
      </c>
      <c r="E110" s="669">
        <v>0.54875995045799997</v>
      </c>
      <c r="F110" s="667">
        <v>53</v>
      </c>
      <c r="G110" s="668">
        <v>8.833333333333</v>
      </c>
      <c r="H110" s="670">
        <v>0</v>
      </c>
      <c r="I110" s="667">
        <v>7.665</v>
      </c>
      <c r="J110" s="668">
        <v>-1.1683333333329999</v>
      </c>
      <c r="K110" s="671">
        <v>0.14462264150900001</v>
      </c>
    </row>
    <row r="111" spans="1:11" ht="14.4" customHeight="1" thickBot="1" x14ac:dyDescent="0.35">
      <c r="A111" s="687" t="s">
        <v>457</v>
      </c>
      <c r="B111" s="667">
        <v>5950.0005371629904</v>
      </c>
      <c r="C111" s="667">
        <v>6355.9077799999995</v>
      </c>
      <c r="D111" s="668">
        <v>405.90724283701599</v>
      </c>
      <c r="E111" s="669">
        <v>1.068219698519</v>
      </c>
      <c r="F111" s="667">
        <v>6360.99999999999</v>
      </c>
      <c r="G111" s="668">
        <v>1060.1666666666699</v>
      </c>
      <c r="H111" s="670">
        <v>536.5915</v>
      </c>
      <c r="I111" s="667">
        <v>1089.30285</v>
      </c>
      <c r="J111" s="668">
        <v>29.136183333333999</v>
      </c>
      <c r="K111" s="671">
        <v>0.171247107373</v>
      </c>
    </row>
    <row r="112" spans="1:11" ht="14.4" customHeight="1" thickBot="1" x14ac:dyDescent="0.35">
      <c r="A112" s="688" t="s">
        <v>458</v>
      </c>
      <c r="B112" s="672">
        <v>1575.0001421902</v>
      </c>
      <c r="C112" s="672">
        <v>1682.4447700000001</v>
      </c>
      <c r="D112" s="673">
        <v>107.444627809799</v>
      </c>
      <c r="E112" s="679">
        <v>1.068218805149</v>
      </c>
      <c r="F112" s="672">
        <v>1682.99999999999</v>
      </c>
      <c r="G112" s="673">
        <v>280.49999999999898</v>
      </c>
      <c r="H112" s="675">
        <v>142.03800000000001</v>
      </c>
      <c r="I112" s="672">
        <v>288.34035</v>
      </c>
      <c r="J112" s="673">
        <v>7.840350000001</v>
      </c>
      <c r="K112" s="680">
        <v>0.17132522281599999</v>
      </c>
    </row>
    <row r="113" spans="1:11" ht="14.4" customHeight="1" thickBot="1" x14ac:dyDescent="0.35">
      <c r="A113" s="689" t="s">
        <v>459</v>
      </c>
      <c r="B113" s="667">
        <v>1575.0001421902</v>
      </c>
      <c r="C113" s="667">
        <v>1682.4447700000001</v>
      </c>
      <c r="D113" s="668">
        <v>107.444627809799</v>
      </c>
      <c r="E113" s="669">
        <v>1.068218805149</v>
      </c>
      <c r="F113" s="667">
        <v>1682.99999999999</v>
      </c>
      <c r="G113" s="668">
        <v>280.49999999999898</v>
      </c>
      <c r="H113" s="670">
        <v>142.03800000000001</v>
      </c>
      <c r="I113" s="667">
        <v>288.34035</v>
      </c>
      <c r="J113" s="668">
        <v>7.840350000001</v>
      </c>
      <c r="K113" s="671">
        <v>0.17132522281599999</v>
      </c>
    </row>
    <row r="114" spans="1:11" ht="14.4" customHeight="1" thickBot="1" x14ac:dyDescent="0.35">
      <c r="A114" s="688" t="s">
        <v>460</v>
      </c>
      <c r="B114" s="672">
        <v>4375.0003949727798</v>
      </c>
      <c r="C114" s="672">
        <v>4673.4630100000004</v>
      </c>
      <c r="D114" s="673">
        <v>298.46261502721802</v>
      </c>
      <c r="E114" s="679">
        <v>1.0682200201330001</v>
      </c>
      <c r="F114" s="672">
        <v>4678</v>
      </c>
      <c r="G114" s="673">
        <v>779.66666666666697</v>
      </c>
      <c r="H114" s="675">
        <v>394.55349999999999</v>
      </c>
      <c r="I114" s="672">
        <v>800.96249999999998</v>
      </c>
      <c r="J114" s="673">
        <v>21.295833333333</v>
      </c>
      <c r="K114" s="680">
        <v>0.17121900384700001</v>
      </c>
    </row>
    <row r="115" spans="1:11" ht="14.4" customHeight="1" thickBot="1" x14ac:dyDescent="0.35">
      <c r="A115" s="689" t="s">
        <v>461</v>
      </c>
      <c r="B115" s="667">
        <v>4375.0003949727798</v>
      </c>
      <c r="C115" s="667">
        <v>4673.4630100000004</v>
      </c>
      <c r="D115" s="668">
        <v>298.46261502721802</v>
      </c>
      <c r="E115" s="669">
        <v>1.0682200201330001</v>
      </c>
      <c r="F115" s="667">
        <v>4678</v>
      </c>
      <c r="G115" s="668">
        <v>779.66666666666697</v>
      </c>
      <c r="H115" s="670">
        <v>394.55349999999999</v>
      </c>
      <c r="I115" s="667">
        <v>800.96249999999998</v>
      </c>
      <c r="J115" s="668">
        <v>21.295833333333</v>
      </c>
      <c r="K115" s="671">
        <v>0.17121900384700001</v>
      </c>
    </row>
    <row r="116" spans="1:11" ht="14.4" customHeight="1" thickBot="1" x14ac:dyDescent="0.35">
      <c r="A116" s="687" t="s">
        <v>462</v>
      </c>
      <c r="B116" s="667">
        <v>262.000023653227</v>
      </c>
      <c r="C116" s="667">
        <v>280.08861000000002</v>
      </c>
      <c r="D116" s="668">
        <v>18.088586346772001</v>
      </c>
      <c r="E116" s="669">
        <v>1.06904039967</v>
      </c>
      <c r="F116" s="667">
        <v>373</v>
      </c>
      <c r="G116" s="668">
        <v>62.166666666666003</v>
      </c>
      <c r="H116" s="670">
        <v>31.5061</v>
      </c>
      <c r="I116" s="667">
        <v>64.171850000000006</v>
      </c>
      <c r="J116" s="668">
        <v>2.005183333333</v>
      </c>
      <c r="K116" s="671">
        <v>0.172042493297</v>
      </c>
    </row>
    <row r="117" spans="1:11" ht="14.4" customHeight="1" thickBot="1" x14ac:dyDescent="0.35">
      <c r="A117" s="688" t="s">
        <v>463</v>
      </c>
      <c r="B117" s="672">
        <v>262.000023653227</v>
      </c>
      <c r="C117" s="672">
        <v>280.08861000000002</v>
      </c>
      <c r="D117" s="673">
        <v>18.088586346772001</v>
      </c>
      <c r="E117" s="679">
        <v>1.06904039967</v>
      </c>
      <c r="F117" s="672">
        <v>373</v>
      </c>
      <c r="G117" s="673">
        <v>62.166666666666003</v>
      </c>
      <c r="H117" s="675">
        <v>31.5061</v>
      </c>
      <c r="I117" s="672">
        <v>64.171850000000006</v>
      </c>
      <c r="J117" s="673">
        <v>2.005183333333</v>
      </c>
      <c r="K117" s="680">
        <v>0.172042493297</v>
      </c>
    </row>
    <row r="118" spans="1:11" ht="14.4" customHeight="1" thickBot="1" x14ac:dyDescent="0.35">
      <c r="A118" s="689" t="s">
        <v>464</v>
      </c>
      <c r="B118" s="667">
        <v>262.000023653227</v>
      </c>
      <c r="C118" s="667">
        <v>280.08861000000002</v>
      </c>
      <c r="D118" s="668">
        <v>18.088586346772001</v>
      </c>
      <c r="E118" s="669">
        <v>1.06904039967</v>
      </c>
      <c r="F118" s="667">
        <v>373</v>
      </c>
      <c r="G118" s="668">
        <v>62.166666666666003</v>
      </c>
      <c r="H118" s="670">
        <v>31.5061</v>
      </c>
      <c r="I118" s="667">
        <v>64.171850000000006</v>
      </c>
      <c r="J118" s="668">
        <v>2.005183333333</v>
      </c>
      <c r="K118" s="671">
        <v>0.172042493297</v>
      </c>
    </row>
    <row r="119" spans="1:11" ht="14.4" customHeight="1" thickBot="1" x14ac:dyDescent="0.35">
      <c r="A119" s="686" t="s">
        <v>465</v>
      </c>
      <c r="B119" s="667">
        <v>0</v>
      </c>
      <c r="C119" s="667">
        <v>49.374540000000003</v>
      </c>
      <c r="D119" s="668">
        <v>49.374540000000003</v>
      </c>
      <c r="E119" s="677" t="s">
        <v>354</v>
      </c>
      <c r="F119" s="667">
        <v>0</v>
      </c>
      <c r="G119" s="668">
        <v>0</v>
      </c>
      <c r="H119" s="670">
        <v>1.65</v>
      </c>
      <c r="I119" s="667">
        <v>1.65</v>
      </c>
      <c r="J119" s="668">
        <v>1.65</v>
      </c>
      <c r="K119" s="678" t="s">
        <v>354</v>
      </c>
    </row>
    <row r="120" spans="1:11" ht="14.4" customHeight="1" thickBot="1" x14ac:dyDescent="0.35">
      <c r="A120" s="687" t="s">
        <v>466</v>
      </c>
      <c r="B120" s="667">
        <v>0</v>
      </c>
      <c r="C120" s="667">
        <v>49.374540000000003</v>
      </c>
      <c r="D120" s="668">
        <v>49.374540000000003</v>
      </c>
      <c r="E120" s="677" t="s">
        <v>354</v>
      </c>
      <c r="F120" s="667">
        <v>0</v>
      </c>
      <c r="G120" s="668">
        <v>0</v>
      </c>
      <c r="H120" s="670">
        <v>1.65</v>
      </c>
      <c r="I120" s="667">
        <v>1.65</v>
      </c>
      <c r="J120" s="668">
        <v>1.65</v>
      </c>
      <c r="K120" s="678" t="s">
        <v>354</v>
      </c>
    </row>
    <row r="121" spans="1:11" ht="14.4" customHeight="1" thickBot="1" x14ac:dyDescent="0.35">
      <c r="A121" s="688" t="s">
        <v>467</v>
      </c>
      <c r="B121" s="672">
        <v>0</v>
      </c>
      <c r="C121" s="672">
        <v>28.59554</v>
      </c>
      <c r="D121" s="673">
        <v>28.59554</v>
      </c>
      <c r="E121" s="674" t="s">
        <v>354</v>
      </c>
      <c r="F121" s="672">
        <v>0</v>
      </c>
      <c r="G121" s="673">
        <v>0</v>
      </c>
      <c r="H121" s="675">
        <v>0</v>
      </c>
      <c r="I121" s="672">
        <v>0</v>
      </c>
      <c r="J121" s="673">
        <v>0</v>
      </c>
      <c r="K121" s="676" t="s">
        <v>354</v>
      </c>
    </row>
    <row r="122" spans="1:11" ht="14.4" customHeight="1" thickBot="1" x14ac:dyDescent="0.35">
      <c r="A122" s="689" t="s">
        <v>468</v>
      </c>
      <c r="B122" s="667">
        <v>0</v>
      </c>
      <c r="C122" s="667">
        <v>0.32045000000000001</v>
      </c>
      <c r="D122" s="668">
        <v>0.32045000000000001</v>
      </c>
      <c r="E122" s="677" t="s">
        <v>366</v>
      </c>
      <c r="F122" s="667">
        <v>0</v>
      </c>
      <c r="G122" s="668">
        <v>0</v>
      </c>
      <c r="H122" s="670">
        <v>0</v>
      </c>
      <c r="I122" s="667">
        <v>0</v>
      </c>
      <c r="J122" s="668">
        <v>0</v>
      </c>
      <c r="K122" s="678" t="s">
        <v>354</v>
      </c>
    </row>
    <row r="123" spans="1:11" ht="14.4" customHeight="1" thickBot="1" x14ac:dyDescent="0.35">
      <c r="A123" s="689" t="s">
        <v>469</v>
      </c>
      <c r="B123" s="667">
        <v>0</v>
      </c>
      <c r="C123" s="667">
        <v>28.05509</v>
      </c>
      <c r="D123" s="668">
        <v>28.05509</v>
      </c>
      <c r="E123" s="677" t="s">
        <v>354</v>
      </c>
      <c r="F123" s="667">
        <v>0</v>
      </c>
      <c r="G123" s="668">
        <v>0</v>
      </c>
      <c r="H123" s="670">
        <v>0</v>
      </c>
      <c r="I123" s="667">
        <v>0</v>
      </c>
      <c r="J123" s="668">
        <v>0</v>
      </c>
      <c r="K123" s="678" t="s">
        <v>354</v>
      </c>
    </row>
    <row r="124" spans="1:11" ht="14.4" customHeight="1" thickBot="1" x14ac:dyDescent="0.35">
      <c r="A124" s="689" t="s">
        <v>470</v>
      </c>
      <c r="B124" s="667">
        <v>0</v>
      </c>
      <c r="C124" s="667">
        <v>0.22</v>
      </c>
      <c r="D124" s="668">
        <v>0.22</v>
      </c>
      <c r="E124" s="677" t="s">
        <v>354</v>
      </c>
      <c r="F124" s="667">
        <v>0</v>
      </c>
      <c r="G124" s="668">
        <v>0</v>
      </c>
      <c r="H124" s="670">
        <v>0</v>
      </c>
      <c r="I124" s="667">
        <v>0</v>
      </c>
      <c r="J124" s="668">
        <v>0</v>
      </c>
      <c r="K124" s="678" t="s">
        <v>354</v>
      </c>
    </row>
    <row r="125" spans="1:11" ht="14.4" customHeight="1" thickBot="1" x14ac:dyDescent="0.35">
      <c r="A125" s="691" t="s">
        <v>471</v>
      </c>
      <c r="B125" s="667">
        <v>0</v>
      </c>
      <c r="C125" s="667">
        <v>11.75</v>
      </c>
      <c r="D125" s="668">
        <v>11.75</v>
      </c>
      <c r="E125" s="677" t="s">
        <v>354</v>
      </c>
      <c r="F125" s="667">
        <v>0</v>
      </c>
      <c r="G125" s="668">
        <v>0</v>
      </c>
      <c r="H125" s="670">
        <v>1.65</v>
      </c>
      <c r="I125" s="667">
        <v>1.65</v>
      </c>
      <c r="J125" s="668">
        <v>1.65</v>
      </c>
      <c r="K125" s="678" t="s">
        <v>354</v>
      </c>
    </row>
    <row r="126" spans="1:11" ht="14.4" customHeight="1" thickBot="1" x14ac:dyDescent="0.35">
      <c r="A126" s="689" t="s">
        <v>472</v>
      </c>
      <c r="B126" s="667">
        <v>0</v>
      </c>
      <c r="C126" s="667">
        <v>11.75</v>
      </c>
      <c r="D126" s="668">
        <v>11.75</v>
      </c>
      <c r="E126" s="677" t="s">
        <v>354</v>
      </c>
      <c r="F126" s="667">
        <v>0</v>
      </c>
      <c r="G126" s="668">
        <v>0</v>
      </c>
      <c r="H126" s="670">
        <v>1.65</v>
      </c>
      <c r="I126" s="667">
        <v>1.65</v>
      </c>
      <c r="J126" s="668">
        <v>1.65</v>
      </c>
      <c r="K126" s="678" t="s">
        <v>354</v>
      </c>
    </row>
    <row r="127" spans="1:11" ht="14.4" customHeight="1" thickBot="1" x14ac:dyDescent="0.35">
      <c r="A127" s="691" t="s">
        <v>473</v>
      </c>
      <c r="B127" s="667">
        <v>0</v>
      </c>
      <c r="C127" s="667">
        <v>7.65</v>
      </c>
      <c r="D127" s="668">
        <v>7.65</v>
      </c>
      <c r="E127" s="677" t="s">
        <v>354</v>
      </c>
      <c r="F127" s="667">
        <v>0</v>
      </c>
      <c r="G127" s="668">
        <v>0</v>
      </c>
      <c r="H127" s="670">
        <v>0</v>
      </c>
      <c r="I127" s="667">
        <v>0</v>
      </c>
      <c r="J127" s="668">
        <v>0</v>
      </c>
      <c r="K127" s="678" t="s">
        <v>354</v>
      </c>
    </row>
    <row r="128" spans="1:11" ht="14.4" customHeight="1" thickBot="1" x14ac:dyDescent="0.35">
      <c r="A128" s="689" t="s">
        <v>474</v>
      </c>
      <c r="B128" s="667">
        <v>0</v>
      </c>
      <c r="C128" s="667">
        <v>7.65</v>
      </c>
      <c r="D128" s="668">
        <v>7.65</v>
      </c>
      <c r="E128" s="677" t="s">
        <v>354</v>
      </c>
      <c r="F128" s="667">
        <v>0</v>
      </c>
      <c r="G128" s="668">
        <v>0</v>
      </c>
      <c r="H128" s="670">
        <v>0</v>
      </c>
      <c r="I128" s="667">
        <v>0</v>
      </c>
      <c r="J128" s="668">
        <v>0</v>
      </c>
      <c r="K128" s="678" t="s">
        <v>354</v>
      </c>
    </row>
    <row r="129" spans="1:11" ht="14.4" customHeight="1" thickBot="1" x14ac:dyDescent="0.35">
      <c r="A129" s="691" t="s">
        <v>475</v>
      </c>
      <c r="B129" s="667">
        <v>0</v>
      </c>
      <c r="C129" s="667">
        <v>1.379</v>
      </c>
      <c r="D129" s="668">
        <v>1.379</v>
      </c>
      <c r="E129" s="677" t="s">
        <v>354</v>
      </c>
      <c r="F129" s="667">
        <v>0</v>
      </c>
      <c r="G129" s="668">
        <v>0</v>
      </c>
      <c r="H129" s="670">
        <v>0</v>
      </c>
      <c r="I129" s="667">
        <v>0</v>
      </c>
      <c r="J129" s="668">
        <v>0</v>
      </c>
      <c r="K129" s="678" t="s">
        <v>354</v>
      </c>
    </row>
    <row r="130" spans="1:11" ht="14.4" customHeight="1" thickBot="1" x14ac:dyDescent="0.35">
      <c r="A130" s="689" t="s">
        <v>476</v>
      </c>
      <c r="B130" s="667">
        <v>0</v>
      </c>
      <c r="C130" s="667">
        <v>1.379</v>
      </c>
      <c r="D130" s="668">
        <v>1.379</v>
      </c>
      <c r="E130" s="677" t="s">
        <v>354</v>
      </c>
      <c r="F130" s="667">
        <v>0</v>
      </c>
      <c r="G130" s="668">
        <v>0</v>
      </c>
      <c r="H130" s="670">
        <v>0</v>
      </c>
      <c r="I130" s="667">
        <v>0</v>
      </c>
      <c r="J130" s="668">
        <v>0</v>
      </c>
      <c r="K130" s="678" t="s">
        <v>354</v>
      </c>
    </row>
    <row r="131" spans="1:11" ht="14.4" customHeight="1" thickBot="1" x14ac:dyDescent="0.35">
      <c r="A131" s="686" t="s">
        <v>477</v>
      </c>
      <c r="B131" s="667">
        <v>337.00077822050298</v>
      </c>
      <c r="C131" s="667">
        <v>400.12569999999999</v>
      </c>
      <c r="D131" s="668">
        <v>63.124921779495999</v>
      </c>
      <c r="E131" s="669">
        <v>1.187313875394</v>
      </c>
      <c r="F131" s="667">
        <v>314</v>
      </c>
      <c r="G131" s="668">
        <v>52.333333333333002</v>
      </c>
      <c r="H131" s="670">
        <v>27.786999999999999</v>
      </c>
      <c r="I131" s="667">
        <v>55.573999999999998</v>
      </c>
      <c r="J131" s="668">
        <v>3.2406666666659998</v>
      </c>
      <c r="K131" s="671">
        <v>0.176987261146</v>
      </c>
    </row>
    <row r="132" spans="1:11" ht="14.4" customHeight="1" thickBot="1" x14ac:dyDescent="0.35">
      <c r="A132" s="687" t="s">
        <v>478</v>
      </c>
      <c r="B132" s="667">
        <v>337.00077822050298</v>
      </c>
      <c r="C132" s="667">
        <v>349.375</v>
      </c>
      <c r="D132" s="668">
        <v>12.374221779496001</v>
      </c>
      <c r="E132" s="669">
        <v>1.0367186741959999</v>
      </c>
      <c r="F132" s="667">
        <v>314</v>
      </c>
      <c r="G132" s="668">
        <v>52.333333333333002</v>
      </c>
      <c r="H132" s="670">
        <v>27.786999999999999</v>
      </c>
      <c r="I132" s="667">
        <v>55.573999999999998</v>
      </c>
      <c r="J132" s="668">
        <v>3.2406666666659998</v>
      </c>
      <c r="K132" s="671">
        <v>0.176987261146</v>
      </c>
    </row>
    <row r="133" spans="1:11" ht="14.4" customHeight="1" thickBot="1" x14ac:dyDescent="0.35">
      <c r="A133" s="688" t="s">
        <v>479</v>
      </c>
      <c r="B133" s="672">
        <v>337.00077822050298</v>
      </c>
      <c r="C133" s="672">
        <v>349.375</v>
      </c>
      <c r="D133" s="673">
        <v>12.374221779496001</v>
      </c>
      <c r="E133" s="679">
        <v>1.0367186741959999</v>
      </c>
      <c r="F133" s="672">
        <v>314</v>
      </c>
      <c r="G133" s="673">
        <v>52.333333333333002</v>
      </c>
      <c r="H133" s="675">
        <v>27.786999999999999</v>
      </c>
      <c r="I133" s="672">
        <v>55.573999999999998</v>
      </c>
      <c r="J133" s="673">
        <v>3.2406666666659998</v>
      </c>
      <c r="K133" s="680">
        <v>0.176987261146</v>
      </c>
    </row>
    <row r="134" spans="1:11" ht="14.4" customHeight="1" thickBot="1" x14ac:dyDescent="0.35">
      <c r="A134" s="689" t="s">
        <v>480</v>
      </c>
      <c r="B134" s="667">
        <v>151.000348698208</v>
      </c>
      <c r="C134" s="667">
        <v>150.756</v>
      </c>
      <c r="D134" s="668">
        <v>-0.244348698207</v>
      </c>
      <c r="E134" s="669">
        <v>0.99838180043699998</v>
      </c>
      <c r="F134" s="667">
        <v>151</v>
      </c>
      <c r="G134" s="668">
        <v>25.166666666666</v>
      </c>
      <c r="H134" s="670">
        <v>12.563000000000001</v>
      </c>
      <c r="I134" s="667">
        <v>25.126000000000001</v>
      </c>
      <c r="J134" s="668">
        <v>-4.0666666666000002E-2</v>
      </c>
      <c r="K134" s="671">
        <v>0.16639735099299999</v>
      </c>
    </row>
    <row r="135" spans="1:11" ht="14.4" customHeight="1" thickBot="1" x14ac:dyDescent="0.35">
      <c r="A135" s="689" t="s">
        <v>481</v>
      </c>
      <c r="B135" s="667">
        <v>87.000200905588997</v>
      </c>
      <c r="C135" s="667">
        <v>99.367999999999995</v>
      </c>
      <c r="D135" s="668">
        <v>12.36779909441</v>
      </c>
      <c r="E135" s="669">
        <v>1.142158282</v>
      </c>
      <c r="F135" s="667">
        <v>106</v>
      </c>
      <c r="G135" s="668">
        <v>17.666666666666</v>
      </c>
      <c r="H135" s="670">
        <v>8.7949999999999999</v>
      </c>
      <c r="I135" s="667">
        <v>17.59</v>
      </c>
      <c r="J135" s="668">
        <v>-7.6666666666E-2</v>
      </c>
      <c r="K135" s="671">
        <v>0.16594339622599999</v>
      </c>
    </row>
    <row r="136" spans="1:11" ht="14.4" customHeight="1" thickBot="1" x14ac:dyDescent="0.35">
      <c r="A136" s="689" t="s">
        <v>482</v>
      </c>
      <c r="B136" s="667">
        <v>44.000101607424</v>
      </c>
      <c r="C136" s="667">
        <v>43.8</v>
      </c>
      <c r="D136" s="668">
        <v>-0.20010160742399999</v>
      </c>
      <c r="E136" s="669">
        <v>0.99545224669599996</v>
      </c>
      <c r="F136" s="667">
        <v>44</v>
      </c>
      <c r="G136" s="668">
        <v>7.333333333333</v>
      </c>
      <c r="H136" s="670">
        <v>3.65</v>
      </c>
      <c r="I136" s="667">
        <v>7.3</v>
      </c>
      <c r="J136" s="668">
        <v>-3.3333333333000002E-2</v>
      </c>
      <c r="K136" s="671">
        <v>0.165909090909</v>
      </c>
    </row>
    <row r="137" spans="1:11" ht="14.4" customHeight="1" thickBot="1" x14ac:dyDescent="0.35">
      <c r="A137" s="689" t="s">
        <v>483</v>
      </c>
      <c r="B137" s="667">
        <v>48.000110844463002</v>
      </c>
      <c r="C137" s="667">
        <v>48.119</v>
      </c>
      <c r="D137" s="668">
        <v>0.118889155536</v>
      </c>
      <c r="E137" s="669">
        <v>1.002476851687</v>
      </c>
      <c r="F137" s="667">
        <v>6</v>
      </c>
      <c r="G137" s="668">
        <v>1</v>
      </c>
      <c r="H137" s="670">
        <v>2.1680000000000001</v>
      </c>
      <c r="I137" s="667">
        <v>4.3360000000000003</v>
      </c>
      <c r="J137" s="668">
        <v>3.3359999999999999</v>
      </c>
      <c r="K137" s="671">
        <v>0.72266666666599999</v>
      </c>
    </row>
    <row r="138" spans="1:11" ht="14.4" customHeight="1" thickBot="1" x14ac:dyDescent="0.35">
      <c r="A138" s="689" t="s">
        <v>484</v>
      </c>
      <c r="B138" s="667">
        <v>7.0000161648169996</v>
      </c>
      <c r="C138" s="667">
        <v>7.3319999999999999</v>
      </c>
      <c r="D138" s="668">
        <v>0.33198383518199998</v>
      </c>
      <c r="E138" s="669">
        <v>1.0474261526490001</v>
      </c>
      <c r="F138" s="667">
        <v>7</v>
      </c>
      <c r="G138" s="668">
        <v>1.1666666666659999</v>
      </c>
      <c r="H138" s="670">
        <v>0.61099999999999999</v>
      </c>
      <c r="I138" s="667">
        <v>1.222</v>
      </c>
      <c r="J138" s="668">
        <v>5.5333333333000001E-2</v>
      </c>
      <c r="K138" s="671">
        <v>0.174571428571</v>
      </c>
    </row>
    <row r="139" spans="1:11" ht="14.4" customHeight="1" thickBot="1" x14ac:dyDescent="0.35">
      <c r="A139" s="687" t="s">
        <v>485</v>
      </c>
      <c r="B139" s="667">
        <v>0</v>
      </c>
      <c r="C139" s="667">
        <v>50.750700000000002</v>
      </c>
      <c r="D139" s="668">
        <v>50.750700000000002</v>
      </c>
      <c r="E139" s="677" t="s">
        <v>354</v>
      </c>
      <c r="F139" s="667">
        <v>0</v>
      </c>
      <c r="G139" s="668">
        <v>0</v>
      </c>
      <c r="H139" s="670">
        <v>0</v>
      </c>
      <c r="I139" s="667">
        <v>0</v>
      </c>
      <c r="J139" s="668">
        <v>0</v>
      </c>
      <c r="K139" s="678" t="s">
        <v>354</v>
      </c>
    </row>
    <row r="140" spans="1:11" ht="14.4" customHeight="1" thickBot="1" x14ac:dyDescent="0.35">
      <c r="A140" s="688" t="s">
        <v>486</v>
      </c>
      <c r="B140" s="672">
        <v>0</v>
      </c>
      <c r="C140" s="672">
        <v>32.859000000000002</v>
      </c>
      <c r="D140" s="673">
        <v>32.859000000000002</v>
      </c>
      <c r="E140" s="674" t="s">
        <v>354</v>
      </c>
      <c r="F140" s="672">
        <v>0</v>
      </c>
      <c r="G140" s="673">
        <v>0</v>
      </c>
      <c r="H140" s="675">
        <v>0</v>
      </c>
      <c r="I140" s="672">
        <v>0</v>
      </c>
      <c r="J140" s="673">
        <v>0</v>
      </c>
      <c r="K140" s="676" t="s">
        <v>354</v>
      </c>
    </row>
    <row r="141" spans="1:11" ht="14.4" customHeight="1" thickBot="1" x14ac:dyDescent="0.35">
      <c r="A141" s="689" t="s">
        <v>487</v>
      </c>
      <c r="B141" s="667">
        <v>0</v>
      </c>
      <c r="C141" s="667">
        <v>32.859000000000002</v>
      </c>
      <c r="D141" s="668">
        <v>32.859000000000002</v>
      </c>
      <c r="E141" s="677" t="s">
        <v>366</v>
      </c>
      <c r="F141" s="667">
        <v>0</v>
      </c>
      <c r="G141" s="668">
        <v>0</v>
      </c>
      <c r="H141" s="670">
        <v>0</v>
      </c>
      <c r="I141" s="667">
        <v>0</v>
      </c>
      <c r="J141" s="668">
        <v>0</v>
      </c>
      <c r="K141" s="678" t="s">
        <v>354</v>
      </c>
    </row>
    <row r="142" spans="1:11" ht="14.4" customHeight="1" thickBot="1" x14ac:dyDescent="0.35">
      <c r="A142" s="688" t="s">
        <v>488</v>
      </c>
      <c r="B142" s="672">
        <v>0</v>
      </c>
      <c r="C142" s="672">
        <v>9.6999999999989992</v>
      </c>
      <c r="D142" s="673">
        <v>9.6999999999989992</v>
      </c>
      <c r="E142" s="674" t="s">
        <v>354</v>
      </c>
      <c r="F142" s="672">
        <v>0</v>
      </c>
      <c r="G142" s="673">
        <v>0</v>
      </c>
      <c r="H142" s="675">
        <v>0</v>
      </c>
      <c r="I142" s="672">
        <v>0</v>
      </c>
      <c r="J142" s="673">
        <v>0</v>
      </c>
      <c r="K142" s="676" t="s">
        <v>354</v>
      </c>
    </row>
    <row r="143" spans="1:11" ht="14.4" customHeight="1" thickBot="1" x14ac:dyDescent="0.35">
      <c r="A143" s="689" t="s">
        <v>489</v>
      </c>
      <c r="B143" s="667">
        <v>0</v>
      </c>
      <c r="C143" s="667">
        <v>9.6999999999989992</v>
      </c>
      <c r="D143" s="668">
        <v>9.6999999999989992</v>
      </c>
      <c r="E143" s="677" t="s">
        <v>366</v>
      </c>
      <c r="F143" s="667">
        <v>0</v>
      </c>
      <c r="G143" s="668">
        <v>0</v>
      </c>
      <c r="H143" s="670">
        <v>0</v>
      </c>
      <c r="I143" s="667">
        <v>0</v>
      </c>
      <c r="J143" s="668">
        <v>0</v>
      </c>
      <c r="K143" s="678" t="s">
        <v>354</v>
      </c>
    </row>
    <row r="144" spans="1:11" ht="14.4" customHeight="1" thickBot="1" x14ac:dyDescent="0.35">
      <c r="A144" s="688" t="s">
        <v>490</v>
      </c>
      <c r="B144" s="672">
        <v>0</v>
      </c>
      <c r="C144" s="672">
        <v>4.5617000000000001</v>
      </c>
      <c r="D144" s="673">
        <v>4.5617000000000001</v>
      </c>
      <c r="E144" s="674" t="s">
        <v>366</v>
      </c>
      <c r="F144" s="672">
        <v>0</v>
      </c>
      <c r="G144" s="673">
        <v>0</v>
      </c>
      <c r="H144" s="675">
        <v>0</v>
      </c>
      <c r="I144" s="672">
        <v>0</v>
      </c>
      <c r="J144" s="673">
        <v>0</v>
      </c>
      <c r="K144" s="676" t="s">
        <v>354</v>
      </c>
    </row>
    <row r="145" spans="1:11" ht="14.4" customHeight="1" thickBot="1" x14ac:dyDescent="0.35">
      <c r="A145" s="689" t="s">
        <v>491</v>
      </c>
      <c r="B145" s="667">
        <v>0</v>
      </c>
      <c r="C145" s="667">
        <v>4.5617000000000001</v>
      </c>
      <c r="D145" s="668">
        <v>4.5617000000000001</v>
      </c>
      <c r="E145" s="677" t="s">
        <v>366</v>
      </c>
      <c r="F145" s="667">
        <v>0</v>
      </c>
      <c r="G145" s="668">
        <v>0</v>
      </c>
      <c r="H145" s="670">
        <v>0</v>
      </c>
      <c r="I145" s="667">
        <v>0</v>
      </c>
      <c r="J145" s="668">
        <v>0</v>
      </c>
      <c r="K145" s="678" t="s">
        <v>354</v>
      </c>
    </row>
    <row r="146" spans="1:11" ht="14.4" customHeight="1" thickBot="1" x14ac:dyDescent="0.35">
      <c r="A146" s="688" t="s">
        <v>492</v>
      </c>
      <c r="B146" s="672">
        <v>0</v>
      </c>
      <c r="C146" s="672">
        <v>3.63</v>
      </c>
      <c r="D146" s="673">
        <v>3.63</v>
      </c>
      <c r="E146" s="674" t="s">
        <v>354</v>
      </c>
      <c r="F146" s="672">
        <v>0</v>
      </c>
      <c r="G146" s="673">
        <v>0</v>
      </c>
      <c r="H146" s="675">
        <v>0</v>
      </c>
      <c r="I146" s="672">
        <v>0</v>
      </c>
      <c r="J146" s="673">
        <v>0</v>
      </c>
      <c r="K146" s="676" t="s">
        <v>354</v>
      </c>
    </row>
    <row r="147" spans="1:11" ht="14.4" customHeight="1" thickBot="1" x14ac:dyDescent="0.35">
      <c r="A147" s="689" t="s">
        <v>493</v>
      </c>
      <c r="B147" s="667">
        <v>0</v>
      </c>
      <c r="C147" s="667">
        <v>3.63</v>
      </c>
      <c r="D147" s="668">
        <v>3.63</v>
      </c>
      <c r="E147" s="677" t="s">
        <v>366</v>
      </c>
      <c r="F147" s="667">
        <v>0</v>
      </c>
      <c r="G147" s="668">
        <v>0</v>
      </c>
      <c r="H147" s="670">
        <v>0</v>
      </c>
      <c r="I147" s="667">
        <v>0</v>
      </c>
      <c r="J147" s="668">
        <v>0</v>
      </c>
      <c r="K147" s="678" t="s">
        <v>354</v>
      </c>
    </row>
    <row r="148" spans="1:11" ht="14.4" customHeight="1" thickBot="1" x14ac:dyDescent="0.35">
      <c r="A148" s="686" t="s">
        <v>494</v>
      </c>
      <c r="B148" s="667">
        <v>0</v>
      </c>
      <c r="C148" s="667">
        <v>0.71231999999999995</v>
      </c>
      <c r="D148" s="668">
        <v>0.71231999999999995</v>
      </c>
      <c r="E148" s="677" t="s">
        <v>354</v>
      </c>
      <c r="F148" s="667">
        <v>0</v>
      </c>
      <c r="G148" s="668">
        <v>0</v>
      </c>
      <c r="H148" s="670">
        <v>6.3839999999999994E-2</v>
      </c>
      <c r="I148" s="667">
        <v>6.3839999999999994E-2</v>
      </c>
      <c r="J148" s="668">
        <v>6.3839999999999994E-2</v>
      </c>
      <c r="K148" s="678" t="s">
        <v>354</v>
      </c>
    </row>
    <row r="149" spans="1:11" ht="14.4" customHeight="1" thickBot="1" x14ac:dyDescent="0.35">
      <c r="A149" s="687" t="s">
        <v>495</v>
      </c>
      <c r="B149" s="667">
        <v>0</v>
      </c>
      <c r="C149" s="667">
        <v>0.71231999999999995</v>
      </c>
      <c r="D149" s="668">
        <v>0.71231999999999995</v>
      </c>
      <c r="E149" s="677" t="s">
        <v>354</v>
      </c>
      <c r="F149" s="667">
        <v>0</v>
      </c>
      <c r="G149" s="668">
        <v>0</v>
      </c>
      <c r="H149" s="670">
        <v>6.3839999999999994E-2</v>
      </c>
      <c r="I149" s="667">
        <v>6.3839999999999994E-2</v>
      </c>
      <c r="J149" s="668">
        <v>6.3839999999999994E-2</v>
      </c>
      <c r="K149" s="678" t="s">
        <v>354</v>
      </c>
    </row>
    <row r="150" spans="1:11" ht="14.4" customHeight="1" thickBot="1" x14ac:dyDescent="0.35">
      <c r="A150" s="688" t="s">
        <v>496</v>
      </c>
      <c r="B150" s="672">
        <v>0</v>
      </c>
      <c r="C150" s="672">
        <v>0.71231999999999995</v>
      </c>
      <c r="D150" s="673">
        <v>0.71231999999999995</v>
      </c>
      <c r="E150" s="674" t="s">
        <v>354</v>
      </c>
      <c r="F150" s="672">
        <v>0</v>
      </c>
      <c r="G150" s="673">
        <v>0</v>
      </c>
      <c r="H150" s="675">
        <v>6.3839999999999994E-2</v>
      </c>
      <c r="I150" s="672">
        <v>6.3839999999999994E-2</v>
      </c>
      <c r="J150" s="673">
        <v>6.3839999999999994E-2</v>
      </c>
      <c r="K150" s="676" t="s">
        <v>354</v>
      </c>
    </row>
    <row r="151" spans="1:11" ht="14.4" customHeight="1" thickBot="1" x14ac:dyDescent="0.35">
      <c r="A151" s="689" t="s">
        <v>497</v>
      </c>
      <c r="B151" s="667">
        <v>0</v>
      </c>
      <c r="C151" s="667">
        <v>0.71231999999999995</v>
      </c>
      <c r="D151" s="668">
        <v>0.71231999999999995</v>
      </c>
      <c r="E151" s="677" t="s">
        <v>354</v>
      </c>
      <c r="F151" s="667">
        <v>0</v>
      </c>
      <c r="G151" s="668">
        <v>0</v>
      </c>
      <c r="H151" s="670">
        <v>6.3839999999999994E-2</v>
      </c>
      <c r="I151" s="667">
        <v>6.3839999999999994E-2</v>
      </c>
      <c r="J151" s="668">
        <v>6.3839999999999994E-2</v>
      </c>
      <c r="K151" s="678" t="s">
        <v>354</v>
      </c>
    </row>
    <row r="152" spans="1:11" ht="14.4" customHeight="1" thickBot="1" x14ac:dyDescent="0.35">
      <c r="A152" s="685" t="s">
        <v>498</v>
      </c>
      <c r="B152" s="667">
        <v>20438.130740502002</v>
      </c>
      <c r="C152" s="667">
        <v>18839.259979999999</v>
      </c>
      <c r="D152" s="668">
        <v>-1598.8707605019799</v>
      </c>
      <c r="E152" s="669">
        <v>0.921770205856</v>
      </c>
      <c r="F152" s="667">
        <v>21749.765299951599</v>
      </c>
      <c r="G152" s="668">
        <v>3624.9608833252701</v>
      </c>
      <c r="H152" s="670">
        <v>1815.0917099999999</v>
      </c>
      <c r="I152" s="667">
        <v>3171.07818</v>
      </c>
      <c r="J152" s="668">
        <v>-453.88270332526997</v>
      </c>
      <c r="K152" s="671">
        <v>0.14579827121200001</v>
      </c>
    </row>
    <row r="153" spans="1:11" ht="14.4" customHeight="1" thickBot="1" x14ac:dyDescent="0.35">
      <c r="A153" s="686" t="s">
        <v>499</v>
      </c>
      <c r="B153" s="667">
        <v>20406.967335343499</v>
      </c>
      <c r="C153" s="667">
        <v>18768.55502</v>
      </c>
      <c r="D153" s="668">
        <v>-1638.41231534345</v>
      </c>
      <c r="E153" s="669">
        <v>0.91971309168899995</v>
      </c>
      <c r="F153" s="667">
        <v>21749.7212163289</v>
      </c>
      <c r="G153" s="668">
        <v>3624.9535360548198</v>
      </c>
      <c r="H153" s="670">
        <v>1815.05871</v>
      </c>
      <c r="I153" s="667">
        <v>3171.0451800000001</v>
      </c>
      <c r="J153" s="668">
        <v>-453.908356054818</v>
      </c>
      <c r="K153" s="671">
        <v>0.14579704946300001</v>
      </c>
    </row>
    <row r="154" spans="1:11" ht="14.4" customHeight="1" thickBot="1" x14ac:dyDescent="0.35">
      <c r="A154" s="687" t="s">
        <v>500</v>
      </c>
      <c r="B154" s="667">
        <v>20406.967335343499</v>
      </c>
      <c r="C154" s="667">
        <v>18768.55502</v>
      </c>
      <c r="D154" s="668">
        <v>-1638.41231534345</v>
      </c>
      <c r="E154" s="669">
        <v>0.91971309168899995</v>
      </c>
      <c r="F154" s="667">
        <v>21749.7212163289</v>
      </c>
      <c r="G154" s="668">
        <v>3624.9535360548198</v>
      </c>
      <c r="H154" s="670">
        <v>1815.05871</v>
      </c>
      <c r="I154" s="667">
        <v>3171.0451800000001</v>
      </c>
      <c r="J154" s="668">
        <v>-453.908356054818</v>
      </c>
      <c r="K154" s="671">
        <v>0.14579704946300001</v>
      </c>
    </row>
    <row r="155" spans="1:11" ht="14.4" customHeight="1" thickBot="1" x14ac:dyDescent="0.35">
      <c r="A155" s="688" t="s">
        <v>501</v>
      </c>
      <c r="B155" s="672">
        <v>0</v>
      </c>
      <c r="C155" s="672">
        <v>0.249</v>
      </c>
      <c r="D155" s="673">
        <v>0.249</v>
      </c>
      <c r="E155" s="674" t="s">
        <v>366</v>
      </c>
      <c r="F155" s="672">
        <v>0.20452562988299999</v>
      </c>
      <c r="G155" s="673">
        <v>3.4087604979999998E-2</v>
      </c>
      <c r="H155" s="675">
        <v>0</v>
      </c>
      <c r="I155" s="672">
        <v>6.5299999999999997E-2</v>
      </c>
      <c r="J155" s="673">
        <v>3.1212395019E-2</v>
      </c>
      <c r="K155" s="680">
        <v>0.31927538879700001</v>
      </c>
    </row>
    <row r="156" spans="1:11" ht="14.4" customHeight="1" thickBot="1" x14ac:dyDescent="0.35">
      <c r="A156" s="689" t="s">
        <v>502</v>
      </c>
      <c r="B156" s="667">
        <v>0</v>
      </c>
      <c r="C156" s="667">
        <v>0</v>
      </c>
      <c r="D156" s="668">
        <v>0</v>
      </c>
      <c r="E156" s="669">
        <v>1</v>
      </c>
      <c r="F156" s="667">
        <v>0</v>
      </c>
      <c r="G156" s="668">
        <v>0</v>
      </c>
      <c r="H156" s="670">
        <v>0</v>
      </c>
      <c r="I156" s="667">
        <v>6.5299999999999997E-2</v>
      </c>
      <c r="J156" s="668">
        <v>6.5299999999999997E-2</v>
      </c>
      <c r="K156" s="678" t="s">
        <v>366</v>
      </c>
    </row>
    <row r="157" spans="1:11" ht="14.4" customHeight="1" thickBot="1" x14ac:dyDescent="0.35">
      <c r="A157" s="689" t="s">
        <v>503</v>
      </c>
      <c r="B157" s="667">
        <v>0</v>
      </c>
      <c r="C157" s="667">
        <v>0.249</v>
      </c>
      <c r="D157" s="668">
        <v>0.249</v>
      </c>
      <c r="E157" s="677" t="s">
        <v>366</v>
      </c>
      <c r="F157" s="667">
        <v>0.20452562988299999</v>
      </c>
      <c r="G157" s="668">
        <v>3.4087604979999998E-2</v>
      </c>
      <c r="H157" s="670">
        <v>0</v>
      </c>
      <c r="I157" s="667">
        <v>0</v>
      </c>
      <c r="J157" s="668">
        <v>-3.4087604979999998E-2</v>
      </c>
      <c r="K157" s="671">
        <v>0</v>
      </c>
    </row>
    <row r="158" spans="1:11" ht="14.4" customHeight="1" thickBot="1" x14ac:dyDescent="0.35">
      <c r="A158" s="688" t="s">
        <v>504</v>
      </c>
      <c r="B158" s="672">
        <v>20.000002005372998</v>
      </c>
      <c r="C158" s="672">
        <v>0</v>
      </c>
      <c r="D158" s="673">
        <v>-20.000002005372998</v>
      </c>
      <c r="E158" s="679">
        <v>0</v>
      </c>
      <c r="F158" s="672">
        <v>35.516690699020998</v>
      </c>
      <c r="G158" s="673">
        <v>5.9194484498359996</v>
      </c>
      <c r="H158" s="675">
        <v>0</v>
      </c>
      <c r="I158" s="672">
        <v>0</v>
      </c>
      <c r="J158" s="673">
        <v>-5.9194484498359996</v>
      </c>
      <c r="K158" s="680">
        <v>0</v>
      </c>
    </row>
    <row r="159" spans="1:11" ht="14.4" customHeight="1" thickBot="1" x14ac:dyDescent="0.35">
      <c r="A159" s="689" t="s">
        <v>505</v>
      </c>
      <c r="B159" s="667">
        <v>20.000002005372998</v>
      </c>
      <c r="C159" s="667">
        <v>0</v>
      </c>
      <c r="D159" s="668">
        <v>-20.000002005372998</v>
      </c>
      <c r="E159" s="669">
        <v>0</v>
      </c>
      <c r="F159" s="667">
        <v>35.516690699020998</v>
      </c>
      <c r="G159" s="668">
        <v>5.9194484498359996</v>
      </c>
      <c r="H159" s="670">
        <v>0</v>
      </c>
      <c r="I159" s="667">
        <v>0</v>
      </c>
      <c r="J159" s="668">
        <v>-5.9194484498359996</v>
      </c>
      <c r="K159" s="671">
        <v>0</v>
      </c>
    </row>
    <row r="160" spans="1:11" ht="14.4" customHeight="1" thickBot="1" x14ac:dyDescent="0.35">
      <c r="A160" s="688" t="s">
        <v>506</v>
      </c>
      <c r="B160" s="672">
        <v>24.965291667683001</v>
      </c>
      <c r="C160" s="672">
        <v>14.699199999999999</v>
      </c>
      <c r="D160" s="673">
        <v>-10.266091667683</v>
      </c>
      <c r="E160" s="679">
        <v>0.58878543041499998</v>
      </c>
      <c r="F160" s="672">
        <v>36</v>
      </c>
      <c r="G160" s="673">
        <v>6</v>
      </c>
      <c r="H160" s="675">
        <v>4.267E-2</v>
      </c>
      <c r="I160" s="672">
        <v>0.75166999999999995</v>
      </c>
      <c r="J160" s="673">
        <v>-5.2483300000000002</v>
      </c>
      <c r="K160" s="680">
        <v>2.0879722222000002E-2</v>
      </c>
    </row>
    <row r="161" spans="1:11" ht="14.4" customHeight="1" thickBot="1" x14ac:dyDescent="0.35">
      <c r="A161" s="689" t="s">
        <v>507</v>
      </c>
      <c r="B161" s="667">
        <v>24.965291667683001</v>
      </c>
      <c r="C161" s="667">
        <v>0</v>
      </c>
      <c r="D161" s="668">
        <v>-24.965291667683001</v>
      </c>
      <c r="E161" s="669">
        <v>0</v>
      </c>
      <c r="F161" s="667">
        <v>36</v>
      </c>
      <c r="G161" s="668">
        <v>6</v>
      </c>
      <c r="H161" s="670">
        <v>0</v>
      </c>
      <c r="I161" s="667">
        <v>0</v>
      </c>
      <c r="J161" s="668">
        <v>-6</v>
      </c>
      <c r="K161" s="671">
        <v>0</v>
      </c>
    </row>
    <row r="162" spans="1:11" ht="14.4" customHeight="1" thickBot="1" x14ac:dyDescent="0.35">
      <c r="A162" s="689" t="s">
        <v>508</v>
      </c>
      <c r="B162" s="667">
        <v>0</v>
      </c>
      <c r="C162" s="667">
        <v>14.699199999999999</v>
      </c>
      <c r="D162" s="668">
        <v>14.699199999999999</v>
      </c>
      <c r="E162" s="677" t="s">
        <v>354</v>
      </c>
      <c r="F162" s="667">
        <v>0</v>
      </c>
      <c r="G162" s="668">
        <v>0</v>
      </c>
      <c r="H162" s="670">
        <v>4.267E-2</v>
      </c>
      <c r="I162" s="667">
        <v>0.75166999999999995</v>
      </c>
      <c r="J162" s="668">
        <v>0.75166999999999995</v>
      </c>
      <c r="K162" s="678" t="s">
        <v>354</v>
      </c>
    </row>
    <row r="163" spans="1:11" ht="14.4" customHeight="1" thickBot="1" x14ac:dyDescent="0.35">
      <c r="A163" s="688" t="s">
        <v>509</v>
      </c>
      <c r="B163" s="672">
        <v>0</v>
      </c>
      <c r="C163" s="672">
        <v>-0.41</v>
      </c>
      <c r="D163" s="673">
        <v>-0.41</v>
      </c>
      <c r="E163" s="674" t="s">
        <v>354</v>
      </c>
      <c r="F163" s="672">
        <v>0</v>
      </c>
      <c r="G163" s="673">
        <v>0</v>
      </c>
      <c r="H163" s="675">
        <v>0</v>
      </c>
      <c r="I163" s="672">
        <v>0</v>
      </c>
      <c r="J163" s="673">
        <v>0</v>
      </c>
      <c r="K163" s="676" t="s">
        <v>354</v>
      </c>
    </row>
    <row r="164" spans="1:11" ht="14.4" customHeight="1" thickBot="1" x14ac:dyDescent="0.35">
      <c r="A164" s="689" t="s">
        <v>510</v>
      </c>
      <c r="B164" s="667">
        <v>0</v>
      </c>
      <c r="C164" s="667">
        <v>-0.41</v>
      </c>
      <c r="D164" s="668">
        <v>-0.41</v>
      </c>
      <c r="E164" s="677" t="s">
        <v>354</v>
      </c>
      <c r="F164" s="667">
        <v>0</v>
      </c>
      <c r="G164" s="668">
        <v>0</v>
      </c>
      <c r="H164" s="670">
        <v>0</v>
      </c>
      <c r="I164" s="667">
        <v>0</v>
      </c>
      <c r="J164" s="668">
        <v>0</v>
      </c>
      <c r="K164" s="678" t="s">
        <v>354</v>
      </c>
    </row>
    <row r="165" spans="1:11" ht="14.4" customHeight="1" thickBot="1" x14ac:dyDescent="0.35">
      <c r="A165" s="688" t="s">
        <v>511</v>
      </c>
      <c r="B165" s="672">
        <v>20362.002041670399</v>
      </c>
      <c r="C165" s="672">
        <v>17582.233960000001</v>
      </c>
      <c r="D165" s="673">
        <v>-2779.7680816704001</v>
      </c>
      <c r="E165" s="679">
        <v>0.86348257524000005</v>
      </c>
      <c r="F165" s="672">
        <v>21678</v>
      </c>
      <c r="G165" s="673">
        <v>3613</v>
      </c>
      <c r="H165" s="675">
        <v>1815.0156199999999</v>
      </c>
      <c r="I165" s="672">
        <v>3170.2348699999998</v>
      </c>
      <c r="J165" s="673">
        <v>-442.76513</v>
      </c>
      <c r="K165" s="680">
        <v>0.14624203662599999</v>
      </c>
    </row>
    <row r="166" spans="1:11" ht="14.4" customHeight="1" thickBot="1" x14ac:dyDescent="0.35">
      <c r="A166" s="689" t="s">
        <v>512</v>
      </c>
      <c r="B166" s="667">
        <v>11670.0011701352</v>
      </c>
      <c r="C166" s="667">
        <v>9374.1839400000008</v>
      </c>
      <c r="D166" s="668">
        <v>-2295.8172301352301</v>
      </c>
      <c r="E166" s="669">
        <v>0.80327189374999997</v>
      </c>
      <c r="F166" s="667">
        <v>12282</v>
      </c>
      <c r="G166" s="668">
        <v>2047</v>
      </c>
      <c r="H166" s="670">
        <v>1017.57584</v>
      </c>
      <c r="I166" s="667">
        <v>1854.2138399999999</v>
      </c>
      <c r="J166" s="668">
        <v>-192.78616</v>
      </c>
      <c r="K166" s="671">
        <v>0.15097002442499999</v>
      </c>
    </row>
    <row r="167" spans="1:11" ht="14.4" customHeight="1" thickBot="1" x14ac:dyDescent="0.35">
      <c r="A167" s="689" t="s">
        <v>513</v>
      </c>
      <c r="B167" s="667">
        <v>8692.0008715351705</v>
      </c>
      <c r="C167" s="667">
        <v>8208.0500200000006</v>
      </c>
      <c r="D167" s="668">
        <v>-483.95085153516601</v>
      </c>
      <c r="E167" s="669">
        <v>0.94432227300799998</v>
      </c>
      <c r="F167" s="667">
        <v>9396</v>
      </c>
      <c r="G167" s="668">
        <v>1566</v>
      </c>
      <c r="H167" s="670">
        <v>797.43978000000004</v>
      </c>
      <c r="I167" s="667">
        <v>1316.0210300000001</v>
      </c>
      <c r="J167" s="668">
        <v>-249.97897</v>
      </c>
      <c r="K167" s="671">
        <v>0.140061838016</v>
      </c>
    </row>
    <row r="168" spans="1:11" ht="14.4" customHeight="1" thickBot="1" x14ac:dyDescent="0.35">
      <c r="A168" s="688" t="s">
        <v>514</v>
      </c>
      <c r="B168" s="672">
        <v>0</v>
      </c>
      <c r="C168" s="672">
        <v>1171.78286</v>
      </c>
      <c r="D168" s="673">
        <v>1171.78286</v>
      </c>
      <c r="E168" s="674" t="s">
        <v>354</v>
      </c>
      <c r="F168" s="672">
        <v>0</v>
      </c>
      <c r="G168" s="673">
        <v>0</v>
      </c>
      <c r="H168" s="675">
        <v>4.2000000000000002E-4</v>
      </c>
      <c r="I168" s="672">
        <v>-6.6600000000000001E-3</v>
      </c>
      <c r="J168" s="673">
        <v>-6.6600000000000001E-3</v>
      </c>
      <c r="K168" s="676" t="s">
        <v>354</v>
      </c>
    </row>
    <row r="169" spans="1:11" ht="14.4" customHeight="1" thickBot="1" x14ac:dyDescent="0.35">
      <c r="A169" s="689" t="s">
        <v>515</v>
      </c>
      <c r="B169" s="667">
        <v>0</v>
      </c>
      <c r="C169" s="667">
        <v>171.79652999999999</v>
      </c>
      <c r="D169" s="668">
        <v>171.79652999999999</v>
      </c>
      <c r="E169" s="677" t="s">
        <v>354</v>
      </c>
      <c r="F169" s="667">
        <v>0</v>
      </c>
      <c r="G169" s="668">
        <v>0</v>
      </c>
      <c r="H169" s="670">
        <v>0</v>
      </c>
      <c r="I169" s="667">
        <v>0</v>
      </c>
      <c r="J169" s="668">
        <v>0</v>
      </c>
      <c r="K169" s="678" t="s">
        <v>354</v>
      </c>
    </row>
    <row r="170" spans="1:11" ht="14.4" customHeight="1" thickBot="1" x14ac:dyDescent="0.35">
      <c r="A170" s="689" t="s">
        <v>516</v>
      </c>
      <c r="B170" s="667">
        <v>0</v>
      </c>
      <c r="C170" s="667">
        <v>999.98632999999995</v>
      </c>
      <c r="D170" s="668">
        <v>999.98632999999995</v>
      </c>
      <c r="E170" s="677" t="s">
        <v>354</v>
      </c>
      <c r="F170" s="667">
        <v>0</v>
      </c>
      <c r="G170" s="668">
        <v>0</v>
      </c>
      <c r="H170" s="670">
        <v>4.2000000000000002E-4</v>
      </c>
      <c r="I170" s="667">
        <v>-6.6600000000000001E-3</v>
      </c>
      <c r="J170" s="668">
        <v>-6.6600000000000001E-3</v>
      </c>
      <c r="K170" s="678" t="s">
        <v>354</v>
      </c>
    </row>
    <row r="171" spans="1:11" ht="14.4" customHeight="1" thickBot="1" x14ac:dyDescent="0.35">
      <c r="A171" s="686" t="s">
        <v>517</v>
      </c>
      <c r="B171" s="667">
        <v>31.163405158532001</v>
      </c>
      <c r="C171" s="667">
        <v>70.702209999999994</v>
      </c>
      <c r="D171" s="668">
        <v>39.538804841468</v>
      </c>
      <c r="E171" s="669">
        <v>2.268757526346</v>
      </c>
      <c r="F171" s="667">
        <v>4.4083622713000002E-2</v>
      </c>
      <c r="G171" s="668">
        <v>7.3472704520000003E-3</v>
      </c>
      <c r="H171" s="670">
        <v>3.3000000000000002E-2</v>
      </c>
      <c r="I171" s="667">
        <v>3.3000000000000002E-2</v>
      </c>
      <c r="J171" s="668">
        <v>2.5652729547E-2</v>
      </c>
      <c r="K171" s="671">
        <v>0.74857731666600003</v>
      </c>
    </row>
    <row r="172" spans="1:11" ht="14.4" customHeight="1" thickBot="1" x14ac:dyDescent="0.35">
      <c r="A172" s="687" t="s">
        <v>518</v>
      </c>
      <c r="B172" s="667">
        <v>0</v>
      </c>
      <c r="C172" s="667">
        <v>34.720010000000002</v>
      </c>
      <c r="D172" s="668">
        <v>34.720010000000002</v>
      </c>
      <c r="E172" s="677" t="s">
        <v>354</v>
      </c>
      <c r="F172" s="667">
        <v>0</v>
      </c>
      <c r="G172" s="668">
        <v>0</v>
      </c>
      <c r="H172" s="670">
        <v>0</v>
      </c>
      <c r="I172" s="667">
        <v>0</v>
      </c>
      <c r="J172" s="668">
        <v>0</v>
      </c>
      <c r="K172" s="678" t="s">
        <v>354</v>
      </c>
    </row>
    <row r="173" spans="1:11" ht="14.4" customHeight="1" thickBot="1" x14ac:dyDescent="0.35">
      <c r="A173" s="688" t="s">
        <v>519</v>
      </c>
      <c r="B173" s="672">
        <v>0</v>
      </c>
      <c r="C173" s="672">
        <v>34.720010000000002</v>
      </c>
      <c r="D173" s="673">
        <v>34.720010000000002</v>
      </c>
      <c r="E173" s="674" t="s">
        <v>354</v>
      </c>
      <c r="F173" s="672">
        <v>0</v>
      </c>
      <c r="G173" s="673">
        <v>0</v>
      </c>
      <c r="H173" s="675">
        <v>0</v>
      </c>
      <c r="I173" s="672">
        <v>0</v>
      </c>
      <c r="J173" s="673">
        <v>0</v>
      </c>
      <c r="K173" s="676" t="s">
        <v>354</v>
      </c>
    </row>
    <row r="174" spans="1:11" ht="14.4" customHeight="1" thickBot="1" x14ac:dyDescent="0.35">
      <c r="A174" s="689" t="s">
        <v>520</v>
      </c>
      <c r="B174" s="667">
        <v>0</v>
      </c>
      <c r="C174" s="667">
        <v>34.720010000000002</v>
      </c>
      <c r="D174" s="668">
        <v>34.720010000000002</v>
      </c>
      <c r="E174" s="677" t="s">
        <v>354</v>
      </c>
      <c r="F174" s="667">
        <v>0</v>
      </c>
      <c r="G174" s="668">
        <v>0</v>
      </c>
      <c r="H174" s="670">
        <v>0</v>
      </c>
      <c r="I174" s="667">
        <v>0</v>
      </c>
      <c r="J174" s="668">
        <v>0</v>
      </c>
      <c r="K174" s="678" t="s">
        <v>354</v>
      </c>
    </row>
    <row r="175" spans="1:11" ht="14.4" customHeight="1" thickBot="1" x14ac:dyDescent="0.35">
      <c r="A175" s="692" t="s">
        <v>521</v>
      </c>
      <c r="B175" s="672">
        <v>31.163405158532001</v>
      </c>
      <c r="C175" s="672">
        <v>35.982199999999999</v>
      </c>
      <c r="D175" s="673">
        <v>4.8187948414669997</v>
      </c>
      <c r="E175" s="679">
        <v>1.1546299198350001</v>
      </c>
      <c r="F175" s="672">
        <v>4.4083622713000002E-2</v>
      </c>
      <c r="G175" s="673">
        <v>7.3472704520000003E-3</v>
      </c>
      <c r="H175" s="675">
        <v>3.3000000000000002E-2</v>
      </c>
      <c r="I175" s="672">
        <v>3.3000000000000002E-2</v>
      </c>
      <c r="J175" s="673">
        <v>2.5652729547E-2</v>
      </c>
      <c r="K175" s="680">
        <v>0.74857731666600003</v>
      </c>
    </row>
    <row r="176" spans="1:11" ht="14.4" customHeight="1" thickBot="1" x14ac:dyDescent="0.35">
      <c r="A176" s="688" t="s">
        <v>522</v>
      </c>
      <c r="B176" s="672">
        <v>0</v>
      </c>
      <c r="C176" s="672">
        <v>6.0000000000000002E-5</v>
      </c>
      <c r="D176" s="673">
        <v>6.0000000000000002E-5</v>
      </c>
      <c r="E176" s="674" t="s">
        <v>354</v>
      </c>
      <c r="F176" s="672">
        <v>0</v>
      </c>
      <c r="G176" s="673">
        <v>0</v>
      </c>
      <c r="H176" s="675">
        <v>0</v>
      </c>
      <c r="I176" s="672">
        <v>0</v>
      </c>
      <c r="J176" s="673">
        <v>0</v>
      </c>
      <c r="K176" s="676" t="s">
        <v>354</v>
      </c>
    </row>
    <row r="177" spans="1:11" ht="14.4" customHeight="1" thickBot="1" x14ac:dyDescent="0.35">
      <c r="A177" s="689" t="s">
        <v>523</v>
      </c>
      <c r="B177" s="667">
        <v>0</v>
      </c>
      <c r="C177" s="667">
        <v>6.0000000000000002E-5</v>
      </c>
      <c r="D177" s="668">
        <v>6.0000000000000002E-5</v>
      </c>
      <c r="E177" s="677" t="s">
        <v>354</v>
      </c>
      <c r="F177" s="667">
        <v>0</v>
      </c>
      <c r="G177" s="668">
        <v>0</v>
      </c>
      <c r="H177" s="670">
        <v>0</v>
      </c>
      <c r="I177" s="667">
        <v>0</v>
      </c>
      <c r="J177" s="668">
        <v>0</v>
      </c>
      <c r="K177" s="678" t="s">
        <v>354</v>
      </c>
    </row>
    <row r="178" spans="1:11" ht="14.4" customHeight="1" thickBot="1" x14ac:dyDescent="0.35">
      <c r="A178" s="688" t="s">
        <v>524</v>
      </c>
      <c r="B178" s="672">
        <v>31.163405158532001</v>
      </c>
      <c r="C178" s="672">
        <v>35.982140000000001</v>
      </c>
      <c r="D178" s="673">
        <v>4.8187348414680002</v>
      </c>
      <c r="E178" s="679">
        <v>1.1546279945</v>
      </c>
      <c r="F178" s="672">
        <v>4.4083622713000002E-2</v>
      </c>
      <c r="G178" s="673">
        <v>7.3472704520000003E-3</v>
      </c>
      <c r="H178" s="675">
        <v>3.3000000000000002E-2</v>
      </c>
      <c r="I178" s="672">
        <v>3.3000000000000002E-2</v>
      </c>
      <c r="J178" s="673">
        <v>2.5652729547E-2</v>
      </c>
      <c r="K178" s="680">
        <v>0.74857731666600003</v>
      </c>
    </row>
    <row r="179" spans="1:11" ht="14.4" customHeight="1" thickBot="1" x14ac:dyDescent="0.35">
      <c r="A179" s="689" t="s">
        <v>525</v>
      </c>
      <c r="B179" s="667">
        <v>0.45796230795300003</v>
      </c>
      <c r="C179" s="667">
        <v>4.4999999999999998E-2</v>
      </c>
      <c r="D179" s="668">
        <v>-0.41296230795299999</v>
      </c>
      <c r="E179" s="669">
        <v>9.8261361727999999E-2</v>
      </c>
      <c r="F179" s="667">
        <v>4.4083622713000002E-2</v>
      </c>
      <c r="G179" s="668">
        <v>7.3472704520000003E-3</v>
      </c>
      <c r="H179" s="670">
        <v>3.3000000000000002E-2</v>
      </c>
      <c r="I179" s="667">
        <v>3.3000000000000002E-2</v>
      </c>
      <c r="J179" s="668">
        <v>2.5652729547E-2</v>
      </c>
      <c r="K179" s="671">
        <v>0.74857731666600003</v>
      </c>
    </row>
    <row r="180" spans="1:11" ht="14.4" customHeight="1" thickBot="1" x14ac:dyDescent="0.35">
      <c r="A180" s="689" t="s">
        <v>526</v>
      </c>
      <c r="B180" s="667">
        <v>30.705442850577999</v>
      </c>
      <c r="C180" s="667">
        <v>35.937139999999999</v>
      </c>
      <c r="D180" s="668">
        <v>5.2316971494209996</v>
      </c>
      <c r="E180" s="669">
        <v>1.1703833803949999</v>
      </c>
      <c r="F180" s="667">
        <v>0</v>
      </c>
      <c r="G180" s="668">
        <v>0</v>
      </c>
      <c r="H180" s="670">
        <v>0</v>
      </c>
      <c r="I180" s="667">
        <v>0</v>
      </c>
      <c r="J180" s="668">
        <v>0</v>
      </c>
      <c r="K180" s="678" t="s">
        <v>354</v>
      </c>
    </row>
    <row r="181" spans="1:11" ht="14.4" customHeight="1" thickBot="1" x14ac:dyDescent="0.35">
      <c r="A181" s="686" t="s">
        <v>527</v>
      </c>
      <c r="B181" s="667">
        <v>0</v>
      </c>
      <c r="C181" s="667">
        <v>2.7499999999999998E-3</v>
      </c>
      <c r="D181" s="668">
        <v>2.7499999999999998E-3</v>
      </c>
      <c r="E181" s="677" t="s">
        <v>366</v>
      </c>
      <c r="F181" s="667">
        <v>0</v>
      </c>
      <c r="G181" s="668">
        <v>0</v>
      </c>
      <c r="H181" s="670">
        <v>0</v>
      </c>
      <c r="I181" s="667">
        <v>0</v>
      </c>
      <c r="J181" s="668">
        <v>0</v>
      </c>
      <c r="K181" s="678" t="s">
        <v>354</v>
      </c>
    </row>
    <row r="182" spans="1:11" ht="14.4" customHeight="1" thickBot="1" x14ac:dyDescent="0.35">
      <c r="A182" s="692" t="s">
        <v>528</v>
      </c>
      <c r="B182" s="672">
        <v>0</v>
      </c>
      <c r="C182" s="672">
        <v>2.7499999999999998E-3</v>
      </c>
      <c r="D182" s="673">
        <v>2.7499999999999998E-3</v>
      </c>
      <c r="E182" s="674" t="s">
        <v>366</v>
      </c>
      <c r="F182" s="672">
        <v>0</v>
      </c>
      <c r="G182" s="673">
        <v>0</v>
      </c>
      <c r="H182" s="675">
        <v>0</v>
      </c>
      <c r="I182" s="672">
        <v>0</v>
      </c>
      <c r="J182" s="673">
        <v>0</v>
      </c>
      <c r="K182" s="676" t="s">
        <v>354</v>
      </c>
    </row>
    <row r="183" spans="1:11" ht="14.4" customHeight="1" thickBot="1" x14ac:dyDescent="0.35">
      <c r="A183" s="688" t="s">
        <v>529</v>
      </c>
      <c r="B183" s="672">
        <v>0</v>
      </c>
      <c r="C183" s="672">
        <v>2.7499999999999998E-3</v>
      </c>
      <c r="D183" s="673">
        <v>2.7499999999999998E-3</v>
      </c>
      <c r="E183" s="674" t="s">
        <v>366</v>
      </c>
      <c r="F183" s="672">
        <v>0</v>
      </c>
      <c r="G183" s="673">
        <v>0</v>
      </c>
      <c r="H183" s="675">
        <v>0</v>
      </c>
      <c r="I183" s="672">
        <v>0</v>
      </c>
      <c r="J183" s="673">
        <v>0</v>
      </c>
      <c r="K183" s="676" t="s">
        <v>354</v>
      </c>
    </row>
    <row r="184" spans="1:11" ht="14.4" customHeight="1" thickBot="1" x14ac:dyDescent="0.35">
      <c r="A184" s="689" t="s">
        <v>530</v>
      </c>
      <c r="B184" s="667">
        <v>0</v>
      </c>
      <c r="C184" s="667">
        <v>2.7499999999999998E-3</v>
      </c>
      <c r="D184" s="668">
        <v>2.7499999999999998E-3</v>
      </c>
      <c r="E184" s="677" t="s">
        <v>366</v>
      </c>
      <c r="F184" s="667">
        <v>0</v>
      </c>
      <c r="G184" s="668">
        <v>0</v>
      </c>
      <c r="H184" s="670">
        <v>0</v>
      </c>
      <c r="I184" s="667">
        <v>0</v>
      </c>
      <c r="J184" s="668">
        <v>0</v>
      </c>
      <c r="K184" s="678" t="s">
        <v>354</v>
      </c>
    </row>
    <row r="185" spans="1:11" ht="14.4" customHeight="1" thickBot="1" x14ac:dyDescent="0.35">
      <c r="A185" s="685" t="s">
        <v>531</v>
      </c>
      <c r="B185" s="667">
        <v>4542.6882206764203</v>
      </c>
      <c r="C185" s="667">
        <v>5210.3932000000004</v>
      </c>
      <c r="D185" s="668">
        <v>667.70497932357705</v>
      </c>
      <c r="E185" s="669">
        <v>1.146984548991</v>
      </c>
      <c r="F185" s="667">
        <v>0</v>
      </c>
      <c r="G185" s="668">
        <v>0</v>
      </c>
      <c r="H185" s="670">
        <v>424.46006</v>
      </c>
      <c r="I185" s="667">
        <v>858.32808999999997</v>
      </c>
      <c r="J185" s="668">
        <v>858.32808999999997</v>
      </c>
      <c r="K185" s="678" t="s">
        <v>366</v>
      </c>
    </row>
    <row r="186" spans="1:11" ht="14.4" customHeight="1" thickBot="1" x14ac:dyDescent="0.35">
      <c r="A186" s="690" t="s">
        <v>532</v>
      </c>
      <c r="B186" s="672">
        <v>4542.6882206764203</v>
      </c>
      <c r="C186" s="672">
        <v>5210.3932000000004</v>
      </c>
      <c r="D186" s="673">
        <v>667.70497932357705</v>
      </c>
      <c r="E186" s="679">
        <v>1.146984548991</v>
      </c>
      <c r="F186" s="672">
        <v>0</v>
      </c>
      <c r="G186" s="673">
        <v>0</v>
      </c>
      <c r="H186" s="675">
        <v>424.46006</v>
      </c>
      <c r="I186" s="672">
        <v>858.32808999999997</v>
      </c>
      <c r="J186" s="673">
        <v>858.32808999999997</v>
      </c>
      <c r="K186" s="676" t="s">
        <v>366</v>
      </c>
    </row>
    <row r="187" spans="1:11" ht="14.4" customHeight="1" thickBot="1" x14ac:dyDescent="0.35">
      <c r="A187" s="692" t="s">
        <v>54</v>
      </c>
      <c r="B187" s="672">
        <v>4542.6882206764203</v>
      </c>
      <c r="C187" s="672">
        <v>5210.3932000000004</v>
      </c>
      <c r="D187" s="673">
        <v>667.70497932357705</v>
      </c>
      <c r="E187" s="679">
        <v>1.146984548991</v>
      </c>
      <c r="F187" s="672">
        <v>0</v>
      </c>
      <c r="G187" s="673">
        <v>0</v>
      </c>
      <c r="H187" s="675">
        <v>424.46006</v>
      </c>
      <c r="I187" s="672">
        <v>858.32808999999997</v>
      </c>
      <c r="J187" s="673">
        <v>858.32808999999997</v>
      </c>
      <c r="K187" s="676" t="s">
        <v>366</v>
      </c>
    </row>
    <row r="188" spans="1:11" ht="14.4" customHeight="1" thickBot="1" x14ac:dyDescent="0.35">
      <c r="A188" s="691" t="s">
        <v>533</v>
      </c>
      <c r="B188" s="667">
        <v>0</v>
      </c>
      <c r="C188" s="667">
        <v>0</v>
      </c>
      <c r="D188" s="668">
        <v>0</v>
      </c>
      <c r="E188" s="669">
        <v>1</v>
      </c>
      <c r="F188" s="667">
        <v>0</v>
      </c>
      <c r="G188" s="668">
        <v>0</v>
      </c>
      <c r="H188" s="670">
        <v>11.333830000000001</v>
      </c>
      <c r="I188" s="667">
        <v>25.596530000000001</v>
      </c>
      <c r="J188" s="668">
        <v>25.596530000000001</v>
      </c>
      <c r="K188" s="678" t="s">
        <v>366</v>
      </c>
    </row>
    <row r="189" spans="1:11" ht="14.4" customHeight="1" thickBot="1" x14ac:dyDescent="0.35">
      <c r="A189" s="689" t="s">
        <v>534</v>
      </c>
      <c r="B189" s="667">
        <v>0</v>
      </c>
      <c r="C189" s="667">
        <v>0</v>
      </c>
      <c r="D189" s="668">
        <v>0</v>
      </c>
      <c r="E189" s="669">
        <v>1</v>
      </c>
      <c r="F189" s="667">
        <v>0</v>
      </c>
      <c r="G189" s="668">
        <v>0</v>
      </c>
      <c r="H189" s="670">
        <v>11.333830000000001</v>
      </c>
      <c r="I189" s="667">
        <v>25.596530000000001</v>
      </c>
      <c r="J189" s="668">
        <v>25.596530000000001</v>
      </c>
      <c r="K189" s="678" t="s">
        <v>366</v>
      </c>
    </row>
    <row r="190" spans="1:11" ht="14.4" customHeight="1" thickBot="1" x14ac:dyDescent="0.35">
      <c r="A190" s="688" t="s">
        <v>535</v>
      </c>
      <c r="B190" s="672">
        <v>104.75978949461</v>
      </c>
      <c r="C190" s="672">
        <v>96.414000000000001</v>
      </c>
      <c r="D190" s="673">
        <v>-8.3457894946090008</v>
      </c>
      <c r="E190" s="679">
        <v>0.92033403718200002</v>
      </c>
      <c r="F190" s="672">
        <v>0</v>
      </c>
      <c r="G190" s="673">
        <v>0</v>
      </c>
      <c r="H190" s="675">
        <v>7.8719999999999999</v>
      </c>
      <c r="I190" s="672">
        <v>15.744</v>
      </c>
      <c r="J190" s="673">
        <v>15.744</v>
      </c>
      <c r="K190" s="676" t="s">
        <v>366</v>
      </c>
    </row>
    <row r="191" spans="1:11" ht="14.4" customHeight="1" thickBot="1" x14ac:dyDescent="0.35">
      <c r="A191" s="689" t="s">
        <v>536</v>
      </c>
      <c r="B191" s="667">
        <v>104.75978949461</v>
      </c>
      <c r="C191" s="667">
        <v>96.414000000000001</v>
      </c>
      <c r="D191" s="668">
        <v>-8.3457894946090008</v>
      </c>
      <c r="E191" s="669">
        <v>0.92033403718200002</v>
      </c>
      <c r="F191" s="667">
        <v>0</v>
      </c>
      <c r="G191" s="668">
        <v>0</v>
      </c>
      <c r="H191" s="670">
        <v>7.8719999999999999</v>
      </c>
      <c r="I191" s="667">
        <v>15.744</v>
      </c>
      <c r="J191" s="668">
        <v>15.744</v>
      </c>
      <c r="K191" s="678" t="s">
        <v>366</v>
      </c>
    </row>
    <row r="192" spans="1:11" ht="14.4" customHeight="1" thickBot="1" x14ac:dyDescent="0.35">
      <c r="A192" s="688" t="s">
        <v>537</v>
      </c>
      <c r="B192" s="672">
        <v>159.62265216410501</v>
      </c>
      <c r="C192" s="672">
        <v>187.78280000000001</v>
      </c>
      <c r="D192" s="673">
        <v>28.160147835894001</v>
      </c>
      <c r="E192" s="679">
        <v>1.1764169900329999</v>
      </c>
      <c r="F192" s="672">
        <v>0</v>
      </c>
      <c r="G192" s="673">
        <v>0</v>
      </c>
      <c r="H192" s="675">
        <v>12.420059999999999</v>
      </c>
      <c r="I192" s="672">
        <v>21.022079999999999</v>
      </c>
      <c r="J192" s="673">
        <v>21.022079999999999</v>
      </c>
      <c r="K192" s="676" t="s">
        <v>366</v>
      </c>
    </row>
    <row r="193" spans="1:11" ht="14.4" customHeight="1" thickBot="1" x14ac:dyDescent="0.35">
      <c r="A193" s="689" t="s">
        <v>538</v>
      </c>
      <c r="B193" s="667">
        <v>123.725697280609</v>
      </c>
      <c r="C193" s="667">
        <v>168.72</v>
      </c>
      <c r="D193" s="668">
        <v>44.994302719391001</v>
      </c>
      <c r="E193" s="669">
        <v>1.363661742938</v>
      </c>
      <c r="F193" s="667">
        <v>0</v>
      </c>
      <c r="G193" s="668">
        <v>0</v>
      </c>
      <c r="H193" s="670">
        <v>11.1</v>
      </c>
      <c r="I193" s="667">
        <v>18.87</v>
      </c>
      <c r="J193" s="668">
        <v>18.87</v>
      </c>
      <c r="K193" s="678" t="s">
        <v>366</v>
      </c>
    </row>
    <row r="194" spans="1:11" ht="14.4" customHeight="1" thickBot="1" x14ac:dyDescent="0.35">
      <c r="A194" s="689" t="s">
        <v>539</v>
      </c>
      <c r="B194" s="667">
        <v>25.512248171625</v>
      </c>
      <c r="C194" s="667">
        <v>10.198700000000001</v>
      </c>
      <c r="D194" s="668">
        <v>-15.313548171624999</v>
      </c>
      <c r="E194" s="669">
        <v>0.399757008139</v>
      </c>
      <c r="F194" s="667">
        <v>0</v>
      </c>
      <c r="G194" s="668">
        <v>0</v>
      </c>
      <c r="H194" s="670">
        <v>0</v>
      </c>
      <c r="I194" s="667">
        <v>0</v>
      </c>
      <c r="J194" s="668">
        <v>0</v>
      </c>
      <c r="K194" s="671">
        <v>2</v>
      </c>
    </row>
    <row r="195" spans="1:11" ht="14.4" customHeight="1" thickBot="1" x14ac:dyDescent="0.35">
      <c r="A195" s="689" t="s">
        <v>540</v>
      </c>
      <c r="B195" s="667">
        <v>10.384706711871001</v>
      </c>
      <c r="C195" s="667">
        <v>8.8641000000000005</v>
      </c>
      <c r="D195" s="668">
        <v>-1.52060671187</v>
      </c>
      <c r="E195" s="669">
        <v>0.85357249327600004</v>
      </c>
      <c r="F195" s="667">
        <v>0</v>
      </c>
      <c r="G195" s="668">
        <v>0</v>
      </c>
      <c r="H195" s="670">
        <v>1.32006</v>
      </c>
      <c r="I195" s="667">
        <v>2.1520800000000002</v>
      </c>
      <c r="J195" s="668">
        <v>2.1520800000000002</v>
      </c>
      <c r="K195" s="678" t="s">
        <v>366</v>
      </c>
    </row>
    <row r="196" spans="1:11" ht="14.4" customHeight="1" thickBot="1" x14ac:dyDescent="0.35">
      <c r="A196" s="688" t="s">
        <v>541</v>
      </c>
      <c r="B196" s="672">
        <v>1077.62939302979</v>
      </c>
      <c r="C196" s="672">
        <v>1044.60662</v>
      </c>
      <c r="D196" s="673">
        <v>-33.022773029794003</v>
      </c>
      <c r="E196" s="679">
        <v>0.96935609473499995</v>
      </c>
      <c r="F196" s="672">
        <v>0</v>
      </c>
      <c r="G196" s="673">
        <v>0</v>
      </c>
      <c r="H196" s="675">
        <v>88.054450000000003</v>
      </c>
      <c r="I196" s="672">
        <v>176.80058</v>
      </c>
      <c r="J196" s="673">
        <v>176.80058</v>
      </c>
      <c r="K196" s="676" t="s">
        <v>366</v>
      </c>
    </row>
    <row r="197" spans="1:11" ht="14.4" customHeight="1" thickBot="1" x14ac:dyDescent="0.35">
      <c r="A197" s="689" t="s">
        <v>542</v>
      </c>
      <c r="B197" s="667">
        <v>1077.62939302979</v>
      </c>
      <c r="C197" s="667">
        <v>1044.60662</v>
      </c>
      <c r="D197" s="668">
        <v>-33.022773029794003</v>
      </c>
      <c r="E197" s="669">
        <v>0.96935609473499995</v>
      </c>
      <c r="F197" s="667">
        <v>0</v>
      </c>
      <c r="G197" s="668">
        <v>0</v>
      </c>
      <c r="H197" s="670">
        <v>88.054450000000003</v>
      </c>
      <c r="I197" s="667">
        <v>176.80058</v>
      </c>
      <c r="J197" s="668">
        <v>176.80058</v>
      </c>
      <c r="K197" s="678" t="s">
        <v>366</v>
      </c>
    </row>
    <row r="198" spans="1:11" ht="14.4" customHeight="1" thickBot="1" x14ac:dyDescent="0.35">
      <c r="A198" s="688" t="s">
        <v>543</v>
      </c>
      <c r="B198" s="672">
        <v>0</v>
      </c>
      <c r="C198" s="672">
        <v>2.1230000000000002</v>
      </c>
      <c r="D198" s="673">
        <v>2.1230000000000002</v>
      </c>
      <c r="E198" s="674" t="s">
        <v>366</v>
      </c>
      <c r="F198" s="672">
        <v>0</v>
      </c>
      <c r="G198" s="673">
        <v>0</v>
      </c>
      <c r="H198" s="675">
        <v>1.4E-2</v>
      </c>
      <c r="I198" s="672">
        <v>0.05</v>
      </c>
      <c r="J198" s="673">
        <v>0.05</v>
      </c>
      <c r="K198" s="676" t="s">
        <v>366</v>
      </c>
    </row>
    <row r="199" spans="1:11" ht="14.4" customHeight="1" thickBot="1" x14ac:dyDescent="0.35">
      <c r="A199" s="689" t="s">
        <v>544</v>
      </c>
      <c r="B199" s="667">
        <v>0</v>
      </c>
      <c r="C199" s="667">
        <v>2.1230000000000002</v>
      </c>
      <c r="D199" s="668">
        <v>2.1230000000000002</v>
      </c>
      <c r="E199" s="677" t="s">
        <v>366</v>
      </c>
      <c r="F199" s="667">
        <v>0</v>
      </c>
      <c r="G199" s="668">
        <v>0</v>
      </c>
      <c r="H199" s="670">
        <v>1.4E-2</v>
      </c>
      <c r="I199" s="667">
        <v>0.05</v>
      </c>
      <c r="J199" s="668">
        <v>0.05</v>
      </c>
      <c r="K199" s="678" t="s">
        <v>366</v>
      </c>
    </row>
    <row r="200" spans="1:11" ht="14.4" customHeight="1" thickBot="1" x14ac:dyDescent="0.35">
      <c r="A200" s="688" t="s">
        <v>545</v>
      </c>
      <c r="B200" s="672">
        <v>588.43796277981403</v>
      </c>
      <c r="C200" s="672">
        <v>563.01031999999998</v>
      </c>
      <c r="D200" s="673">
        <v>-25.427642779812999</v>
      </c>
      <c r="E200" s="679">
        <v>0.95678789543099996</v>
      </c>
      <c r="F200" s="672">
        <v>0</v>
      </c>
      <c r="G200" s="673">
        <v>0</v>
      </c>
      <c r="H200" s="675">
        <v>28.029240000000001</v>
      </c>
      <c r="I200" s="672">
        <v>57.424840000000003</v>
      </c>
      <c r="J200" s="673">
        <v>57.424840000000003</v>
      </c>
      <c r="K200" s="676" t="s">
        <v>366</v>
      </c>
    </row>
    <row r="201" spans="1:11" ht="14.4" customHeight="1" thickBot="1" x14ac:dyDescent="0.35">
      <c r="A201" s="689" t="s">
        <v>546</v>
      </c>
      <c r="B201" s="667">
        <v>588.43796277981403</v>
      </c>
      <c r="C201" s="667">
        <v>563.01031999999998</v>
      </c>
      <c r="D201" s="668">
        <v>-25.427642779812999</v>
      </c>
      <c r="E201" s="669">
        <v>0.95678789543099996</v>
      </c>
      <c r="F201" s="667">
        <v>0</v>
      </c>
      <c r="G201" s="668">
        <v>0</v>
      </c>
      <c r="H201" s="670">
        <v>28.029240000000001</v>
      </c>
      <c r="I201" s="667">
        <v>57.424840000000003</v>
      </c>
      <c r="J201" s="668">
        <v>57.424840000000003</v>
      </c>
      <c r="K201" s="678" t="s">
        <v>366</v>
      </c>
    </row>
    <row r="202" spans="1:11" ht="14.4" customHeight="1" thickBot="1" x14ac:dyDescent="0.35">
      <c r="A202" s="688" t="s">
        <v>547</v>
      </c>
      <c r="B202" s="672">
        <v>0</v>
      </c>
      <c r="C202" s="672">
        <v>711.57794000000001</v>
      </c>
      <c r="D202" s="673">
        <v>711.57794000000001</v>
      </c>
      <c r="E202" s="674" t="s">
        <v>366</v>
      </c>
      <c r="F202" s="672">
        <v>0</v>
      </c>
      <c r="G202" s="673">
        <v>0</v>
      </c>
      <c r="H202" s="675">
        <v>82.482460000000003</v>
      </c>
      <c r="I202" s="672">
        <v>163.31983</v>
      </c>
      <c r="J202" s="673">
        <v>163.31983</v>
      </c>
      <c r="K202" s="676" t="s">
        <v>366</v>
      </c>
    </row>
    <row r="203" spans="1:11" ht="14.4" customHeight="1" thickBot="1" x14ac:dyDescent="0.35">
      <c r="A203" s="689" t="s">
        <v>548</v>
      </c>
      <c r="B203" s="667">
        <v>0</v>
      </c>
      <c r="C203" s="667">
        <v>711.57794000000001</v>
      </c>
      <c r="D203" s="668">
        <v>711.57794000000001</v>
      </c>
      <c r="E203" s="677" t="s">
        <v>366</v>
      </c>
      <c r="F203" s="667">
        <v>0</v>
      </c>
      <c r="G203" s="668">
        <v>0</v>
      </c>
      <c r="H203" s="670">
        <v>82.482460000000003</v>
      </c>
      <c r="I203" s="667">
        <v>163.31983</v>
      </c>
      <c r="J203" s="668">
        <v>163.31983</v>
      </c>
      <c r="K203" s="678" t="s">
        <v>366</v>
      </c>
    </row>
    <row r="204" spans="1:11" ht="14.4" customHeight="1" thickBot="1" x14ac:dyDescent="0.35">
      <c r="A204" s="688" t="s">
        <v>549</v>
      </c>
      <c r="B204" s="672">
        <v>2612.2384232080999</v>
      </c>
      <c r="C204" s="672">
        <v>2604.8785200000002</v>
      </c>
      <c r="D204" s="673">
        <v>-7.3599032080990003</v>
      </c>
      <c r="E204" s="679">
        <v>0.99718253006900004</v>
      </c>
      <c r="F204" s="672">
        <v>0</v>
      </c>
      <c r="G204" s="673">
        <v>0</v>
      </c>
      <c r="H204" s="675">
        <v>194.25402</v>
      </c>
      <c r="I204" s="672">
        <v>398.37022999999999</v>
      </c>
      <c r="J204" s="673">
        <v>398.37022999999999</v>
      </c>
      <c r="K204" s="676" t="s">
        <v>366</v>
      </c>
    </row>
    <row r="205" spans="1:11" ht="14.4" customHeight="1" thickBot="1" x14ac:dyDescent="0.35">
      <c r="A205" s="689" t="s">
        <v>550</v>
      </c>
      <c r="B205" s="667">
        <v>2612.2384232080999</v>
      </c>
      <c r="C205" s="667">
        <v>2604.8785200000002</v>
      </c>
      <c r="D205" s="668">
        <v>-7.3599032080990003</v>
      </c>
      <c r="E205" s="669">
        <v>0.99718253006900004</v>
      </c>
      <c r="F205" s="667">
        <v>0</v>
      </c>
      <c r="G205" s="668">
        <v>0</v>
      </c>
      <c r="H205" s="670">
        <v>194.25402</v>
      </c>
      <c r="I205" s="667">
        <v>398.37022999999999</v>
      </c>
      <c r="J205" s="668">
        <v>398.37022999999999</v>
      </c>
      <c r="K205" s="678" t="s">
        <v>366</v>
      </c>
    </row>
    <row r="206" spans="1:11" ht="14.4" customHeight="1" thickBot="1" x14ac:dyDescent="0.35">
      <c r="A206" s="693"/>
      <c r="B206" s="667">
        <v>-15554.5045193444</v>
      </c>
      <c r="C206" s="667">
        <v>-19322.75229</v>
      </c>
      <c r="D206" s="668">
        <v>-3768.2477706556101</v>
      </c>
      <c r="E206" s="669">
        <v>1.2422608682880001</v>
      </c>
      <c r="F206" s="667">
        <v>-11593.949965957499</v>
      </c>
      <c r="G206" s="668">
        <v>-1932.3249943262599</v>
      </c>
      <c r="H206" s="670">
        <v>-1364.40068</v>
      </c>
      <c r="I206" s="667">
        <v>-3382.3415399999999</v>
      </c>
      <c r="J206" s="668">
        <v>-1450.01654567374</v>
      </c>
      <c r="K206" s="671">
        <v>0.29173332211399999</v>
      </c>
    </row>
    <row r="207" spans="1:11" ht="14.4" customHeight="1" thickBot="1" x14ac:dyDescent="0.35">
      <c r="A207" s="694" t="s">
        <v>66</v>
      </c>
      <c r="B207" s="681">
        <v>-15554.5045193444</v>
      </c>
      <c r="C207" s="681">
        <v>-19322.75229</v>
      </c>
      <c r="D207" s="682">
        <v>-3768.2477706556201</v>
      </c>
      <c r="E207" s="683">
        <v>-1.2729623418489999</v>
      </c>
      <c r="F207" s="681">
        <v>-11593.949965957499</v>
      </c>
      <c r="G207" s="682">
        <v>-1932.3249943262499</v>
      </c>
      <c r="H207" s="681">
        <v>-1364.40068</v>
      </c>
      <c r="I207" s="681">
        <v>-3382.3415399999999</v>
      </c>
      <c r="J207" s="682">
        <v>-1450.01654567375</v>
      </c>
      <c r="K207" s="684">
        <v>0.29173332211399999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176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5" t="s">
        <v>551</v>
      </c>
      <c r="B5" s="696" t="s">
        <v>552</v>
      </c>
      <c r="C5" s="697" t="s">
        <v>553</v>
      </c>
      <c r="D5" s="697" t="s">
        <v>553</v>
      </c>
      <c r="E5" s="697"/>
      <c r="F5" s="697" t="s">
        <v>553</v>
      </c>
      <c r="G5" s="697" t="s">
        <v>553</v>
      </c>
      <c r="H5" s="697" t="s">
        <v>553</v>
      </c>
      <c r="I5" s="698" t="s">
        <v>553</v>
      </c>
      <c r="J5" s="699" t="s">
        <v>74</v>
      </c>
    </row>
    <row r="6" spans="1:10" ht="14.4" customHeight="1" x14ac:dyDescent="0.3">
      <c r="A6" s="695" t="s">
        <v>551</v>
      </c>
      <c r="B6" s="696" t="s">
        <v>362</v>
      </c>
      <c r="C6" s="697">
        <v>329.10253000000102</v>
      </c>
      <c r="D6" s="697">
        <v>312.71362000000005</v>
      </c>
      <c r="E6" s="697"/>
      <c r="F6" s="697">
        <v>269.04807000000005</v>
      </c>
      <c r="G6" s="697">
        <v>296.00000000000045</v>
      </c>
      <c r="H6" s="697">
        <v>-26.951930000000402</v>
      </c>
      <c r="I6" s="698">
        <v>0.90894618243243119</v>
      </c>
      <c r="J6" s="699" t="s">
        <v>1</v>
      </c>
    </row>
    <row r="7" spans="1:10" ht="14.4" customHeight="1" x14ac:dyDescent="0.3">
      <c r="A7" s="695" t="s">
        <v>551</v>
      </c>
      <c r="B7" s="696" t="s">
        <v>363</v>
      </c>
      <c r="C7" s="697">
        <v>0</v>
      </c>
      <c r="D7" s="697">
        <v>13.32527</v>
      </c>
      <c r="E7" s="697"/>
      <c r="F7" s="697">
        <v>12.142990000000001</v>
      </c>
      <c r="G7" s="697">
        <v>13.333333333333334</v>
      </c>
      <c r="H7" s="697">
        <v>-1.1903433333333329</v>
      </c>
      <c r="I7" s="698">
        <v>0.91072425000000001</v>
      </c>
      <c r="J7" s="699" t="s">
        <v>1</v>
      </c>
    </row>
    <row r="8" spans="1:10" ht="14.4" customHeight="1" x14ac:dyDescent="0.3">
      <c r="A8" s="695" t="s">
        <v>551</v>
      </c>
      <c r="B8" s="696" t="s">
        <v>364</v>
      </c>
      <c r="C8" s="697">
        <v>18.573259999999998</v>
      </c>
      <c r="D8" s="697">
        <v>40.587809999999998</v>
      </c>
      <c r="E8" s="697"/>
      <c r="F8" s="697">
        <v>22.734109999999998</v>
      </c>
      <c r="G8" s="697">
        <v>30</v>
      </c>
      <c r="H8" s="697">
        <v>-7.2658900000000024</v>
      </c>
      <c r="I8" s="698">
        <v>0.75780366666666654</v>
      </c>
      <c r="J8" s="699" t="s">
        <v>1</v>
      </c>
    </row>
    <row r="9" spans="1:10" ht="14.4" customHeight="1" x14ac:dyDescent="0.3">
      <c r="A9" s="695" t="s">
        <v>551</v>
      </c>
      <c r="B9" s="696" t="s">
        <v>365</v>
      </c>
      <c r="C9" s="697">
        <v>0</v>
      </c>
      <c r="D9" s="697">
        <v>0</v>
      </c>
      <c r="E9" s="697"/>
      <c r="F9" s="697">
        <v>0</v>
      </c>
      <c r="G9" s="697">
        <v>0.83333333333333337</v>
      </c>
      <c r="H9" s="697">
        <v>-0.83333333333333337</v>
      </c>
      <c r="I9" s="698">
        <v>0</v>
      </c>
      <c r="J9" s="699" t="s">
        <v>1</v>
      </c>
    </row>
    <row r="10" spans="1:10" ht="14.4" customHeight="1" x14ac:dyDescent="0.3">
      <c r="A10" s="695" t="s">
        <v>551</v>
      </c>
      <c r="B10" s="696" t="s">
        <v>367</v>
      </c>
      <c r="C10" s="697">
        <v>35.736829999999998</v>
      </c>
      <c r="D10" s="697">
        <v>109.70957000000001</v>
      </c>
      <c r="E10" s="697"/>
      <c r="F10" s="697">
        <v>73.11327</v>
      </c>
      <c r="G10" s="697">
        <v>61.666666666666664</v>
      </c>
      <c r="H10" s="697">
        <v>11.446603333333336</v>
      </c>
      <c r="I10" s="698">
        <v>1.1856205945945946</v>
      </c>
      <c r="J10" s="699" t="s">
        <v>1</v>
      </c>
    </row>
    <row r="11" spans="1:10" ht="14.4" customHeight="1" x14ac:dyDescent="0.3">
      <c r="A11" s="695" t="s">
        <v>551</v>
      </c>
      <c r="B11" s="696" t="s">
        <v>368</v>
      </c>
      <c r="C11" s="697">
        <v>10.69354</v>
      </c>
      <c r="D11" s="697">
        <v>6.5101099999999992</v>
      </c>
      <c r="E11" s="697"/>
      <c r="F11" s="697">
        <v>3.4688400000000001</v>
      </c>
      <c r="G11" s="697">
        <v>11.6</v>
      </c>
      <c r="H11" s="697">
        <v>-8.1311599999999995</v>
      </c>
      <c r="I11" s="698">
        <v>0.29903793103448278</v>
      </c>
      <c r="J11" s="699" t="s">
        <v>1</v>
      </c>
    </row>
    <row r="12" spans="1:10" ht="14.4" customHeight="1" x14ac:dyDescent="0.3">
      <c r="A12" s="695" t="s">
        <v>551</v>
      </c>
      <c r="B12" s="696" t="s">
        <v>369</v>
      </c>
      <c r="C12" s="697">
        <v>6.8764500000000002</v>
      </c>
      <c r="D12" s="697">
        <v>8.7462499999999999</v>
      </c>
      <c r="E12" s="697"/>
      <c r="F12" s="697">
        <v>8.5252300000000005</v>
      </c>
      <c r="G12" s="697">
        <v>5.833333333333333</v>
      </c>
      <c r="H12" s="697">
        <v>2.6918966666666675</v>
      </c>
      <c r="I12" s="698">
        <v>1.4614680000000002</v>
      </c>
      <c r="J12" s="699" t="s">
        <v>1</v>
      </c>
    </row>
    <row r="13" spans="1:10" ht="14.4" customHeight="1" x14ac:dyDescent="0.3">
      <c r="A13" s="695" t="s">
        <v>551</v>
      </c>
      <c r="B13" s="696" t="s">
        <v>554</v>
      </c>
      <c r="C13" s="697">
        <v>400.98261000000099</v>
      </c>
      <c r="D13" s="697">
        <v>491.59262999999999</v>
      </c>
      <c r="E13" s="697"/>
      <c r="F13" s="697">
        <v>389.03251000000006</v>
      </c>
      <c r="G13" s="697">
        <v>419.26666666666711</v>
      </c>
      <c r="H13" s="697">
        <v>-30.234156666667047</v>
      </c>
      <c r="I13" s="698">
        <v>0.92788800286213946</v>
      </c>
      <c r="J13" s="699" t="s">
        <v>555</v>
      </c>
    </row>
    <row r="15" spans="1:10" ht="14.4" customHeight="1" x14ac:dyDescent="0.3">
      <c r="A15" s="695" t="s">
        <v>551</v>
      </c>
      <c r="B15" s="696" t="s">
        <v>552</v>
      </c>
      <c r="C15" s="697" t="s">
        <v>553</v>
      </c>
      <c r="D15" s="697" t="s">
        <v>553</v>
      </c>
      <c r="E15" s="697"/>
      <c r="F15" s="697" t="s">
        <v>553</v>
      </c>
      <c r="G15" s="697" t="s">
        <v>553</v>
      </c>
      <c r="H15" s="697" t="s">
        <v>553</v>
      </c>
      <c r="I15" s="698" t="s">
        <v>553</v>
      </c>
      <c r="J15" s="699" t="s">
        <v>74</v>
      </c>
    </row>
    <row r="16" spans="1:10" ht="14.4" customHeight="1" x14ac:dyDescent="0.3">
      <c r="A16" s="695" t="s">
        <v>556</v>
      </c>
      <c r="B16" s="696" t="s">
        <v>557</v>
      </c>
      <c r="C16" s="697" t="s">
        <v>553</v>
      </c>
      <c r="D16" s="697" t="s">
        <v>553</v>
      </c>
      <c r="E16" s="697"/>
      <c r="F16" s="697" t="s">
        <v>553</v>
      </c>
      <c r="G16" s="697" t="s">
        <v>553</v>
      </c>
      <c r="H16" s="697" t="s">
        <v>553</v>
      </c>
      <c r="I16" s="698" t="s">
        <v>553</v>
      </c>
      <c r="J16" s="699" t="s">
        <v>0</v>
      </c>
    </row>
    <row r="17" spans="1:10" ht="14.4" customHeight="1" x14ac:dyDescent="0.3">
      <c r="A17" s="695" t="s">
        <v>556</v>
      </c>
      <c r="B17" s="696" t="s">
        <v>362</v>
      </c>
      <c r="C17" s="697">
        <v>0.63161</v>
      </c>
      <c r="D17" s="697">
        <v>0</v>
      </c>
      <c r="E17" s="697"/>
      <c r="F17" s="697" t="s">
        <v>553</v>
      </c>
      <c r="G17" s="697" t="s">
        <v>553</v>
      </c>
      <c r="H17" s="697" t="s">
        <v>553</v>
      </c>
      <c r="I17" s="698" t="s">
        <v>553</v>
      </c>
      <c r="J17" s="699" t="s">
        <v>1</v>
      </c>
    </row>
    <row r="18" spans="1:10" ht="14.4" customHeight="1" x14ac:dyDescent="0.3">
      <c r="A18" s="695" t="s">
        <v>556</v>
      </c>
      <c r="B18" s="696" t="s">
        <v>558</v>
      </c>
      <c r="C18" s="697">
        <v>0.63161</v>
      </c>
      <c r="D18" s="697">
        <v>0</v>
      </c>
      <c r="E18" s="697"/>
      <c r="F18" s="697" t="s">
        <v>553</v>
      </c>
      <c r="G18" s="697" t="s">
        <v>553</v>
      </c>
      <c r="H18" s="697" t="s">
        <v>553</v>
      </c>
      <c r="I18" s="698" t="s">
        <v>553</v>
      </c>
      <c r="J18" s="699" t="s">
        <v>559</v>
      </c>
    </row>
    <row r="19" spans="1:10" ht="14.4" customHeight="1" x14ac:dyDescent="0.3">
      <c r="A19" s="695" t="s">
        <v>553</v>
      </c>
      <c r="B19" s="696" t="s">
        <v>553</v>
      </c>
      <c r="C19" s="697" t="s">
        <v>553</v>
      </c>
      <c r="D19" s="697" t="s">
        <v>553</v>
      </c>
      <c r="E19" s="697"/>
      <c r="F19" s="697" t="s">
        <v>553</v>
      </c>
      <c r="G19" s="697" t="s">
        <v>553</v>
      </c>
      <c r="H19" s="697" t="s">
        <v>553</v>
      </c>
      <c r="I19" s="698" t="s">
        <v>553</v>
      </c>
      <c r="J19" s="699" t="s">
        <v>560</v>
      </c>
    </row>
    <row r="20" spans="1:10" ht="14.4" customHeight="1" x14ac:dyDescent="0.3">
      <c r="A20" s="695" t="s">
        <v>561</v>
      </c>
      <c r="B20" s="696" t="s">
        <v>562</v>
      </c>
      <c r="C20" s="697" t="s">
        <v>553</v>
      </c>
      <c r="D20" s="697" t="s">
        <v>553</v>
      </c>
      <c r="E20" s="697"/>
      <c r="F20" s="697" t="s">
        <v>553</v>
      </c>
      <c r="G20" s="697" t="s">
        <v>553</v>
      </c>
      <c r="H20" s="697" t="s">
        <v>553</v>
      </c>
      <c r="I20" s="698" t="s">
        <v>553</v>
      </c>
      <c r="J20" s="699" t="s">
        <v>0</v>
      </c>
    </row>
    <row r="21" spans="1:10" ht="14.4" customHeight="1" x14ac:dyDescent="0.3">
      <c r="A21" s="695" t="s">
        <v>561</v>
      </c>
      <c r="B21" s="696" t="s">
        <v>362</v>
      </c>
      <c r="C21" s="697">
        <v>326.87812000000099</v>
      </c>
      <c r="D21" s="697">
        <v>305.01539000000002</v>
      </c>
      <c r="E21" s="697"/>
      <c r="F21" s="697">
        <v>267.37544000000003</v>
      </c>
      <c r="G21" s="697">
        <v>286.1578042175783</v>
      </c>
      <c r="H21" s="697">
        <v>-18.782364217578277</v>
      </c>
      <c r="I21" s="698">
        <v>0.9343636135700244</v>
      </c>
      <c r="J21" s="699" t="s">
        <v>1</v>
      </c>
    </row>
    <row r="22" spans="1:10" ht="14.4" customHeight="1" x14ac:dyDescent="0.3">
      <c r="A22" s="695" t="s">
        <v>561</v>
      </c>
      <c r="B22" s="696" t="s">
        <v>363</v>
      </c>
      <c r="C22" s="697">
        <v>0</v>
      </c>
      <c r="D22" s="697">
        <v>13.32527</v>
      </c>
      <c r="E22" s="697"/>
      <c r="F22" s="697">
        <v>12.142990000000001</v>
      </c>
      <c r="G22" s="697">
        <v>13.333333333333334</v>
      </c>
      <c r="H22" s="697">
        <v>-1.1903433333333329</v>
      </c>
      <c r="I22" s="698">
        <v>0.91072425000000001</v>
      </c>
      <c r="J22" s="699" t="s">
        <v>1</v>
      </c>
    </row>
    <row r="23" spans="1:10" ht="14.4" customHeight="1" x14ac:dyDescent="0.3">
      <c r="A23" s="695" t="s">
        <v>561</v>
      </c>
      <c r="B23" s="696" t="s">
        <v>364</v>
      </c>
      <c r="C23" s="697">
        <v>18.573259999999998</v>
      </c>
      <c r="D23" s="697">
        <v>40.587809999999998</v>
      </c>
      <c r="E23" s="697"/>
      <c r="F23" s="697">
        <v>22.734109999999998</v>
      </c>
      <c r="G23" s="697">
        <v>30</v>
      </c>
      <c r="H23" s="697">
        <v>-7.2658900000000024</v>
      </c>
      <c r="I23" s="698">
        <v>0.75780366666666654</v>
      </c>
      <c r="J23" s="699" t="s">
        <v>1</v>
      </c>
    </row>
    <row r="24" spans="1:10" ht="14.4" customHeight="1" x14ac:dyDescent="0.3">
      <c r="A24" s="695" t="s">
        <v>561</v>
      </c>
      <c r="B24" s="696" t="s">
        <v>365</v>
      </c>
      <c r="C24" s="697">
        <v>0</v>
      </c>
      <c r="D24" s="697">
        <v>0</v>
      </c>
      <c r="E24" s="697"/>
      <c r="F24" s="697">
        <v>0</v>
      </c>
      <c r="G24" s="697">
        <v>0.83333333333333337</v>
      </c>
      <c r="H24" s="697">
        <v>-0.83333333333333337</v>
      </c>
      <c r="I24" s="698">
        <v>0</v>
      </c>
      <c r="J24" s="699" t="s">
        <v>1</v>
      </c>
    </row>
    <row r="25" spans="1:10" ht="14.4" customHeight="1" x14ac:dyDescent="0.3">
      <c r="A25" s="695" t="s">
        <v>561</v>
      </c>
      <c r="B25" s="696" t="s">
        <v>367</v>
      </c>
      <c r="C25" s="697">
        <v>35.736829999999998</v>
      </c>
      <c r="D25" s="697">
        <v>109.70957000000001</v>
      </c>
      <c r="E25" s="697"/>
      <c r="F25" s="697">
        <v>73.11327</v>
      </c>
      <c r="G25" s="697">
        <v>61.666666666666664</v>
      </c>
      <c r="H25" s="697">
        <v>11.446603333333336</v>
      </c>
      <c r="I25" s="698">
        <v>1.1856205945945946</v>
      </c>
      <c r="J25" s="699" t="s">
        <v>1</v>
      </c>
    </row>
    <row r="26" spans="1:10" ht="14.4" customHeight="1" x14ac:dyDescent="0.3">
      <c r="A26" s="695" t="s">
        <v>561</v>
      </c>
      <c r="B26" s="696" t="s">
        <v>368</v>
      </c>
      <c r="C26" s="697">
        <v>10.69354</v>
      </c>
      <c r="D26" s="697">
        <v>6.5101099999999992</v>
      </c>
      <c r="E26" s="697"/>
      <c r="F26" s="697">
        <v>3.4688400000000001</v>
      </c>
      <c r="G26" s="697">
        <v>11.6</v>
      </c>
      <c r="H26" s="697">
        <v>-8.1311599999999995</v>
      </c>
      <c r="I26" s="698">
        <v>0.29903793103448278</v>
      </c>
      <c r="J26" s="699" t="s">
        <v>1</v>
      </c>
    </row>
    <row r="27" spans="1:10" ht="14.4" customHeight="1" x14ac:dyDescent="0.3">
      <c r="A27" s="695" t="s">
        <v>561</v>
      </c>
      <c r="B27" s="696" t="s">
        <v>369</v>
      </c>
      <c r="C27" s="697">
        <v>6.8764500000000002</v>
      </c>
      <c r="D27" s="697">
        <v>8.7462499999999999</v>
      </c>
      <c r="E27" s="697"/>
      <c r="F27" s="697">
        <v>8.5252300000000005</v>
      </c>
      <c r="G27" s="697">
        <v>5.833333333333333</v>
      </c>
      <c r="H27" s="697">
        <v>2.6918966666666675</v>
      </c>
      <c r="I27" s="698">
        <v>1.4614680000000002</v>
      </c>
      <c r="J27" s="699" t="s">
        <v>1</v>
      </c>
    </row>
    <row r="28" spans="1:10" ht="14.4" customHeight="1" x14ac:dyDescent="0.3">
      <c r="A28" s="695" t="s">
        <v>561</v>
      </c>
      <c r="B28" s="696" t="s">
        <v>563</v>
      </c>
      <c r="C28" s="697">
        <v>398.75820000000095</v>
      </c>
      <c r="D28" s="697">
        <v>483.89440000000002</v>
      </c>
      <c r="E28" s="697"/>
      <c r="F28" s="697">
        <v>387.35988000000003</v>
      </c>
      <c r="G28" s="697">
        <v>409.42447088424495</v>
      </c>
      <c r="H28" s="697">
        <v>-22.064590884244922</v>
      </c>
      <c r="I28" s="698">
        <v>0.94610827526603025</v>
      </c>
      <c r="J28" s="699" t="s">
        <v>559</v>
      </c>
    </row>
    <row r="29" spans="1:10" ht="14.4" customHeight="1" x14ac:dyDescent="0.3">
      <c r="A29" s="695" t="s">
        <v>553</v>
      </c>
      <c r="B29" s="696" t="s">
        <v>553</v>
      </c>
      <c r="C29" s="697" t="s">
        <v>553</v>
      </c>
      <c r="D29" s="697" t="s">
        <v>553</v>
      </c>
      <c r="E29" s="697"/>
      <c r="F29" s="697" t="s">
        <v>553</v>
      </c>
      <c r="G29" s="697" t="s">
        <v>553</v>
      </c>
      <c r="H29" s="697" t="s">
        <v>553</v>
      </c>
      <c r="I29" s="698" t="s">
        <v>553</v>
      </c>
      <c r="J29" s="699" t="s">
        <v>560</v>
      </c>
    </row>
    <row r="30" spans="1:10" ht="14.4" customHeight="1" x14ac:dyDescent="0.3">
      <c r="A30" s="695" t="s">
        <v>564</v>
      </c>
      <c r="B30" s="696" t="s">
        <v>565</v>
      </c>
      <c r="C30" s="697" t="s">
        <v>553</v>
      </c>
      <c r="D30" s="697" t="s">
        <v>553</v>
      </c>
      <c r="E30" s="697"/>
      <c r="F30" s="697" t="s">
        <v>553</v>
      </c>
      <c r="G30" s="697" t="s">
        <v>553</v>
      </c>
      <c r="H30" s="697" t="s">
        <v>553</v>
      </c>
      <c r="I30" s="698" t="s">
        <v>553</v>
      </c>
      <c r="J30" s="699" t="s">
        <v>0</v>
      </c>
    </row>
    <row r="31" spans="1:10" ht="14.4" customHeight="1" x14ac:dyDescent="0.3">
      <c r="A31" s="695" t="s">
        <v>564</v>
      </c>
      <c r="B31" s="696" t="s">
        <v>362</v>
      </c>
      <c r="C31" s="697">
        <v>1.5928</v>
      </c>
      <c r="D31" s="697">
        <v>7.6982300000000006</v>
      </c>
      <c r="E31" s="697"/>
      <c r="F31" s="697">
        <v>1.6726300000000001</v>
      </c>
      <c r="G31" s="697">
        <v>9.8421957824221664</v>
      </c>
      <c r="H31" s="697">
        <v>-8.1695657824221666</v>
      </c>
      <c r="I31" s="698">
        <v>0.16994480062947553</v>
      </c>
      <c r="J31" s="699" t="s">
        <v>1</v>
      </c>
    </row>
    <row r="32" spans="1:10" ht="14.4" customHeight="1" x14ac:dyDescent="0.3">
      <c r="A32" s="695" t="s">
        <v>564</v>
      </c>
      <c r="B32" s="696" t="s">
        <v>566</v>
      </c>
      <c r="C32" s="697">
        <v>1.5928</v>
      </c>
      <c r="D32" s="697">
        <v>7.6982300000000006</v>
      </c>
      <c r="E32" s="697"/>
      <c r="F32" s="697">
        <v>1.6726300000000001</v>
      </c>
      <c r="G32" s="697">
        <v>9.8421957824221664</v>
      </c>
      <c r="H32" s="697">
        <v>-8.1695657824221666</v>
      </c>
      <c r="I32" s="698">
        <v>0.16994480062947553</v>
      </c>
      <c r="J32" s="699" t="s">
        <v>559</v>
      </c>
    </row>
    <row r="33" spans="1:10" ht="14.4" customHeight="1" x14ac:dyDescent="0.3">
      <c r="A33" s="695" t="s">
        <v>553</v>
      </c>
      <c r="B33" s="696" t="s">
        <v>553</v>
      </c>
      <c r="C33" s="697" t="s">
        <v>553</v>
      </c>
      <c r="D33" s="697" t="s">
        <v>553</v>
      </c>
      <c r="E33" s="697"/>
      <c r="F33" s="697" t="s">
        <v>553</v>
      </c>
      <c r="G33" s="697" t="s">
        <v>553</v>
      </c>
      <c r="H33" s="697" t="s">
        <v>553</v>
      </c>
      <c r="I33" s="698" t="s">
        <v>553</v>
      </c>
      <c r="J33" s="699" t="s">
        <v>560</v>
      </c>
    </row>
    <row r="34" spans="1:10" ht="14.4" customHeight="1" x14ac:dyDescent="0.3">
      <c r="A34" s="695" t="s">
        <v>551</v>
      </c>
      <c r="B34" s="696" t="s">
        <v>554</v>
      </c>
      <c r="C34" s="697">
        <v>400.98261000000099</v>
      </c>
      <c r="D34" s="697">
        <v>491.59263000000004</v>
      </c>
      <c r="E34" s="697"/>
      <c r="F34" s="697">
        <v>389.03251000000006</v>
      </c>
      <c r="G34" s="697">
        <v>419.26666666666711</v>
      </c>
      <c r="H34" s="697">
        <v>-30.234156666667047</v>
      </c>
      <c r="I34" s="698">
        <v>0.92788800286213946</v>
      </c>
      <c r="J34" s="699" t="s">
        <v>555</v>
      </c>
    </row>
  </sheetData>
  <mergeCells count="3">
    <mergeCell ref="F3:I3"/>
    <mergeCell ref="C4:D4"/>
    <mergeCell ref="A1:I1"/>
  </mergeCells>
  <conditionalFormatting sqref="F14 F35:F65537">
    <cfRule type="cellIs" dxfId="79" priority="18" stopIfTrue="1" operator="greaterThan">
      <formula>1</formula>
    </cfRule>
  </conditionalFormatting>
  <conditionalFormatting sqref="H5:H13">
    <cfRule type="expression" dxfId="78" priority="14">
      <formula>$H5&gt;0</formula>
    </cfRule>
  </conditionalFormatting>
  <conditionalFormatting sqref="I5:I13">
    <cfRule type="expression" dxfId="77" priority="15">
      <formula>$I5&gt;1</formula>
    </cfRule>
  </conditionalFormatting>
  <conditionalFormatting sqref="B5:B13">
    <cfRule type="expression" dxfId="76" priority="11">
      <formula>OR($J5="NS",$J5="SumaNS",$J5="Účet")</formula>
    </cfRule>
  </conditionalFormatting>
  <conditionalFormatting sqref="B5:D13 F5:I13">
    <cfRule type="expression" dxfId="75" priority="17">
      <formula>AND($J5&lt;&gt;"",$J5&lt;&gt;"mezeraKL")</formula>
    </cfRule>
  </conditionalFormatting>
  <conditionalFormatting sqref="B5:D13 F5:I13">
    <cfRule type="expression" dxfId="7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73" priority="13">
      <formula>OR($J5="SumaNS",$J5="NS")</formula>
    </cfRule>
  </conditionalFormatting>
  <conditionalFormatting sqref="A5:A13">
    <cfRule type="expression" dxfId="72" priority="9">
      <formula>AND($J5&lt;&gt;"mezeraKL",$J5&lt;&gt;"")</formula>
    </cfRule>
  </conditionalFormatting>
  <conditionalFormatting sqref="A5:A13">
    <cfRule type="expression" dxfId="71" priority="10">
      <formula>AND($J5&lt;&gt;"",$J5&lt;&gt;"mezeraKL")</formula>
    </cfRule>
  </conditionalFormatting>
  <conditionalFormatting sqref="H15:H34">
    <cfRule type="expression" dxfId="70" priority="5">
      <formula>$H15&gt;0</formula>
    </cfRule>
  </conditionalFormatting>
  <conditionalFormatting sqref="A15:A34">
    <cfRule type="expression" dxfId="69" priority="2">
      <formula>AND($J15&lt;&gt;"mezeraKL",$J15&lt;&gt;"")</formula>
    </cfRule>
  </conditionalFormatting>
  <conditionalFormatting sqref="I15:I34">
    <cfRule type="expression" dxfId="68" priority="6">
      <formula>$I15&gt;1</formula>
    </cfRule>
  </conditionalFormatting>
  <conditionalFormatting sqref="B15:B34">
    <cfRule type="expression" dxfId="67" priority="1">
      <formula>OR($J15="NS",$J15="SumaNS",$J15="Účet")</formula>
    </cfRule>
  </conditionalFormatting>
  <conditionalFormatting sqref="A15:D34 F15:I34">
    <cfRule type="expression" dxfId="66" priority="8">
      <formula>AND($J15&lt;&gt;"",$J15&lt;&gt;"mezeraKL")</formula>
    </cfRule>
  </conditionalFormatting>
  <conditionalFormatting sqref="B15:D34 F15:I34">
    <cfRule type="expression" dxfId="65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4 F15:I34">
    <cfRule type="expression" dxfId="64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55" t="s">
        <v>205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14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1"/>
      <c r="D3" s="552"/>
      <c r="E3" s="552"/>
      <c r="F3" s="552"/>
      <c r="G3" s="552"/>
      <c r="H3" s="552"/>
      <c r="I3" s="552"/>
      <c r="J3" s="553" t="s">
        <v>159</v>
      </c>
      <c r="K3" s="554"/>
      <c r="L3" s="203">
        <f>IF(M3&lt;&gt;0,N3/M3,0)</f>
        <v>169.40760004053325</v>
      </c>
      <c r="M3" s="203">
        <f>SUBTOTAL(9,M5:M1048576)</f>
        <v>2245.9499999999998</v>
      </c>
      <c r="N3" s="204">
        <f>SUBTOTAL(9,N5:N1048576)</f>
        <v>380480.99931103562</v>
      </c>
    </row>
    <row r="4" spans="1:14" s="330" customFormat="1" ht="14.4" customHeight="1" thickBot="1" x14ac:dyDescent="0.35">
      <c r="A4" s="700" t="s">
        <v>4</v>
      </c>
      <c r="B4" s="701" t="s">
        <v>5</v>
      </c>
      <c r="C4" s="701" t="s">
        <v>0</v>
      </c>
      <c r="D4" s="701" t="s">
        <v>6</v>
      </c>
      <c r="E4" s="701" t="s">
        <v>7</v>
      </c>
      <c r="F4" s="701" t="s">
        <v>1</v>
      </c>
      <c r="G4" s="701" t="s">
        <v>8</v>
      </c>
      <c r="H4" s="701" t="s">
        <v>9</v>
      </c>
      <c r="I4" s="701" t="s">
        <v>10</v>
      </c>
      <c r="J4" s="702" t="s">
        <v>11</v>
      </c>
      <c r="K4" s="702" t="s">
        <v>12</v>
      </c>
      <c r="L4" s="703" t="s">
        <v>184</v>
      </c>
      <c r="M4" s="703" t="s">
        <v>13</v>
      </c>
      <c r="N4" s="704" t="s">
        <v>201</v>
      </c>
    </row>
    <row r="5" spans="1:14" ht="14.4" customHeight="1" x14ac:dyDescent="0.3">
      <c r="A5" s="707" t="s">
        <v>551</v>
      </c>
      <c r="B5" s="708" t="s">
        <v>552</v>
      </c>
      <c r="C5" s="709" t="s">
        <v>561</v>
      </c>
      <c r="D5" s="710" t="s">
        <v>1820</v>
      </c>
      <c r="E5" s="709" t="s">
        <v>567</v>
      </c>
      <c r="F5" s="710" t="s">
        <v>1822</v>
      </c>
      <c r="G5" s="709"/>
      <c r="H5" s="709" t="s">
        <v>568</v>
      </c>
      <c r="I5" s="709" t="s">
        <v>569</v>
      </c>
      <c r="J5" s="709" t="s">
        <v>570</v>
      </c>
      <c r="K5" s="709" t="s">
        <v>571</v>
      </c>
      <c r="L5" s="711">
        <v>579.13999999999965</v>
      </c>
      <c r="M5" s="711">
        <v>1</v>
      </c>
      <c r="N5" s="712">
        <v>579.13999999999965</v>
      </c>
    </row>
    <row r="6" spans="1:14" ht="14.4" customHeight="1" x14ac:dyDescent="0.3">
      <c r="A6" s="713" t="s">
        <v>551</v>
      </c>
      <c r="B6" s="714" t="s">
        <v>552</v>
      </c>
      <c r="C6" s="715" t="s">
        <v>561</v>
      </c>
      <c r="D6" s="716" t="s">
        <v>1820</v>
      </c>
      <c r="E6" s="715" t="s">
        <v>567</v>
      </c>
      <c r="F6" s="716" t="s">
        <v>1822</v>
      </c>
      <c r="G6" s="715"/>
      <c r="H6" s="715" t="s">
        <v>572</v>
      </c>
      <c r="I6" s="715" t="s">
        <v>573</v>
      </c>
      <c r="J6" s="715" t="s">
        <v>574</v>
      </c>
      <c r="K6" s="715" t="s">
        <v>575</v>
      </c>
      <c r="L6" s="717">
        <v>46.989999999999988</v>
      </c>
      <c r="M6" s="717">
        <v>3</v>
      </c>
      <c r="N6" s="718">
        <v>140.96999999999997</v>
      </c>
    </row>
    <row r="7" spans="1:14" ht="14.4" customHeight="1" x14ac:dyDescent="0.3">
      <c r="A7" s="713" t="s">
        <v>551</v>
      </c>
      <c r="B7" s="714" t="s">
        <v>552</v>
      </c>
      <c r="C7" s="715" t="s">
        <v>561</v>
      </c>
      <c r="D7" s="716" t="s">
        <v>1820</v>
      </c>
      <c r="E7" s="715" t="s">
        <v>567</v>
      </c>
      <c r="F7" s="716" t="s">
        <v>1822</v>
      </c>
      <c r="G7" s="715"/>
      <c r="H7" s="715" t="s">
        <v>576</v>
      </c>
      <c r="I7" s="715" t="s">
        <v>577</v>
      </c>
      <c r="J7" s="715" t="s">
        <v>578</v>
      </c>
      <c r="K7" s="715" t="s">
        <v>579</v>
      </c>
      <c r="L7" s="717">
        <v>369.24</v>
      </c>
      <c r="M7" s="717">
        <v>3</v>
      </c>
      <c r="N7" s="718">
        <v>1107.72</v>
      </c>
    </row>
    <row r="8" spans="1:14" ht="14.4" customHeight="1" x14ac:dyDescent="0.3">
      <c r="A8" s="713" t="s">
        <v>551</v>
      </c>
      <c r="B8" s="714" t="s">
        <v>552</v>
      </c>
      <c r="C8" s="715" t="s">
        <v>561</v>
      </c>
      <c r="D8" s="716" t="s">
        <v>1820</v>
      </c>
      <c r="E8" s="715" t="s">
        <v>567</v>
      </c>
      <c r="F8" s="716" t="s">
        <v>1822</v>
      </c>
      <c r="G8" s="715"/>
      <c r="H8" s="715" t="s">
        <v>580</v>
      </c>
      <c r="I8" s="715" t="s">
        <v>581</v>
      </c>
      <c r="J8" s="715" t="s">
        <v>582</v>
      </c>
      <c r="K8" s="715" t="s">
        <v>583</v>
      </c>
      <c r="L8" s="717">
        <v>71.17000000000003</v>
      </c>
      <c r="M8" s="717">
        <v>2</v>
      </c>
      <c r="N8" s="718">
        <v>142.34000000000006</v>
      </c>
    </row>
    <row r="9" spans="1:14" ht="14.4" customHeight="1" x14ac:dyDescent="0.3">
      <c r="A9" s="713" t="s">
        <v>551</v>
      </c>
      <c r="B9" s="714" t="s">
        <v>552</v>
      </c>
      <c r="C9" s="715" t="s">
        <v>561</v>
      </c>
      <c r="D9" s="716" t="s">
        <v>1820</v>
      </c>
      <c r="E9" s="715" t="s">
        <v>567</v>
      </c>
      <c r="F9" s="716" t="s">
        <v>1822</v>
      </c>
      <c r="G9" s="715"/>
      <c r="H9" s="715" t="s">
        <v>584</v>
      </c>
      <c r="I9" s="715" t="s">
        <v>585</v>
      </c>
      <c r="J9" s="715" t="s">
        <v>586</v>
      </c>
      <c r="K9" s="715" t="s">
        <v>587</v>
      </c>
      <c r="L9" s="717">
        <v>775.27</v>
      </c>
      <c r="M9" s="717">
        <v>2</v>
      </c>
      <c r="N9" s="718">
        <v>1550.54</v>
      </c>
    </row>
    <row r="10" spans="1:14" ht="14.4" customHeight="1" x14ac:dyDescent="0.3">
      <c r="A10" s="713" t="s">
        <v>551</v>
      </c>
      <c r="B10" s="714" t="s">
        <v>552</v>
      </c>
      <c r="C10" s="715" t="s">
        <v>561</v>
      </c>
      <c r="D10" s="716" t="s">
        <v>1820</v>
      </c>
      <c r="E10" s="715" t="s">
        <v>567</v>
      </c>
      <c r="F10" s="716" t="s">
        <v>1822</v>
      </c>
      <c r="G10" s="715"/>
      <c r="H10" s="715" t="s">
        <v>588</v>
      </c>
      <c r="I10" s="715" t="s">
        <v>589</v>
      </c>
      <c r="J10" s="715" t="s">
        <v>590</v>
      </c>
      <c r="K10" s="715" t="s">
        <v>591</v>
      </c>
      <c r="L10" s="717">
        <v>438.16</v>
      </c>
      <c r="M10" s="717">
        <v>1</v>
      </c>
      <c r="N10" s="718">
        <v>438.16</v>
      </c>
    </row>
    <row r="11" spans="1:14" ht="14.4" customHeight="1" x14ac:dyDescent="0.3">
      <c r="A11" s="713" t="s">
        <v>551</v>
      </c>
      <c r="B11" s="714" t="s">
        <v>552</v>
      </c>
      <c r="C11" s="715" t="s">
        <v>561</v>
      </c>
      <c r="D11" s="716" t="s">
        <v>1820</v>
      </c>
      <c r="E11" s="715" t="s">
        <v>567</v>
      </c>
      <c r="F11" s="716" t="s">
        <v>1822</v>
      </c>
      <c r="G11" s="715"/>
      <c r="H11" s="715" t="s">
        <v>592</v>
      </c>
      <c r="I11" s="715" t="s">
        <v>593</v>
      </c>
      <c r="J11" s="715" t="s">
        <v>594</v>
      </c>
      <c r="K11" s="715" t="s">
        <v>595</v>
      </c>
      <c r="L11" s="717">
        <v>276.1000523710228</v>
      </c>
      <c r="M11" s="717">
        <v>5</v>
      </c>
      <c r="N11" s="718">
        <v>1380.5002618551139</v>
      </c>
    </row>
    <row r="12" spans="1:14" ht="14.4" customHeight="1" x14ac:dyDescent="0.3">
      <c r="A12" s="713" t="s">
        <v>551</v>
      </c>
      <c r="B12" s="714" t="s">
        <v>552</v>
      </c>
      <c r="C12" s="715" t="s">
        <v>561</v>
      </c>
      <c r="D12" s="716" t="s">
        <v>1820</v>
      </c>
      <c r="E12" s="715" t="s">
        <v>567</v>
      </c>
      <c r="F12" s="716" t="s">
        <v>1822</v>
      </c>
      <c r="G12" s="715"/>
      <c r="H12" s="715" t="s">
        <v>596</v>
      </c>
      <c r="I12" s="715" t="s">
        <v>597</v>
      </c>
      <c r="J12" s="715" t="s">
        <v>598</v>
      </c>
      <c r="K12" s="715" t="s">
        <v>599</v>
      </c>
      <c r="L12" s="717">
        <v>99.980000000000061</v>
      </c>
      <c r="M12" s="717">
        <v>3</v>
      </c>
      <c r="N12" s="718">
        <v>299.94000000000017</v>
      </c>
    </row>
    <row r="13" spans="1:14" ht="14.4" customHeight="1" x14ac:dyDescent="0.3">
      <c r="A13" s="713" t="s">
        <v>551</v>
      </c>
      <c r="B13" s="714" t="s">
        <v>552</v>
      </c>
      <c r="C13" s="715" t="s">
        <v>561</v>
      </c>
      <c r="D13" s="716" t="s">
        <v>1820</v>
      </c>
      <c r="E13" s="715" t="s">
        <v>567</v>
      </c>
      <c r="F13" s="716" t="s">
        <v>1822</v>
      </c>
      <c r="G13" s="715"/>
      <c r="H13" s="715" t="s">
        <v>600</v>
      </c>
      <c r="I13" s="715" t="s">
        <v>601</v>
      </c>
      <c r="J13" s="715" t="s">
        <v>602</v>
      </c>
      <c r="K13" s="715" t="s">
        <v>603</v>
      </c>
      <c r="L13" s="717">
        <v>973.47</v>
      </c>
      <c r="M13" s="717">
        <v>2</v>
      </c>
      <c r="N13" s="718">
        <v>1946.94</v>
      </c>
    </row>
    <row r="14" spans="1:14" ht="14.4" customHeight="1" x14ac:dyDescent="0.3">
      <c r="A14" s="713" t="s">
        <v>551</v>
      </c>
      <c r="B14" s="714" t="s">
        <v>552</v>
      </c>
      <c r="C14" s="715" t="s">
        <v>561</v>
      </c>
      <c r="D14" s="716" t="s">
        <v>1820</v>
      </c>
      <c r="E14" s="715" t="s">
        <v>567</v>
      </c>
      <c r="F14" s="716" t="s">
        <v>1822</v>
      </c>
      <c r="G14" s="715"/>
      <c r="H14" s="715" t="s">
        <v>604</v>
      </c>
      <c r="I14" s="715" t="s">
        <v>604</v>
      </c>
      <c r="J14" s="715" t="s">
        <v>605</v>
      </c>
      <c r="K14" s="715" t="s">
        <v>606</v>
      </c>
      <c r="L14" s="717">
        <v>109.99999999999994</v>
      </c>
      <c r="M14" s="717">
        <v>2</v>
      </c>
      <c r="N14" s="718">
        <v>219.99999999999989</v>
      </c>
    </row>
    <row r="15" spans="1:14" ht="14.4" customHeight="1" x14ac:dyDescent="0.3">
      <c r="A15" s="713" t="s">
        <v>551</v>
      </c>
      <c r="B15" s="714" t="s">
        <v>552</v>
      </c>
      <c r="C15" s="715" t="s">
        <v>561</v>
      </c>
      <c r="D15" s="716" t="s">
        <v>1820</v>
      </c>
      <c r="E15" s="715" t="s">
        <v>567</v>
      </c>
      <c r="F15" s="716" t="s">
        <v>1822</v>
      </c>
      <c r="G15" s="715"/>
      <c r="H15" s="715" t="s">
        <v>607</v>
      </c>
      <c r="I15" s="715" t="s">
        <v>607</v>
      </c>
      <c r="J15" s="715" t="s">
        <v>608</v>
      </c>
      <c r="K15" s="715" t="s">
        <v>609</v>
      </c>
      <c r="L15" s="717">
        <v>245.77999999999989</v>
      </c>
      <c r="M15" s="717">
        <v>1</v>
      </c>
      <c r="N15" s="718">
        <v>245.77999999999989</v>
      </c>
    </row>
    <row r="16" spans="1:14" ht="14.4" customHeight="1" x14ac:dyDescent="0.3">
      <c r="A16" s="713" t="s">
        <v>551</v>
      </c>
      <c r="B16" s="714" t="s">
        <v>552</v>
      </c>
      <c r="C16" s="715" t="s">
        <v>561</v>
      </c>
      <c r="D16" s="716" t="s">
        <v>1820</v>
      </c>
      <c r="E16" s="715" t="s">
        <v>567</v>
      </c>
      <c r="F16" s="716" t="s">
        <v>1822</v>
      </c>
      <c r="G16" s="715" t="s">
        <v>610</v>
      </c>
      <c r="H16" s="715" t="s">
        <v>611</v>
      </c>
      <c r="I16" s="715" t="s">
        <v>611</v>
      </c>
      <c r="J16" s="715" t="s">
        <v>612</v>
      </c>
      <c r="K16" s="715" t="s">
        <v>613</v>
      </c>
      <c r="L16" s="717">
        <v>171.59999980297709</v>
      </c>
      <c r="M16" s="717">
        <v>63</v>
      </c>
      <c r="N16" s="718">
        <v>10810.799987587558</v>
      </c>
    </row>
    <row r="17" spans="1:14" ht="14.4" customHeight="1" x14ac:dyDescent="0.3">
      <c r="A17" s="713" t="s">
        <v>551</v>
      </c>
      <c r="B17" s="714" t="s">
        <v>552</v>
      </c>
      <c r="C17" s="715" t="s">
        <v>561</v>
      </c>
      <c r="D17" s="716" t="s">
        <v>1820</v>
      </c>
      <c r="E17" s="715" t="s">
        <v>567</v>
      </c>
      <c r="F17" s="716" t="s">
        <v>1822</v>
      </c>
      <c r="G17" s="715" t="s">
        <v>610</v>
      </c>
      <c r="H17" s="715" t="s">
        <v>614</v>
      </c>
      <c r="I17" s="715" t="s">
        <v>614</v>
      </c>
      <c r="J17" s="715" t="s">
        <v>615</v>
      </c>
      <c r="K17" s="715" t="s">
        <v>616</v>
      </c>
      <c r="L17" s="717">
        <v>173.69</v>
      </c>
      <c r="M17" s="717">
        <v>1</v>
      </c>
      <c r="N17" s="718">
        <v>173.69</v>
      </c>
    </row>
    <row r="18" spans="1:14" ht="14.4" customHeight="1" x14ac:dyDescent="0.3">
      <c r="A18" s="713" t="s">
        <v>551</v>
      </c>
      <c r="B18" s="714" t="s">
        <v>552</v>
      </c>
      <c r="C18" s="715" t="s">
        <v>561</v>
      </c>
      <c r="D18" s="716" t="s">
        <v>1820</v>
      </c>
      <c r="E18" s="715" t="s">
        <v>567</v>
      </c>
      <c r="F18" s="716" t="s">
        <v>1822</v>
      </c>
      <c r="G18" s="715" t="s">
        <v>610</v>
      </c>
      <c r="H18" s="715" t="s">
        <v>617</v>
      </c>
      <c r="I18" s="715" t="s">
        <v>617</v>
      </c>
      <c r="J18" s="715" t="s">
        <v>618</v>
      </c>
      <c r="K18" s="715" t="s">
        <v>619</v>
      </c>
      <c r="L18" s="717">
        <v>126.49999999999999</v>
      </c>
      <c r="M18" s="717">
        <v>6</v>
      </c>
      <c r="N18" s="718">
        <v>758.99999999999989</v>
      </c>
    </row>
    <row r="19" spans="1:14" ht="14.4" customHeight="1" x14ac:dyDescent="0.3">
      <c r="A19" s="713" t="s">
        <v>551</v>
      </c>
      <c r="B19" s="714" t="s">
        <v>552</v>
      </c>
      <c r="C19" s="715" t="s">
        <v>561</v>
      </c>
      <c r="D19" s="716" t="s">
        <v>1820</v>
      </c>
      <c r="E19" s="715" t="s">
        <v>567</v>
      </c>
      <c r="F19" s="716" t="s">
        <v>1822</v>
      </c>
      <c r="G19" s="715" t="s">
        <v>610</v>
      </c>
      <c r="H19" s="715" t="s">
        <v>620</v>
      </c>
      <c r="I19" s="715" t="s">
        <v>620</v>
      </c>
      <c r="J19" s="715" t="s">
        <v>612</v>
      </c>
      <c r="K19" s="715" t="s">
        <v>621</v>
      </c>
      <c r="L19" s="717">
        <v>92.949999543992988</v>
      </c>
      <c r="M19" s="717">
        <v>22</v>
      </c>
      <c r="N19" s="718">
        <v>2044.8999899678458</v>
      </c>
    </row>
    <row r="20" spans="1:14" ht="14.4" customHeight="1" x14ac:dyDescent="0.3">
      <c r="A20" s="713" t="s">
        <v>551</v>
      </c>
      <c r="B20" s="714" t="s">
        <v>552</v>
      </c>
      <c r="C20" s="715" t="s">
        <v>561</v>
      </c>
      <c r="D20" s="716" t="s">
        <v>1820</v>
      </c>
      <c r="E20" s="715" t="s">
        <v>567</v>
      </c>
      <c r="F20" s="716" t="s">
        <v>1822</v>
      </c>
      <c r="G20" s="715" t="s">
        <v>610</v>
      </c>
      <c r="H20" s="715" t="s">
        <v>622</v>
      </c>
      <c r="I20" s="715" t="s">
        <v>623</v>
      </c>
      <c r="J20" s="715" t="s">
        <v>624</v>
      </c>
      <c r="K20" s="715" t="s">
        <v>625</v>
      </c>
      <c r="L20" s="717">
        <v>43.44</v>
      </c>
      <c r="M20" s="717">
        <v>2</v>
      </c>
      <c r="N20" s="718">
        <v>86.88</v>
      </c>
    </row>
    <row r="21" spans="1:14" ht="14.4" customHeight="1" x14ac:dyDescent="0.3">
      <c r="A21" s="713" t="s">
        <v>551</v>
      </c>
      <c r="B21" s="714" t="s">
        <v>552</v>
      </c>
      <c r="C21" s="715" t="s">
        <v>561</v>
      </c>
      <c r="D21" s="716" t="s">
        <v>1820</v>
      </c>
      <c r="E21" s="715" t="s">
        <v>567</v>
      </c>
      <c r="F21" s="716" t="s">
        <v>1822</v>
      </c>
      <c r="G21" s="715" t="s">
        <v>610</v>
      </c>
      <c r="H21" s="715" t="s">
        <v>626</v>
      </c>
      <c r="I21" s="715" t="s">
        <v>627</v>
      </c>
      <c r="J21" s="715" t="s">
        <v>628</v>
      </c>
      <c r="K21" s="715" t="s">
        <v>629</v>
      </c>
      <c r="L21" s="717">
        <v>40.779999999999994</v>
      </c>
      <c r="M21" s="717">
        <v>5</v>
      </c>
      <c r="N21" s="718">
        <v>203.89999999999998</v>
      </c>
    </row>
    <row r="22" spans="1:14" ht="14.4" customHeight="1" x14ac:dyDescent="0.3">
      <c r="A22" s="713" t="s">
        <v>551</v>
      </c>
      <c r="B22" s="714" t="s">
        <v>552</v>
      </c>
      <c r="C22" s="715" t="s">
        <v>561</v>
      </c>
      <c r="D22" s="716" t="s">
        <v>1820</v>
      </c>
      <c r="E22" s="715" t="s">
        <v>567</v>
      </c>
      <c r="F22" s="716" t="s">
        <v>1822</v>
      </c>
      <c r="G22" s="715" t="s">
        <v>610</v>
      </c>
      <c r="H22" s="715" t="s">
        <v>630</v>
      </c>
      <c r="I22" s="715" t="s">
        <v>631</v>
      </c>
      <c r="J22" s="715" t="s">
        <v>632</v>
      </c>
      <c r="K22" s="715" t="s">
        <v>633</v>
      </c>
      <c r="L22" s="717">
        <v>87.029857304962135</v>
      </c>
      <c r="M22" s="717">
        <v>3</v>
      </c>
      <c r="N22" s="718">
        <v>261.08957191488639</v>
      </c>
    </row>
    <row r="23" spans="1:14" ht="14.4" customHeight="1" x14ac:dyDescent="0.3">
      <c r="A23" s="713" t="s">
        <v>551</v>
      </c>
      <c r="B23" s="714" t="s">
        <v>552</v>
      </c>
      <c r="C23" s="715" t="s">
        <v>561</v>
      </c>
      <c r="D23" s="716" t="s">
        <v>1820</v>
      </c>
      <c r="E23" s="715" t="s">
        <v>567</v>
      </c>
      <c r="F23" s="716" t="s">
        <v>1822</v>
      </c>
      <c r="G23" s="715" t="s">
        <v>610</v>
      </c>
      <c r="H23" s="715" t="s">
        <v>634</v>
      </c>
      <c r="I23" s="715" t="s">
        <v>635</v>
      </c>
      <c r="J23" s="715" t="s">
        <v>636</v>
      </c>
      <c r="K23" s="715" t="s">
        <v>637</v>
      </c>
      <c r="L23" s="717">
        <v>96.819999999999979</v>
      </c>
      <c r="M23" s="717">
        <v>3</v>
      </c>
      <c r="N23" s="718">
        <v>290.45999999999992</v>
      </c>
    </row>
    <row r="24" spans="1:14" ht="14.4" customHeight="1" x14ac:dyDescent="0.3">
      <c r="A24" s="713" t="s">
        <v>551</v>
      </c>
      <c r="B24" s="714" t="s">
        <v>552</v>
      </c>
      <c r="C24" s="715" t="s">
        <v>561</v>
      </c>
      <c r="D24" s="716" t="s">
        <v>1820</v>
      </c>
      <c r="E24" s="715" t="s">
        <v>567</v>
      </c>
      <c r="F24" s="716" t="s">
        <v>1822</v>
      </c>
      <c r="G24" s="715" t="s">
        <v>610</v>
      </c>
      <c r="H24" s="715" t="s">
        <v>638</v>
      </c>
      <c r="I24" s="715" t="s">
        <v>639</v>
      </c>
      <c r="J24" s="715" t="s">
        <v>636</v>
      </c>
      <c r="K24" s="715" t="s">
        <v>640</v>
      </c>
      <c r="L24" s="717">
        <v>100.76000000000002</v>
      </c>
      <c r="M24" s="717">
        <v>19</v>
      </c>
      <c r="N24" s="718">
        <v>1914.4400000000003</v>
      </c>
    </row>
    <row r="25" spans="1:14" ht="14.4" customHeight="1" x14ac:dyDescent="0.3">
      <c r="A25" s="713" t="s">
        <v>551</v>
      </c>
      <c r="B25" s="714" t="s">
        <v>552</v>
      </c>
      <c r="C25" s="715" t="s">
        <v>561</v>
      </c>
      <c r="D25" s="716" t="s">
        <v>1820</v>
      </c>
      <c r="E25" s="715" t="s">
        <v>567</v>
      </c>
      <c r="F25" s="716" t="s">
        <v>1822</v>
      </c>
      <c r="G25" s="715" t="s">
        <v>610</v>
      </c>
      <c r="H25" s="715" t="s">
        <v>641</v>
      </c>
      <c r="I25" s="715" t="s">
        <v>642</v>
      </c>
      <c r="J25" s="715" t="s">
        <v>643</v>
      </c>
      <c r="K25" s="715" t="s">
        <v>644</v>
      </c>
      <c r="L25" s="717">
        <v>177.21000000000018</v>
      </c>
      <c r="M25" s="717">
        <v>1</v>
      </c>
      <c r="N25" s="718">
        <v>177.21000000000018</v>
      </c>
    </row>
    <row r="26" spans="1:14" ht="14.4" customHeight="1" x14ac:dyDescent="0.3">
      <c r="A26" s="713" t="s">
        <v>551</v>
      </c>
      <c r="B26" s="714" t="s">
        <v>552</v>
      </c>
      <c r="C26" s="715" t="s">
        <v>561</v>
      </c>
      <c r="D26" s="716" t="s">
        <v>1820</v>
      </c>
      <c r="E26" s="715" t="s">
        <v>567</v>
      </c>
      <c r="F26" s="716" t="s">
        <v>1822</v>
      </c>
      <c r="G26" s="715" t="s">
        <v>610</v>
      </c>
      <c r="H26" s="715" t="s">
        <v>645</v>
      </c>
      <c r="I26" s="715" t="s">
        <v>646</v>
      </c>
      <c r="J26" s="715" t="s">
        <v>647</v>
      </c>
      <c r="K26" s="715" t="s">
        <v>648</v>
      </c>
      <c r="L26" s="717">
        <v>64.539999999999992</v>
      </c>
      <c r="M26" s="717">
        <v>30</v>
      </c>
      <c r="N26" s="718">
        <v>1936.1999999999998</v>
      </c>
    </row>
    <row r="27" spans="1:14" ht="14.4" customHeight="1" x14ac:dyDescent="0.3">
      <c r="A27" s="713" t="s">
        <v>551</v>
      </c>
      <c r="B27" s="714" t="s">
        <v>552</v>
      </c>
      <c r="C27" s="715" t="s">
        <v>561</v>
      </c>
      <c r="D27" s="716" t="s">
        <v>1820</v>
      </c>
      <c r="E27" s="715" t="s">
        <v>567</v>
      </c>
      <c r="F27" s="716" t="s">
        <v>1822</v>
      </c>
      <c r="G27" s="715" t="s">
        <v>610</v>
      </c>
      <c r="H27" s="715" t="s">
        <v>649</v>
      </c>
      <c r="I27" s="715" t="s">
        <v>650</v>
      </c>
      <c r="J27" s="715" t="s">
        <v>651</v>
      </c>
      <c r="K27" s="715" t="s">
        <v>652</v>
      </c>
      <c r="L27" s="717">
        <v>28.189999999999987</v>
      </c>
      <c r="M27" s="717">
        <v>16</v>
      </c>
      <c r="N27" s="718">
        <v>451.03999999999979</v>
      </c>
    </row>
    <row r="28" spans="1:14" ht="14.4" customHeight="1" x14ac:dyDescent="0.3">
      <c r="A28" s="713" t="s">
        <v>551</v>
      </c>
      <c r="B28" s="714" t="s">
        <v>552</v>
      </c>
      <c r="C28" s="715" t="s">
        <v>561</v>
      </c>
      <c r="D28" s="716" t="s">
        <v>1820</v>
      </c>
      <c r="E28" s="715" t="s">
        <v>567</v>
      </c>
      <c r="F28" s="716" t="s">
        <v>1822</v>
      </c>
      <c r="G28" s="715" t="s">
        <v>610</v>
      </c>
      <c r="H28" s="715" t="s">
        <v>653</v>
      </c>
      <c r="I28" s="715" t="s">
        <v>654</v>
      </c>
      <c r="J28" s="715" t="s">
        <v>655</v>
      </c>
      <c r="K28" s="715" t="s">
        <v>629</v>
      </c>
      <c r="L28" s="717">
        <v>40.170000000000023</v>
      </c>
      <c r="M28" s="717">
        <v>1</v>
      </c>
      <c r="N28" s="718">
        <v>40.170000000000023</v>
      </c>
    </row>
    <row r="29" spans="1:14" ht="14.4" customHeight="1" x14ac:dyDescent="0.3">
      <c r="A29" s="713" t="s">
        <v>551</v>
      </c>
      <c r="B29" s="714" t="s">
        <v>552</v>
      </c>
      <c r="C29" s="715" t="s">
        <v>561</v>
      </c>
      <c r="D29" s="716" t="s">
        <v>1820</v>
      </c>
      <c r="E29" s="715" t="s">
        <v>567</v>
      </c>
      <c r="F29" s="716" t="s">
        <v>1822</v>
      </c>
      <c r="G29" s="715" t="s">
        <v>610</v>
      </c>
      <c r="H29" s="715" t="s">
        <v>656</v>
      </c>
      <c r="I29" s="715" t="s">
        <v>657</v>
      </c>
      <c r="J29" s="715" t="s">
        <v>658</v>
      </c>
      <c r="K29" s="715" t="s">
        <v>659</v>
      </c>
      <c r="L29" s="717">
        <v>115.93996552359886</v>
      </c>
      <c r="M29" s="717">
        <v>18</v>
      </c>
      <c r="N29" s="718">
        <v>2086.9193794247794</v>
      </c>
    </row>
    <row r="30" spans="1:14" ht="14.4" customHeight="1" x14ac:dyDescent="0.3">
      <c r="A30" s="713" t="s">
        <v>551</v>
      </c>
      <c r="B30" s="714" t="s">
        <v>552</v>
      </c>
      <c r="C30" s="715" t="s">
        <v>561</v>
      </c>
      <c r="D30" s="716" t="s">
        <v>1820</v>
      </c>
      <c r="E30" s="715" t="s">
        <v>567</v>
      </c>
      <c r="F30" s="716" t="s">
        <v>1822</v>
      </c>
      <c r="G30" s="715" t="s">
        <v>610</v>
      </c>
      <c r="H30" s="715" t="s">
        <v>660</v>
      </c>
      <c r="I30" s="715" t="s">
        <v>661</v>
      </c>
      <c r="J30" s="715" t="s">
        <v>662</v>
      </c>
      <c r="K30" s="715" t="s">
        <v>663</v>
      </c>
      <c r="L30" s="717">
        <v>63.050006644116429</v>
      </c>
      <c r="M30" s="717">
        <v>9</v>
      </c>
      <c r="N30" s="718">
        <v>567.45005979704786</v>
      </c>
    </row>
    <row r="31" spans="1:14" ht="14.4" customHeight="1" x14ac:dyDescent="0.3">
      <c r="A31" s="713" t="s">
        <v>551</v>
      </c>
      <c r="B31" s="714" t="s">
        <v>552</v>
      </c>
      <c r="C31" s="715" t="s">
        <v>561</v>
      </c>
      <c r="D31" s="716" t="s">
        <v>1820</v>
      </c>
      <c r="E31" s="715" t="s">
        <v>567</v>
      </c>
      <c r="F31" s="716" t="s">
        <v>1822</v>
      </c>
      <c r="G31" s="715" t="s">
        <v>610</v>
      </c>
      <c r="H31" s="715" t="s">
        <v>664</v>
      </c>
      <c r="I31" s="715" t="s">
        <v>665</v>
      </c>
      <c r="J31" s="715" t="s">
        <v>666</v>
      </c>
      <c r="K31" s="715" t="s">
        <v>667</v>
      </c>
      <c r="L31" s="717">
        <v>164.48017718028265</v>
      </c>
      <c r="M31" s="717">
        <v>12</v>
      </c>
      <c r="N31" s="718">
        <v>1973.7621261633919</v>
      </c>
    </row>
    <row r="32" spans="1:14" ht="14.4" customHeight="1" x14ac:dyDescent="0.3">
      <c r="A32" s="713" t="s">
        <v>551</v>
      </c>
      <c r="B32" s="714" t="s">
        <v>552</v>
      </c>
      <c r="C32" s="715" t="s">
        <v>561</v>
      </c>
      <c r="D32" s="716" t="s">
        <v>1820</v>
      </c>
      <c r="E32" s="715" t="s">
        <v>567</v>
      </c>
      <c r="F32" s="716" t="s">
        <v>1822</v>
      </c>
      <c r="G32" s="715" t="s">
        <v>610</v>
      </c>
      <c r="H32" s="715" t="s">
        <v>668</v>
      </c>
      <c r="I32" s="715" t="s">
        <v>669</v>
      </c>
      <c r="J32" s="715" t="s">
        <v>670</v>
      </c>
      <c r="K32" s="715" t="s">
        <v>625</v>
      </c>
      <c r="L32" s="717">
        <v>40.220000000000006</v>
      </c>
      <c r="M32" s="717">
        <v>2</v>
      </c>
      <c r="N32" s="718">
        <v>80.440000000000012</v>
      </c>
    </row>
    <row r="33" spans="1:14" ht="14.4" customHeight="1" x14ac:dyDescent="0.3">
      <c r="A33" s="713" t="s">
        <v>551</v>
      </c>
      <c r="B33" s="714" t="s">
        <v>552</v>
      </c>
      <c r="C33" s="715" t="s">
        <v>561</v>
      </c>
      <c r="D33" s="716" t="s">
        <v>1820</v>
      </c>
      <c r="E33" s="715" t="s">
        <v>567</v>
      </c>
      <c r="F33" s="716" t="s">
        <v>1822</v>
      </c>
      <c r="G33" s="715" t="s">
        <v>610</v>
      </c>
      <c r="H33" s="715" t="s">
        <v>671</v>
      </c>
      <c r="I33" s="715" t="s">
        <v>672</v>
      </c>
      <c r="J33" s="715" t="s">
        <v>673</v>
      </c>
      <c r="K33" s="715" t="s">
        <v>674</v>
      </c>
      <c r="L33" s="717">
        <v>66.72</v>
      </c>
      <c r="M33" s="717">
        <v>17</v>
      </c>
      <c r="N33" s="718">
        <v>1134.24</v>
      </c>
    </row>
    <row r="34" spans="1:14" ht="14.4" customHeight="1" x14ac:dyDescent="0.3">
      <c r="A34" s="713" t="s">
        <v>551</v>
      </c>
      <c r="B34" s="714" t="s">
        <v>552</v>
      </c>
      <c r="C34" s="715" t="s">
        <v>561</v>
      </c>
      <c r="D34" s="716" t="s">
        <v>1820</v>
      </c>
      <c r="E34" s="715" t="s">
        <v>567</v>
      </c>
      <c r="F34" s="716" t="s">
        <v>1822</v>
      </c>
      <c r="G34" s="715" t="s">
        <v>610</v>
      </c>
      <c r="H34" s="715" t="s">
        <v>675</v>
      </c>
      <c r="I34" s="715" t="s">
        <v>676</v>
      </c>
      <c r="J34" s="715" t="s">
        <v>677</v>
      </c>
      <c r="K34" s="715" t="s">
        <v>678</v>
      </c>
      <c r="L34" s="717">
        <v>126.85000000000001</v>
      </c>
      <c r="M34" s="717">
        <v>1</v>
      </c>
      <c r="N34" s="718">
        <v>126.85000000000001</v>
      </c>
    </row>
    <row r="35" spans="1:14" ht="14.4" customHeight="1" x14ac:dyDescent="0.3">
      <c r="A35" s="713" t="s">
        <v>551</v>
      </c>
      <c r="B35" s="714" t="s">
        <v>552</v>
      </c>
      <c r="C35" s="715" t="s">
        <v>561</v>
      </c>
      <c r="D35" s="716" t="s">
        <v>1820</v>
      </c>
      <c r="E35" s="715" t="s">
        <v>567</v>
      </c>
      <c r="F35" s="716" t="s">
        <v>1822</v>
      </c>
      <c r="G35" s="715" t="s">
        <v>610</v>
      </c>
      <c r="H35" s="715" t="s">
        <v>679</v>
      </c>
      <c r="I35" s="715" t="s">
        <v>680</v>
      </c>
      <c r="J35" s="715" t="s">
        <v>681</v>
      </c>
      <c r="K35" s="715" t="s">
        <v>682</v>
      </c>
      <c r="L35" s="717">
        <v>41.35</v>
      </c>
      <c r="M35" s="717">
        <v>3</v>
      </c>
      <c r="N35" s="718">
        <v>124.05000000000001</v>
      </c>
    </row>
    <row r="36" spans="1:14" ht="14.4" customHeight="1" x14ac:dyDescent="0.3">
      <c r="A36" s="713" t="s">
        <v>551</v>
      </c>
      <c r="B36" s="714" t="s">
        <v>552</v>
      </c>
      <c r="C36" s="715" t="s">
        <v>561</v>
      </c>
      <c r="D36" s="716" t="s">
        <v>1820</v>
      </c>
      <c r="E36" s="715" t="s">
        <v>567</v>
      </c>
      <c r="F36" s="716" t="s">
        <v>1822</v>
      </c>
      <c r="G36" s="715" t="s">
        <v>610</v>
      </c>
      <c r="H36" s="715" t="s">
        <v>683</v>
      </c>
      <c r="I36" s="715" t="s">
        <v>684</v>
      </c>
      <c r="J36" s="715" t="s">
        <v>685</v>
      </c>
      <c r="K36" s="715" t="s">
        <v>686</v>
      </c>
      <c r="L36" s="717">
        <v>66.72</v>
      </c>
      <c r="M36" s="717">
        <v>3</v>
      </c>
      <c r="N36" s="718">
        <v>200.16</v>
      </c>
    </row>
    <row r="37" spans="1:14" ht="14.4" customHeight="1" x14ac:dyDescent="0.3">
      <c r="A37" s="713" t="s">
        <v>551</v>
      </c>
      <c r="B37" s="714" t="s">
        <v>552</v>
      </c>
      <c r="C37" s="715" t="s">
        <v>561</v>
      </c>
      <c r="D37" s="716" t="s">
        <v>1820</v>
      </c>
      <c r="E37" s="715" t="s">
        <v>567</v>
      </c>
      <c r="F37" s="716" t="s">
        <v>1822</v>
      </c>
      <c r="G37" s="715" t="s">
        <v>610</v>
      </c>
      <c r="H37" s="715" t="s">
        <v>687</v>
      </c>
      <c r="I37" s="715" t="s">
        <v>688</v>
      </c>
      <c r="J37" s="715" t="s">
        <v>689</v>
      </c>
      <c r="K37" s="715" t="s">
        <v>690</v>
      </c>
      <c r="L37" s="717">
        <v>324.83</v>
      </c>
      <c r="M37" s="717">
        <v>14</v>
      </c>
      <c r="N37" s="718">
        <v>4547.62</v>
      </c>
    </row>
    <row r="38" spans="1:14" ht="14.4" customHeight="1" x14ac:dyDescent="0.3">
      <c r="A38" s="713" t="s">
        <v>551</v>
      </c>
      <c r="B38" s="714" t="s">
        <v>552</v>
      </c>
      <c r="C38" s="715" t="s">
        <v>561</v>
      </c>
      <c r="D38" s="716" t="s">
        <v>1820</v>
      </c>
      <c r="E38" s="715" t="s">
        <v>567</v>
      </c>
      <c r="F38" s="716" t="s">
        <v>1822</v>
      </c>
      <c r="G38" s="715" t="s">
        <v>610</v>
      </c>
      <c r="H38" s="715" t="s">
        <v>691</v>
      </c>
      <c r="I38" s="715" t="s">
        <v>692</v>
      </c>
      <c r="J38" s="715" t="s">
        <v>693</v>
      </c>
      <c r="K38" s="715" t="s">
        <v>694</v>
      </c>
      <c r="L38" s="717">
        <v>293.41363636363633</v>
      </c>
      <c r="M38" s="717">
        <v>11</v>
      </c>
      <c r="N38" s="718">
        <v>3227.5499999999997</v>
      </c>
    </row>
    <row r="39" spans="1:14" ht="14.4" customHeight="1" x14ac:dyDescent="0.3">
      <c r="A39" s="713" t="s">
        <v>551</v>
      </c>
      <c r="B39" s="714" t="s">
        <v>552</v>
      </c>
      <c r="C39" s="715" t="s">
        <v>561</v>
      </c>
      <c r="D39" s="716" t="s">
        <v>1820</v>
      </c>
      <c r="E39" s="715" t="s">
        <v>567</v>
      </c>
      <c r="F39" s="716" t="s">
        <v>1822</v>
      </c>
      <c r="G39" s="715" t="s">
        <v>610</v>
      </c>
      <c r="H39" s="715" t="s">
        <v>695</v>
      </c>
      <c r="I39" s="715" t="s">
        <v>696</v>
      </c>
      <c r="J39" s="715" t="s">
        <v>697</v>
      </c>
      <c r="K39" s="715" t="s">
        <v>698</v>
      </c>
      <c r="L39" s="717">
        <v>135.97000000000003</v>
      </c>
      <c r="M39" s="717">
        <v>3</v>
      </c>
      <c r="N39" s="718">
        <v>407.91000000000008</v>
      </c>
    </row>
    <row r="40" spans="1:14" ht="14.4" customHeight="1" x14ac:dyDescent="0.3">
      <c r="A40" s="713" t="s">
        <v>551</v>
      </c>
      <c r="B40" s="714" t="s">
        <v>552</v>
      </c>
      <c r="C40" s="715" t="s">
        <v>561</v>
      </c>
      <c r="D40" s="716" t="s">
        <v>1820</v>
      </c>
      <c r="E40" s="715" t="s">
        <v>567</v>
      </c>
      <c r="F40" s="716" t="s">
        <v>1822</v>
      </c>
      <c r="G40" s="715" t="s">
        <v>610</v>
      </c>
      <c r="H40" s="715" t="s">
        <v>699</v>
      </c>
      <c r="I40" s="715" t="s">
        <v>700</v>
      </c>
      <c r="J40" s="715" t="s">
        <v>701</v>
      </c>
      <c r="K40" s="715" t="s">
        <v>702</v>
      </c>
      <c r="L40" s="717">
        <v>40.349999542330792</v>
      </c>
      <c r="M40" s="717">
        <v>1</v>
      </c>
      <c r="N40" s="718">
        <v>40.349999542330792</v>
      </c>
    </row>
    <row r="41" spans="1:14" ht="14.4" customHeight="1" x14ac:dyDescent="0.3">
      <c r="A41" s="713" t="s">
        <v>551</v>
      </c>
      <c r="B41" s="714" t="s">
        <v>552</v>
      </c>
      <c r="C41" s="715" t="s">
        <v>561</v>
      </c>
      <c r="D41" s="716" t="s">
        <v>1820</v>
      </c>
      <c r="E41" s="715" t="s">
        <v>567</v>
      </c>
      <c r="F41" s="716" t="s">
        <v>1822</v>
      </c>
      <c r="G41" s="715" t="s">
        <v>610</v>
      </c>
      <c r="H41" s="715" t="s">
        <v>703</v>
      </c>
      <c r="I41" s="715" t="s">
        <v>704</v>
      </c>
      <c r="J41" s="715" t="s">
        <v>705</v>
      </c>
      <c r="K41" s="715" t="s">
        <v>706</v>
      </c>
      <c r="L41" s="717">
        <v>93.759969888666873</v>
      </c>
      <c r="M41" s="717">
        <v>10</v>
      </c>
      <c r="N41" s="718">
        <v>937.59969888666876</v>
      </c>
    </row>
    <row r="42" spans="1:14" ht="14.4" customHeight="1" x14ac:dyDescent="0.3">
      <c r="A42" s="713" t="s">
        <v>551</v>
      </c>
      <c r="B42" s="714" t="s">
        <v>552</v>
      </c>
      <c r="C42" s="715" t="s">
        <v>561</v>
      </c>
      <c r="D42" s="716" t="s">
        <v>1820</v>
      </c>
      <c r="E42" s="715" t="s">
        <v>567</v>
      </c>
      <c r="F42" s="716" t="s">
        <v>1822</v>
      </c>
      <c r="G42" s="715" t="s">
        <v>610</v>
      </c>
      <c r="H42" s="715" t="s">
        <v>707</v>
      </c>
      <c r="I42" s="715" t="s">
        <v>708</v>
      </c>
      <c r="J42" s="715" t="s">
        <v>709</v>
      </c>
      <c r="K42" s="715" t="s">
        <v>710</v>
      </c>
      <c r="L42" s="717">
        <v>185.61133208189207</v>
      </c>
      <c r="M42" s="717">
        <v>22</v>
      </c>
      <c r="N42" s="718">
        <v>4083.4493058016255</v>
      </c>
    </row>
    <row r="43" spans="1:14" ht="14.4" customHeight="1" x14ac:dyDescent="0.3">
      <c r="A43" s="713" t="s">
        <v>551</v>
      </c>
      <c r="B43" s="714" t="s">
        <v>552</v>
      </c>
      <c r="C43" s="715" t="s">
        <v>561</v>
      </c>
      <c r="D43" s="716" t="s">
        <v>1820</v>
      </c>
      <c r="E43" s="715" t="s">
        <v>567</v>
      </c>
      <c r="F43" s="716" t="s">
        <v>1822</v>
      </c>
      <c r="G43" s="715" t="s">
        <v>610</v>
      </c>
      <c r="H43" s="715" t="s">
        <v>711</v>
      </c>
      <c r="I43" s="715" t="s">
        <v>712</v>
      </c>
      <c r="J43" s="715" t="s">
        <v>713</v>
      </c>
      <c r="K43" s="715" t="s">
        <v>714</v>
      </c>
      <c r="L43" s="717">
        <v>110.71816726338386</v>
      </c>
      <c r="M43" s="717">
        <v>7</v>
      </c>
      <c r="N43" s="718">
        <v>775.02717084368703</v>
      </c>
    </row>
    <row r="44" spans="1:14" ht="14.4" customHeight="1" x14ac:dyDescent="0.3">
      <c r="A44" s="713" t="s">
        <v>551</v>
      </c>
      <c r="B44" s="714" t="s">
        <v>552</v>
      </c>
      <c r="C44" s="715" t="s">
        <v>561</v>
      </c>
      <c r="D44" s="716" t="s">
        <v>1820</v>
      </c>
      <c r="E44" s="715" t="s">
        <v>567</v>
      </c>
      <c r="F44" s="716" t="s">
        <v>1822</v>
      </c>
      <c r="G44" s="715" t="s">
        <v>610</v>
      </c>
      <c r="H44" s="715" t="s">
        <v>715</v>
      </c>
      <c r="I44" s="715" t="s">
        <v>716</v>
      </c>
      <c r="J44" s="715" t="s">
        <v>717</v>
      </c>
      <c r="K44" s="715" t="s">
        <v>718</v>
      </c>
      <c r="L44" s="717">
        <v>244.19999999999996</v>
      </c>
      <c r="M44" s="717">
        <v>3</v>
      </c>
      <c r="N44" s="718">
        <v>732.59999999999991</v>
      </c>
    </row>
    <row r="45" spans="1:14" ht="14.4" customHeight="1" x14ac:dyDescent="0.3">
      <c r="A45" s="713" t="s">
        <v>551</v>
      </c>
      <c r="B45" s="714" t="s">
        <v>552</v>
      </c>
      <c r="C45" s="715" t="s">
        <v>561</v>
      </c>
      <c r="D45" s="716" t="s">
        <v>1820</v>
      </c>
      <c r="E45" s="715" t="s">
        <v>567</v>
      </c>
      <c r="F45" s="716" t="s">
        <v>1822</v>
      </c>
      <c r="G45" s="715" t="s">
        <v>610</v>
      </c>
      <c r="H45" s="715" t="s">
        <v>719</v>
      </c>
      <c r="I45" s="715" t="s">
        <v>719</v>
      </c>
      <c r="J45" s="715" t="s">
        <v>720</v>
      </c>
      <c r="K45" s="715" t="s">
        <v>721</v>
      </c>
      <c r="L45" s="717">
        <v>36.53</v>
      </c>
      <c r="M45" s="717">
        <v>32</v>
      </c>
      <c r="N45" s="718">
        <v>1168.96</v>
      </c>
    </row>
    <row r="46" spans="1:14" ht="14.4" customHeight="1" x14ac:dyDescent="0.3">
      <c r="A46" s="713" t="s">
        <v>551</v>
      </c>
      <c r="B46" s="714" t="s">
        <v>552</v>
      </c>
      <c r="C46" s="715" t="s">
        <v>561</v>
      </c>
      <c r="D46" s="716" t="s">
        <v>1820</v>
      </c>
      <c r="E46" s="715" t="s">
        <v>567</v>
      </c>
      <c r="F46" s="716" t="s">
        <v>1822</v>
      </c>
      <c r="G46" s="715" t="s">
        <v>610</v>
      </c>
      <c r="H46" s="715" t="s">
        <v>722</v>
      </c>
      <c r="I46" s="715" t="s">
        <v>723</v>
      </c>
      <c r="J46" s="715" t="s">
        <v>670</v>
      </c>
      <c r="K46" s="715" t="s">
        <v>724</v>
      </c>
      <c r="L46" s="717">
        <v>157.70981506942647</v>
      </c>
      <c r="M46" s="717">
        <v>3</v>
      </c>
      <c r="N46" s="718">
        <v>473.12944520827944</v>
      </c>
    </row>
    <row r="47" spans="1:14" ht="14.4" customHeight="1" x14ac:dyDescent="0.3">
      <c r="A47" s="713" t="s">
        <v>551</v>
      </c>
      <c r="B47" s="714" t="s">
        <v>552</v>
      </c>
      <c r="C47" s="715" t="s">
        <v>561</v>
      </c>
      <c r="D47" s="716" t="s">
        <v>1820</v>
      </c>
      <c r="E47" s="715" t="s">
        <v>567</v>
      </c>
      <c r="F47" s="716" t="s">
        <v>1822</v>
      </c>
      <c r="G47" s="715" t="s">
        <v>610</v>
      </c>
      <c r="H47" s="715" t="s">
        <v>725</v>
      </c>
      <c r="I47" s="715" t="s">
        <v>726</v>
      </c>
      <c r="J47" s="715" t="s">
        <v>727</v>
      </c>
      <c r="K47" s="715" t="s">
        <v>728</v>
      </c>
      <c r="L47" s="717">
        <v>55.249940854267805</v>
      </c>
      <c r="M47" s="717">
        <v>2</v>
      </c>
      <c r="N47" s="718">
        <v>110.49988170853561</v>
      </c>
    </row>
    <row r="48" spans="1:14" ht="14.4" customHeight="1" x14ac:dyDescent="0.3">
      <c r="A48" s="713" t="s">
        <v>551</v>
      </c>
      <c r="B48" s="714" t="s">
        <v>552</v>
      </c>
      <c r="C48" s="715" t="s">
        <v>561</v>
      </c>
      <c r="D48" s="716" t="s">
        <v>1820</v>
      </c>
      <c r="E48" s="715" t="s">
        <v>567</v>
      </c>
      <c r="F48" s="716" t="s">
        <v>1822</v>
      </c>
      <c r="G48" s="715" t="s">
        <v>610</v>
      </c>
      <c r="H48" s="715" t="s">
        <v>729</v>
      </c>
      <c r="I48" s="715" t="s">
        <v>730</v>
      </c>
      <c r="J48" s="715" t="s">
        <v>731</v>
      </c>
      <c r="K48" s="715" t="s">
        <v>732</v>
      </c>
      <c r="L48" s="717">
        <v>73.532000000000011</v>
      </c>
      <c r="M48" s="717">
        <v>5</v>
      </c>
      <c r="N48" s="718">
        <v>367.66</v>
      </c>
    </row>
    <row r="49" spans="1:14" ht="14.4" customHeight="1" x14ac:dyDescent="0.3">
      <c r="A49" s="713" t="s">
        <v>551</v>
      </c>
      <c r="B49" s="714" t="s">
        <v>552</v>
      </c>
      <c r="C49" s="715" t="s">
        <v>561</v>
      </c>
      <c r="D49" s="716" t="s">
        <v>1820</v>
      </c>
      <c r="E49" s="715" t="s">
        <v>567</v>
      </c>
      <c r="F49" s="716" t="s">
        <v>1822</v>
      </c>
      <c r="G49" s="715" t="s">
        <v>610</v>
      </c>
      <c r="H49" s="715" t="s">
        <v>733</v>
      </c>
      <c r="I49" s="715" t="s">
        <v>734</v>
      </c>
      <c r="J49" s="715" t="s">
        <v>735</v>
      </c>
      <c r="K49" s="715" t="s">
        <v>736</v>
      </c>
      <c r="L49" s="717">
        <v>108.39</v>
      </c>
      <c r="M49" s="717">
        <v>3</v>
      </c>
      <c r="N49" s="718">
        <v>325.17</v>
      </c>
    </row>
    <row r="50" spans="1:14" ht="14.4" customHeight="1" x14ac:dyDescent="0.3">
      <c r="A50" s="713" t="s">
        <v>551</v>
      </c>
      <c r="B50" s="714" t="s">
        <v>552</v>
      </c>
      <c r="C50" s="715" t="s">
        <v>561</v>
      </c>
      <c r="D50" s="716" t="s">
        <v>1820</v>
      </c>
      <c r="E50" s="715" t="s">
        <v>567</v>
      </c>
      <c r="F50" s="716" t="s">
        <v>1822</v>
      </c>
      <c r="G50" s="715" t="s">
        <v>610</v>
      </c>
      <c r="H50" s="715" t="s">
        <v>737</v>
      </c>
      <c r="I50" s="715" t="s">
        <v>738</v>
      </c>
      <c r="J50" s="715" t="s">
        <v>739</v>
      </c>
      <c r="K50" s="715" t="s">
        <v>740</v>
      </c>
      <c r="L50" s="717">
        <v>87.48</v>
      </c>
      <c r="M50" s="717">
        <v>1</v>
      </c>
      <c r="N50" s="718">
        <v>87.48</v>
      </c>
    </row>
    <row r="51" spans="1:14" ht="14.4" customHeight="1" x14ac:dyDescent="0.3">
      <c r="A51" s="713" t="s">
        <v>551</v>
      </c>
      <c r="B51" s="714" t="s">
        <v>552</v>
      </c>
      <c r="C51" s="715" t="s">
        <v>561</v>
      </c>
      <c r="D51" s="716" t="s">
        <v>1820</v>
      </c>
      <c r="E51" s="715" t="s">
        <v>567</v>
      </c>
      <c r="F51" s="716" t="s">
        <v>1822</v>
      </c>
      <c r="G51" s="715" t="s">
        <v>610</v>
      </c>
      <c r="H51" s="715" t="s">
        <v>741</v>
      </c>
      <c r="I51" s="715" t="s">
        <v>742</v>
      </c>
      <c r="J51" s="715" t="s">
        <v>743</v>
      </c>
      <c r="K51" s="715" t="s">
        <v>744</v>
      </c>
      <c r="L51" s="717">
        <v>85.009999999999991</v>
      </c>
      <c r="M51" s="717">
        <v>4</v>
      </c>
      <c r="N51" s="718">
        <v>340.03999999999996</v>
      </c>
    </row>
    <row r="52" spans="1:14" ht="14.4" customHeight="1" x14ac:dyDescent="0.3">
      <c r="A52" s="713" t="s">
        <v>551</v>
      </c>
      <c r="B52" s="714" t="s">
        <v>552</v>
      </c>
      <c r="C52" s="715" t="s">
        <v>561</v>
      </c>
      <c r="D52" s="716" t="s">
        <v>1820</v>
      </c>
      <c r="E52" s="715" t="s">
        <v>567</v>
      </c>
      <c r="F52" s="716" t="s">
        <v>1822</v>
      </c>
      <c r="G52" s="715" t="s">
        <v>610</v>
      </c>
      <c r="H52" s="715" t="s">
        <v>745</v>
      </c>
      <c r="I52" s="715" t="s">
        <v>746</v>
      </c>
      <c r="J52" s="715" t="s">
        <v>747</v>
      </c>
      <c r="K52" s="715" t="s">
        <v>748</v>
      </c>
      <c r="L52" s="717">
        <v>249.38</v>
      </c>
      <c r="M52" s="717">
        <v>1</v>
      </c>
      <c r="N52" s="718">
        <v>249.38</v>
      </c>
    </row>
    <row r="53" spans="1:14" ht="14.4" customHeight="1" x14ac:dyDescent="0.3">
      <c r="A53" s="713" t="s">
        <v>551</v>
      </c>
      <c r="B53" s="714" t="s">
        <v>552</v>
      </c>
      <c r="C53" s="715" t="s">
        <v>561</v>
      </c>
      <c r="D53" s="716" t="s">
        <v>1820</v>
      </c>
      <c r="E53" s="715" t="s">
        <v>567</v>
      </c>
      <c r="F53" s="716" t="s">
        <v>1822</v>
      </c>
      <c r="G53" s="715" t="s">
        <v>610</v>
      </c>
      <c r="H53" s="715" t="s">
        <v>749</v>
      </c>
      <c r="I53" s="715" t="s">
        <v>750</v>
      </c>
      <c r="J53" s="715" t="s">
        <v>751</v>
      </c>
      <c r="K53" s="715" t="s">
        <v>752</v>
      </c>
      <c r="L53" s="717">
        <v>54.98</v>
      </c>
      <c r="M53" s="717">
        <v>6</v>
      </c>
      <c r="N53" s="718">
        <v>329.88</v>
      </c>
    </row>
    <row r="54" spans="1:14" ht="14.4" customHeight="1" x14ac:dyDescent="0.3">
      <c r="A54" s="713" t="s">
        <v>551</v>
      </c>
      <c r="B54" s="714" t="s">
        <v>552</v>
      </c>
      <c r="C54" s="715" t="s">
        <v>561</v>
      </c>
      <c r="D54" s="716" t="s">
        <v>1820</v>
      </c>
      <c r="E54" s="715" t="s">
        <v>567</v>
      </c>
      <c r="F54" s="716" t="s">
        <v>1822</v>
      </c>
      <c r="G54" s="715" t="s">
        <v>610</v>
      </c>
      <c r="H54" s="715" t="s">
        <v>753</v>
      </c>
      <c r="I54" s="715" t="s">
        <v>754</v>
      </c>
      <c r="J54" s="715" t="s">
        <v>755</v>
      </c>
      <c r="K54" s="715" t="s">
        <v>756</v>
      </c>
      <c r="L54" s="717">
        <v>158.37999999999997</v>
      </c>
      <c r="M54" s="717">
        <v>2</v>
      </c>
      <c r="N54" s="718">
        <v>316.75999999999993</v>
      </c>
    </row>
    <row r="55" spans="1:14" ht="14.4" customHeight="1" x14ac:dyDescent="0.3">
      <c r="A55" s="713" t="s">
        <v>551</v>
      </c>
      <c r="B55" s="714" t="s">
        <v>552</v>
      </c>
      <c r="C55" s="715" t="s">
        <v>561</v>
      </c>
      <c r="D55" s="716" t="s">
        <v>1820</v>
      </c>
      <c r="E55" s="715" t="s">
        <v>567</v>
      </c>
      <c r="F55" s="716" t="s">
        <v>1822</v>
      </c>
      <c r="G55" s="715" t="s">
        <v>610</v>
      </c>
      <c r="H55" s="715" t="s">
        <v>757</v>
      </c>
      <c r="I55" s="715" t="s">
        <v>758</v>
      </c>
      <c r="J55" s="715" t="s">
        <v>759</v>
      </c>
      <c r="K55" s="715" t="s">
        <v>760</v>
      </c>
      <c r="L55" s="717">
        <v>117.91</v>
      </c>
      <c r="M55" s="717">
        <v>1</v>
      </c>
      <c r="N55" s="718">
        <v>117.91</v>
      </c>
    </row>
    <row r="56" spans="1:14" ht="14.4" customHeight="1" x14ac:dyDescent="0.3">
      <c r="A56" s="713" t="s">
        <v>551</v>
      </c>
      <c r="B56" s="714" t="s">
        <v>552</v>
      </c>
      <c r="C56" s="715" t="s">
        <v>561</v>
      </c>
      <c r="D56" s="716" t="s">
        <v>1820</v>
      </c>
      <c r="E56" s="715" t="s">
        <v>567</v>
      </c>
      <c r="F56" s="716" t="s">
        <v>1822</v>
      </c>
      <c r="G56" s="715" t="s">
        <v>610</v>
      </c>
      <c r="H56" s="715" t="s">
        <v>761</v>
      </c>
      <c r="I56" s="715" t="s">
        <v>762</v>
      </c>
      <c r="J56" s="715" t="s">
        <v>763</v>
      </c>
      <c r="K56" s="715" t="s">
        <v>764</v>
      </c>
      <c r="L56" s="717">
        <v>61.757500000000007</v>
      </c>
      <c r="M56" s="717">
        <v>4</v>
      </c>
      <c r="N56" s="718">
        <v>247.03000000000003</v>
      </c>
    </row>
    <row r="57" spans="1:14" ht="14.4" customHeight="1" x14ac:dyDescent="0.3">
      <c r="A57" s="713" t="s">
        <v>551</v>
      </c>
      <c r="B57" s="714" t="s">
        <v>552</v>
      </c>
      <c r="C57" s="715" t="s">
        <v>561</v>
      </c>
      <c r="D57" s="716" t="s">
        <v>1820</v>
      </c>
      <c r="E57" s="715" t="s">
        <v>567</v>
      </c>
      <c r="F57" s="716" t="s">
        <v>1822</v>
      </c>
      <c r="G57" s="715" t="s">
        <v>610</v>
      </c>
      <c r="H57" s="715" t="s">
        <v>765</v>
      </c>
      <c r="I57" s="715" t="s">
        <v>766</v>
      </c>
      <c r="J57" s="715" t="s">
        <v>767</v>
      </c>
      <c r="K57" s="715" t="s">
        <v>768</v>
      </c>
      <c r="L57" s="717">
        <v>73.456000000000003</v>
      </c>
      <c r="M57" s="717">
        <v>5</v>
      </c>
      <c r="N57" s="718">
        <v>367.28000000000003</v>
      </c>
    </row>
    <row r="58" spans="1:14" ht="14.4" customHeight="1" x14ac:dyDescent="0.3">
      <c r="A58" s="713" t="s">
        <v>551</v>
      </c>
      <c r="B58" s="714" t="s">
        <v>552</v>
      </c>
      <c r="C58" s="715" t="s">
        <v>561</v>
      </c>
      <c r="D58" s="716" t="s">
        <v>1820</v>
      </c>
      <c r="E58" s="715" t="s">
        <v>567</v>
      </c>
      <c r="F58" s="716" t="s">
        <v>1822</v>
      </c>
      <c r="G58" s="715" t="s">
        <v>610</v>
      </c>
      <c r="H58" s="715" t="s">
        <v>769</v>
      </c>
      <c r="I58" s="715" t="s">
        <v>770</v>
      </c>
      <c r="J58" s="715" t="s">
        <v>771</v>
      </c>
      <c r="K58" s="715" t="s">
        <v>772</v>
      </c>
      <c r="L58" s="717">
        <v>98.208103396794471</v>
      </c>
      <c r="M58" s="717">
        <v>3</v>
      </c>
      <c r="N58" s="718">
        <v>294.62431019038343</v>
      </c>
    </row>
    <row r="59" spans="1:14" ht="14.4" customHeight="1" x14ac:dyDescent="0.3">
      <c r="A59" s="713" t="s">
        <v>551</v>
      </c>
      <c r="B59" s="714" t="s">
        <v>552</v>
      </c>
      <c r="C59" s="715" t="s">
        <v>561</v>
      </c>
      <c r="D59" s="716" t="s">
        <v>1820</v>
      </c>
      <c r="E59" s="715" t="s">
        <v>567</v>
      </c>
      <c r="F59" s="716" t="s">
        <v>1822</v>
      </c>
      <c r="G59" s="715" t="s">
        <v>610</v>
      </c>
      <c r="H59" s="715" t="s">
        <v>773</v>
      </c>
      <c r="I59" s="715" t="s">
        <v>774</v>
      </c>
      <c r="J59" s="715" t="s">
        <v>775</v>
      </c>
      <c r="K59" s="715" t="s">
        <v>776</v>
      </c>
      <c r="L59" s="717">
        <v>233.42</v>
      </c>
      <c r="M59" s="717">
        <v>1</v>
      </c>
      <c r="N59" s="718">
        <v>233.42</v>
      </c>
    </row>
    <row r="60" spans="1:14" ht="14.4" customHeight="1" x14ac:dyDescent="0.3">
      <c r="A60" s="713" t="s">
        <v>551</v>
      </c>
      <c r="B60" s="714" t="s">
        <v>552</v>
      </c>
      <c r="C60" s="715" t="s">
        <v>561</v>
      </c>
      <c r="D60" s="716" t="s">
        <v>1820</v>
      </c>
      <c r="E60" s="715" t="s">
        <v>567</v>
      </c>
      <c r="F60" s="716" t="s">
        <v>1822</v>
      </c>
      <c r="G60" s="715" t="s">
        <v>610</v>
      </c>
      <c r="H60" s="715" t="s">
        <v>777</v>
      </c>
      <c r="I60" s="715" t="s">
        <v>778</v>
      </c>
      <c r="J60" s="715" t="s">
        <v>779</v>
      </c>
      <c r="K60" s="715" t="s">
        <v>780</v>
      </c>
      <c r="L60" s="717">
        <v>188.75</v>
      </c>
      <c r="M60" s="717">
        <v>2</v>
      </c>
      <c r="N60" s="718">
        <v>377.5</v>
      </c>
    </row>
    <row r="61" spans="1:14" ht="14.4" customHeight="1" x14ac:dyDescent="0.3">
      <c r="A61" s="713" t="s">
        <v>551</v>
      </c>
      <c r="B61" s="714" t="s">
        <v>552</v>
      </c>
      <c r="C61" s="715" t="s">
        <v>561</v>
      </c>
      <c r="D61" s="716" t="s">
        <v>1820</v>
      </c>
      <c r="E61" s="715" t="s">
        <v>567</v>
      </c>
      <c r="F61" s="716" t="s">
        <v>1822</v>
      </c>
      <c r="G61" s="715" t="s">
        <v>610</v>
      </c>
      <c r="H61" s="715" t="s">
        <v>781</v>
      </c>
      <c r="I61" s="715" t="s">
        <v>782</v>
      </c>
      <c r="J61" s="715" t="s">
        <v>783</v>
      </c>
      <c r="K61" s="715" t="s">
        <v>784</v>
      </c>
      <c r="L61" s="717">
        <v>117.41000000000003</v>
      </c>
      <c r="M61" s="717">
        <v>1</v>
      </c>
      <c r="N61" s="718">
        <v>117.41000000000003</v>
      </c>
    </row>
    <row r="62" spans="1:14" ht="14.4" customHeight="1" x14ac:dyDescent="0.3">
      <c r="A62" s="713" t="s">
        <v>551</v>
      </c>
      <c r="B62" s="714" t="s">
        <v>552</v>
      </c>
      <c r="C62" s="715" t="s">
        <v>561</v>
      </c>
      <c r="D62" s="716" t="s">
        <v>1820</v>
      </c>
      <c r="E62" s="715" t="s">
        <v>567</v>
      </c>
      <c r="F62" s="716" t="s">
        <v>1822</v>
      </c>
      <c r="G62" s="715" t="s">
        <v>610</v>
      </c>
      <c r="H62" s="715" t="s">
        <v>785</v>
      </c>
      <c r="I62" s="715" t="s">
        <v>785</v>
      </c>
      <c r="J62" s="715" t="s">
        <v>786</v>
      </c>
      <c r="K62" s="715" t="s">
        <v>787</v>
      </c>
      <c r="L62" s="717">
        <v>113.33000000000003</v>
      </c>
      <c r="M62" s="717">
        <v>4</v>
      </c>
      <c r="N62" s="718">
        <v>453.32000000000011</v>
      </c>
    </row>
    <row r="63" spans="1:14" ht="14.4" customHeight="1" x14ac:dyDescent="0.3">
      <c r="A63" s="713" t="s">
        <v>551</v>
      </c>
      <c r="B63" s="714" t="s">
        <v>552</v>
      </c>
      <c r="C63" s="715" t="s">
        <v>561</v>
      </c>
      <c r="D63" s="716" t="s">
        <v>1820</v>
      </c>
      <c r="E63" s="715" t="s">
        <v>567</v>
      </c>
      <c r="F63" s="716" t="s">
        <v>1822</v>
      </c>
      <c r="G63" s="715" t="s">
        <v>610</v>
      </c>
      <c r="H63" s="715" t="s">
        <v>788</v>
      </c>
      <c r="I63" s="715" t="s">
        <v>789</v>
      </c>
      <c r="J63" s="715" t="s">
        <v>790</v>
      </c>
      <c r="K63" s="715" t="s">
        <v>791</v>
      </c>
      <c r="L63" s="717">
        <v>71.14</v>
      </c>
      <c r="M63" s="717">
        <v>3</v>
      </c>
      <c r="N63" s="718">
        <v>213.42000000000002</v>
      </c>
    </row>
    <row r="64" spans="1:14" ht="14.4" customHeight="1" x14ac:dyDescent="0.3">
      <c r="A64" s="713" t="s">
        <v>551</v>
      </c>
      <c r="B64" s="714" t="s">
        <v>552</v>
      </c>
      <c r="C64" s="715" t="s">
        <v>561</v>
      </c>
      <c r="D64" s="716" t="s">
        <v>1820</v>
      </c>
      <c r="E64" s="715" t="s">
        <v>567</v>
      </c>
      <c r="F64" s="716" t="s">
        <v>1822</v>
      </c>
      <c r="G64" s="715" t="s">
        <v>610</v>
      </c>
      <c r="H64" s="715" t="s">
        <v>792</v>
      </c>
      <c r="I64" s="715" t="s">
        <v>793</v>
      </c>
      <c r="J64" s="715" t="s">
        <v>794</v>
      </c>
      <c r="K64" s="715" t="s">
        <v>795</v>
      </c>
      <c r="L64" s="717">
        <v>125.42999999999999</v>
      </c>
      <c r="M64" s="717">
        <v>26</v>
      </c>
      <c r="N64" s="718">
        <v>3261.18</v>
      </c>
    </row>
    <row r="65" spans="1:14" ht="14.4" customHeight="1" x14ac:dyDescent="0.3">
      <c r="A65" s="713" t="s">
        <v>551</v>
      </c>
      <c r="B65" s="714" t="s">
        <v>552</v>
      </c>
      <c r="C65" s="715" t="s">
        <v>561</v>
      </c>
      <c r="D65" s="716" t="s">
        <v>1820</v>
      </c>
      <c r="E65" s="715" t="s">
        <v>567</v>
      </c>
      <c r="F65" s="716" t="s">
        <v>1822</v>
      </c>
      <c r="G65" s="715" t="s">
        <v>610</v>
      </c>
      <c r="H65" s="715" t="s">
        <v>796</v>
      </c>
      <c r="I65" s="715" t="s">
        <v>797</v>
      </c>
      <c r="J65" s="715" t="s">
        <v>798</v>
      </c>
      <c r="K65" s="715" t="s">
        <v>799</v>
      </c>
      <c r="L65" s="717">
        <v>124.26999999999994</v>
      </c>
      <c r="M65" s="717">
        <v>1</v>
      </c>
      <c r="N65" s="718">
        <v>124.26999999999994</v>
      </c>
    </row>
    <row r="66" spans="1:14" ht="14.4" customHeight="1" x14ac:dyDescent="0.3">
      <c r="A66" s="713" t="s">
        <v>551</v>
      </c>
      <c r="B66" s="714" t="s">
        <v>552</v>
      </c>
      <c r="C66" s="715" t="s">
        <v>561</v>
      </c>
      <c r="D66" s="716" t="s">
        <v>1820</v>
      </c>
      <c r="E66" s="715" t="s">
        <v>567</v>
      </c>
      <c r="F66" s="716" t="s">
        <v>1822</v>
      </c>
      <c r="G66" s="715" t="s">
        <v>610</v>
      </c>
      <c r="H66" s="715" t="s">
        <v>800</v>
      </c>
      <c r="I66" s="715" t="s">
        <v>801</v>
      </c>
      <c r="J66" s="715" t="s">
        <v>802</v>
      </c>
      <c r="K66" s="715" t="s">
        <v>803</v>
      </c>
      <c r="L66" s="717">
        <v>23.510000000000005</v>
      </c>
      <c r="M66" s="717">
        <v>9</v>
      </c>
      <c r="N66" s="718">
        <v>211.59000000000003</v>
      </c>
    </row>
    <row r="67" spans="1:14" ht="14.4" customHeight="1" x14ac:dyDescent="0.3">
      <c r="A67" s="713" t="s">
        <v>551</v>
      </c>
      <c r="B67" s="714" t="s">
        <v>552</v>
      </c>
      <c r="C67" s="715" t="s">
        <v>561</v>
      </c>
      <c r="D67" s="716" t="s">
        <v>1820</v>
      </c>
      <c r="E67" s="715" t="s">
        <v>567</v>
      </c>
      <c r="F67" s="716" t="s">
        <v>1822</v>
      </c>
      <c r="G67" s="715" t="s">
        <v>610</v>
      </c>
      <c r="H67" s="715" t="s">
        <v>804</v>
      </c>
      <c r="I67" s="715" t="s">
        <v>805</v>
      </c>
      <c r="J67" s="715" t="s">
        <v>806</v>
      </c>
      <c r="K67" s="715" t="s">
        <v>807</v>
      </c>
      <c r="L67" s="717">
        <v>60.139999999999986</v>
      </c>
      <c r="M67" s="717">
        <v>2</v>
      </c>
      <c r="N67" s="718">
        <v>120.27999999999997</v>
      </c>
    </row>
    <row r="68" spans="1:14" ht="14.4" customHeight="1" x14ac:dyDescent="0.3">
      <c r="A68" s="713" t="s">
        <v>551</v>
      </c>
      <c r="B68" s="714" t="s">
        <v>552</v>
      </c>
      <c r="C68" s="715" t="s">
        <v>561</v>
      </c>
      <c r="D68" s="716" t="s">
        <v>1820</v>
      </c>
      <c r="E68" s="715" t="s">
        <v>567</v>
      </c>
      <c r="F68" s="716" t="s">
        <v>1822</v>
      </c>
      <c r="G68" s="715" t="s">
        <v>610</v>
      </c>
      <c r="H68" s="715" t="s">
        <v>808</v>
      </c>
      <c r="I68" s="715" t="s">
        <v>809</v>
      </c>
      <c r="J68" s="715" t="s">
        <v>810</v>
      </c>
      <c r="K68" s="715" t="s">
        <v>811</v>
      </c>
      <c r="L68" s="717">
        <v>131.16</v>
      </c>
      <c r="M68" s="717">
        <v>2</v>
      </c>
      <c r="N68" s="718">
        <v>262.32</v>
      </c>
    </row>
    <row r="69" spans="1:14" ht="14.4" customHeight="1" x14ac:dyDescent="0.3">
      <c r="A69" s="713" t="s">
        <v>551</v>
      </c>
      <c r="B69" s="714" t="s">
        <v>552</v>
      </c>
      <c r="C69" s="715" t="s">
        <v>561</v>
      </c>
      <c r="D69" s="716" t="s">
        <v>1820</v>
      </c>
      <c r="E69" s="715" t="s">
        <v>567</v>
      </c>
      <c r="F69" s="716" t="s">
        <v>1822</v>
      </c>
      <c r="G69" s="715" t="s">
        <v>610</v>
      </c>
      <c r="H69" s="715" t="s">
        <v>812</v>
      </c>
      <c r="I69" s="715" t="s">
        <v>813</v>
      </c>
      <c r="J69" s="715" t="s">
        <v>814</v>
      </c>
      <c r="K69" s="715" t="s">
        <v>815</v>
      </c>
      <c r="L69" s="717">
        <v>322.49000000000007</v>
      </c>
      <c r="M69" s="717">
        <v>6</v>
      </c>
      <c r="N69" s="718">
        <v>1934.9400000000003</v>
      </c>
    </row>
    <row r="70" spans="1:14" ht="14.4" customHeight="1" x14ac:dyDescent="0.3">
      <c r="A70" s="713" t="s">
        <v>551</v>
      </c>
      <c r="B70" s="714" t="s">
        <v>552</v>
      </c>
      <c r="C70" s="715" t="s">
        <v>561</v>
      </c>
      <c r="D70" s="716" t="s">
        <v>1820</v>
      </c>
      <c r="E70" s="715" t="s">
        <v>567</v>
      </c>
      <c r="F70" s="716" t="s">
        <v>1822</v>
      </c>
      <c r="G70" s="715" t="s">
        <v>610</v>
      </c>
      <c r="H70" s="715" t="s">
        <v>816</v>
      </c>
      <c r="I70" s="715" t="s">
        <v>817</v>
      </c>
      <c r="J70" s="715" t="s">
        <v>818</v>
      </c>
      <c r="K70" s="715" t="s">
        <v>819</v>
      </c>
      <c r="L70" s="717">
        <v>70.390000000000015</v>
      </c>
      <c r="M70" s="717">
        <v>1</v>
      </c>
      <c r="N70" s="718">
        <v>70.390000000000015</v>
      </c>
    </row>
    <row r="71" spans="1:14" ht="14.4" customHeight="1" x14ac:dyDescent="0.3">
      <c r="A71" s="713" t="s">
        <v>551</v>
      </c>
      <c r="B71" s="714" t="s">
        <v>552</v>
      </c>
      <c r="C71" s="715" t="s">
        <v>561</v>
      </c>
      <c r="D71" s="716" t="s">
        <v>1820</v>
      </c>
      <c r="E71" s="715" t="s">
        <v>567</v>
      </c>
      <c r="F71" s="716" t="s">
        <v>1822</v>
      </c>
      <c r="G71" s="715" t="s">
        <v>610</v>
      </c>
      <c r="H71" s="715" t="s">
        <v>820</v>
      </c>
      <c r="I71" s="715" t="s">
        <v>821</v>
      </c>
      <c r="J71" s="715" t="s">
        <v>822</v>
      </c>
      <c r="K71" s="715" t="s">
        <v>823</v>
      </c>
      <c r="L71" s="717">
        <v>126.35999999999997</v>
      </c>
      <c r="M71" s="717">
        <v>3</v>
      </c>
      <c r="N71" s="718">
        <v>379.07999999999993</v>
      </c>
    </row>
    <row r="72" spans="1:14" ht="14.4" customHeight="1" x14ac:dyDescent="0.3">
      <c r="A72" s="713" t="s">
        <v>551</v>
      </c>
      <c r="B72" s="714" t="s">
        <v>552</v>
      </c>
      <c r="C72" s="715" t="s">
        <v>561</v>
      </c>
      <c r="D72" s="716" t="s">
        <v>1820</v>
      </c>
      <c r="E72" s="715" t="s">
        <v>567</v>
      </c>
      <c r="F72" s="716" t="s">
        <v>1822</v>
      </c>
      <c r="G72" s="715" t="s">
        <v>610</v>
      </c>
      <c r="H72" s="715" t="s">
        <v>824</v>
      </c>
      <c r="I72" s="715" t="s">
        <v>825</v>
      </c>
      <c r="J72" s="715" t="s">
        <v>826</v>
      </c>
      <c r="K72" s="715" t="s">
        <v>827</v>
      </c>
      <c r="L72" s="717">
        <v>127.45001343049388</v>
      </c>
      <c r="M72" s="717">
        <v>9</v>
      </c>
      <c r="N72" s="718">
        <v>1147.0501208744449</v>
      </c>
    </row>
    <row r="73" spans="1:14" ht="14.4" customHeight="1" x14ac:dyDescent="0.3">
      <c r="A73" s="713" t="s">
        <v>551</v>
      </c>
      <c r="B73" s="714" t="s">
        <v>552</v>
      </c>
      <c r="C73" s="715" t="s">
        <v>561</v>
      </c>
      <c r="D73" s="716" t="s">
        <v>1820</v>
      </c>
      <c r="E73" s="715" t="s">
        <v>567</v>
      </c>
      <c r="F73" s="716" t="s">
        <v>1822</v>
      </c>
      <c r="G73" s="715" t="s">
        <v>610</v>
      </c>
      <c r="H73" s="715" t="s">
        <v>828</v>
      </c>
      <c r="I73" s="715" t="s">
        <v>829</v>
      </c>
      <c r="J73" s="715" t="s">
        <v>830</v>
      </c>
      <c r="K73" s="715" t="s">
        <v>831</v>
      </c>
      <c r="L73" s="717">
        <v>142.57000000000002</v>
      </c>
      <c r="M73" s="717">
        <v>6</v>
      </c>
      <c r="N73" s="718">
        <v>855.42000000000007</v>
      </c>
    </row>
    <row r="74" spans="1:14" ht="14.4" customHeight="1" x14ac:dyDescent="0.3">
      <c r="A74" s="713" t="s">
        <v>551</v>
      </c>
      <c r="B74" s="714" t="s">
        <v>552</v>
      </c>
      <c r="C74" s="715" t="s">
        <v>561</v>
      </c>
      <c r="D74" s="716" t="s">
        <v>1820</v>
      </c>
      <c r="E74" s="715" t="s">
        <v>567</v>
      </c>
      <c r="F74" s="716" t="s">
        <v>1822</v>
      </c>
      <c r="G74" s="715" t="s">
        <v>610</v>
      </c>
      <c r="H74" s="715" t="s">
        <v>832</v>
      </c>
      <c r="I74" s="715" t="s">
        <v>833</v>
      </c>
      <c r="J74" s="715" t="s">
        <v>834</v>
      </c>
      <c r="K74" s="715" t="s">
        <v>835</v>
      </c>
      <c r="L74" s="717">
        <v>67.779944433702923</v>
      </c>
      <c r="M74" s="717">
        <v>8</v>
      </c>
      <c r="N74" s="718">
        <v>542.23955546962338</v>
      </c>
    </row>
    <row r="75" spans="1:14" ht="14.4" customHeight="1" x14ac:dyDescent="0.3">
      <c r="A75" s="713" t="s">
        <v>551</v>
      </c>
      <c r="B75" s="714" t="s">
        <v>552</v>
      </c>
      <c r="C75" s="715" t="s">
        <v>561</v>
      </c>
      <c r="D75" s="716" t="s">
        <v>1820</v>
      </c>
      <c r="E75" s="715" t="s">
        <v>567</v>
      </c>
      <c r="F75" s="716" t="s">
        <v>1822</v>
      </c>
      <c r="G75" s="715" t="s">
        <v>610</v>
      </c>
      <c r="H75" s="715" t="s">
        <v>836</v>
      </c>
      <c r="I75" s="715" t="s">
        <v>836</v>
      </c>
      <c r="J75" s="715" t="s">
        <v>837</v>
      </c>
      <c r="K75" s="715" t="s">
        <v>838</v>
      </c>
      <c r="L75" s="717">
        <v>133.31000000000003</v>
      </c>
      <c r="M75" s="717">
        <v>1</v>
      </c>
      <c r="N75" s="718">
        <v>133.31000000000003</v>
      </c>
    </row>
    <row r="76" spans="1:14" ht="14.4" customHeight="1" x14ac:dyDescent="0.3">
      <c r="A76" s="713" t="s">
        <v>551</v>
      </c>
      <c r="B76" s="714" t="s">
        <v>552</v>
      </c>
      <c r="C76" s="715" t="s">
        <v>561</v>
      </c>
      <c r="D76" s="716" t="s">
        <v>1820</v>
      </c>
      <c r="E76" s="715" t="s">
        <v>567</v>
      </c>
      <c r="F76" s="716" t="s">
        <v>1822</v>
      </c>
      <c r="G76" s="715" t="s">
        <v>610</v>
      </c>
      <c r="H76" s="715" t="s">
        <v>839</v>
      </c>
      <c r="I76" s="715" t="s">
        <v>840</v>
      </c>
      <c r="J76" s="715" t="s">
        <v>841</v>
      </c>
      <c r="K76" s="715" t="s">
        <v>842</v>
      </c>
      <c r="L76" s="717">
        <v>79.28</v>
      </c>
      <c r="M76" s="717">
        <v>40</v>
      </c>
      <c r="N76" s="718">
        <v>3171.2</v>
      </c>
    </row>
    <row r="77" spans="1:14" ht="14.4" customHeight="1" x14ac:dyDescent="0.3">
      <c r="A77" s="713" t="s">
        <v>551</v>
      </c>
      <c r="B77" s="714" t="s">
        <v>552</v>
      </c>
      <c r="C77" s="715" t="s">
        <v>561</v>
      </c>
      <c r="D77" s="716" t="s">
        <v>1820</v>
      </c>
      <c r="E77" s="715" t="s">
        <v>567</v>
      </c>
      <c r="F77" s="716" t="s">
        <v>1822</v>
      </c>
      <c r="G77" s="715" t="s">
        <v>610</v>
      </c>
      <c r="H77" s="715" t="s">
        <v>843</v>
      </c>
      <c r="I77" s="715" t="s">
        <v>844</v>
      </c>
      <c r="J77" s="715" t="s">
        <v>681</v>
      </c>
      <c r="K77" s="715" t="s">
        <v>845</v>
      </c>
      <c r="L77" s="717">
        <v>44.969999999999978</v>
      </c>
      <c r="M77" s="717">
        <v>2</v>
      </c>
      <c r="N77" s="718">
        <v>89.939999999999955</v>
      </c>
    </row>
    <row r="78" spans="1:14" ht="14.4" customHeight="1" x14ac:dyDescent="0.3">
      <c r="A78" s="713" t="s">
        <v>551</v>
      </c>
      <c r="B78" s="714" t="s">
        <v>552</v>
      </c>
      <c r="C78" s="715" t="s">
        <v>561</v>
      </c>
      <c r="D78" s="716" t="s">
        <v>1820</v>
      </c>
      <c r="E78" s="715" t="s">
        <v>567</v>
      </c>
      <c r="F78" s="716" t="s">
        <v>1822</v>
      </c>
      <c r="G78" s="715" t="s">
        <v>610</v>
      </c>
      <c r="H78" s="715" t="s">
        <v>846</v>
      </c>
      <c r="I78" s="715" t="s">
        <v>847</v>
      </c>
      <c r="J78" s="715" t="s">
        <v>848</v>
      </c>
      <c r="K78" s="715" t="s">
        <v>849</v>
      </c>
      <c r="L78" s="717">
        <v>86.219304347826082</v>
      </c>
      <c r="M78" s="717">
        <v>23</v>
      </c>
      <c r="N78" s="718">
        <v>1983.0439999999999</v>
      </c>
    </row>
    <row r="79" spans="1:14" ht="14.4" customHeight="1" x14ac:dyDescent="0.3">
      <c r="A79" s="713" t="s">
        <v>551</v>
      </c>
      <c r="B79" s="714" t="s">
        <v>552</v>
      </c>
      <c r="C79" s="715" t="s">
        <v>561</v>
      </c>
      <c r="D79" s="716" t="s">
        <v>1820</v>
      </c>
      <c r="E79" s="715" t="s">
        <v>567</v>
      </c>
      <c r="F79" s="716" t="s">
        <v>1822</v>
      </c>
      <c r="G79" s="715" t="s">
        <v>610</v>
      </c>
      <c r="H79" s="715" t="s">
        <v>850</v>
      </c>
      <c r="I79" s="715" t="s">
        <v>851</v>
      </c>
      <c r="J79" s="715" t="s">
        <v>852</v>
      </c>
      <c r="K79" s="715" t="s">
        <v>853</v>
      </c>
      <c r="L79" s="717">
        <v>375.80000000000007</v>
      </c>
      <c r="M79" s="717">
        <v>4</v>
      </c>
      <c r="N79" s="718">
        <v>1503.2000000000003</v>
      </c>
    </row>
    <row r="80" spans="1:14" ht="14.4" customHeight="1" x14ac:dyDescent="0.3">
      <c r="A80" s="713" t="s">
        <v>551</v>
      </c>
      <c r="B80" s="714" t="s">
        <v>552</v>
      </c>
      <c r="C80" s="715" t="s">
        <v>561</v>
      </c>
      <c r="D80" s="716" t="s">
        <v>1820</v>
      </c>
      <c r="E80" s="715" t="s">
        <v>567</v>
      </c>
      <c r="F80" s="716" t="s">
        <v>1822</v>
      </c>
      <c r="G80" s="715" t="s">
        <v>610</v>
      </c>
      <c r="H80" s="715" t="s">
        <v>854</v>
      </c>
      <c r="I80" s="715" t="s">
        <v>855</v>
      </c>
      <c r="J80" s="715" t="s">
        <v>856</v>
      </c>
      <c r="K80" s="715" t="s">
        <v>857</v>
      </c>
      <c r="L80" s="717">
        <v>39.289999999999992</v>
      </c>
      <c r="M80" s="717">
        <v>3</v>
      </c>
      <c r="N80" s="718">
        <v>117.86999999999998</v>
      </c>
    </row>
    <row r="81" spans="1:14" ht="14.4" customHeight="1" x14ac:dyDescent="0.3">
      <c r="A81" s="713" t="s">
        <v>551</v>
      </c>
      <c r="B81" s="714" t="s">
        <v>552</v>
      </c>
      <c r="C81" s="715" t="s">
        <v>561</v>
      </c>
      <c r="D81" s="716" t="s">
        <v>1820</v>
      </c>
      <c r="E81" s="715" t="s">
        <v>567</v>
      </c>
      <c r="F81" s="716" t="s">
        <v>1822</v>
      </c>
      <c r="G81" s="715" t="s">
        <v>610</v>
      </c>
      <c r="H81" s="715" t="s">
        <v>858</v>
      </c>
      <c r="I81" s="715" t="s">
        <v>859</v>
      </c>
      <c r="J81" s="715" t="s">
        <v>860</v>
      </c>
      <c r="K81" s="715" t="s">
        <v>861</v>
      </c>
      <c r="L81" s="717">
        <v>41.239999999999995</v>
      </c>
      <c r="M81" s="717">
        <v>3</v>
      </c>
      <c r="N81" s="718">
        <v>123.71999999999998</v>
      </c>
    </row>
    <row r="82" spans="1:14" ht="14.4" customHeight="1" x14ac:dyDescent="0.3">
      <c r="A82" s="713" t="s">
        <v>551</v>
      </c>
      <c r="B82" s="714" t="s">
        <v>552</v>
      </c>
      <c r="C82" s="715" t="s">
        <v>561</v>
      </c>
      <c r="D82" s="716" t="s">
        <v>1820</v>
      </c>
      <c r="E82" s="715" t="s">
        <v>567</v>
      </c>
      <c r="F82" s="716" t="s">
        <v>1822</v>
      </c>
      <c r="G82" s="715" t="s">
        <v>610</v>
      </c>
      <c r="H82" s="715" t="s">
        <v>862</v>
      </c>
      <c r="I82" s="715" t="s">
        <v>863</v>
      </c>
      <c r="J82" s="715" t="s">
        <v>864</v>
      </c>
      <c r="K82" s="715" t="s">
        <v>865</v>
      </c>
      <c r="L82" s="717">
        <v>122.60999999999994</v>
      </c>
      <c r="M82" s="717">
        <v>3</v>
      </c>
      <c r="N82" s="718">
        <v>367.82999999999981</v>
      </c>
    </row>
    <row r="83" spans="1:14" ht="14.4" customHeight="1" x14ac:dyDescent="0.3">
      <c r="A83" s="713" t="s">
        <v>551</v>
      </c>
      <c r="B83" s="714" t="s">
        <v>552</v>
      </c>
      <c r="C83" s="715" t="s">
        <v>561</v>
      </c>
      <c r="D83" s="716" t="s">
        <v>1820</v>
      </c>
      <c r="E83" s="715" t="s">
        <v>567</v>
      </c>
      <c r="F83" s="716" t="s">
        <v>1822</v>
      </c>
      <c r="G83" s="715" t="s">
        <v>610</v>
      </c>
      <c r="H83" s="715" t="s">
        <v>866</v>
      </c>
      <c r="I83" s="715" t="s">
        <v>867</v>
      </c>
      <c r="J83" s="715" t="s">
        <v>693</v>
      </c>
      <c r="K83" s="715" t="s">
        <v>868</v>
      </c>
      <c r="L83" s="717">
        <v>160.29735461538471</v>
      </c>
      <c r="M83" s="717">
        <v>1</v>
      </c>
      <c r="N83" s="718">
        <v>160.29735461538471</v>
      </c>
    </row>
    <row r="84" spans="1:14" ht="14.4" customHeight="1" x14ac:dyDescent="0.3">
      <c r="A84" s="713" t="s">
        <v>551</v>
      </c>
      <c r="B84" s="714" t="s">
        <v>552</v>
      </c>
      <c r="C84" s="715" t="s">
        <v>561</v>
      </c>
      <c r="D84" s="716" t="s">
        <v>1820</v>
      </c>
      <c r="E84" s="715" t="s">
        <v>567</v>
      </c>
      <c r="F84" s="716" t="s">
        <v>1822</v>
      </c>
      <c r="G84" s="715" t="s">
        <v>610</v>
      </c>
      <c r="H84" s="715" t="s">
        <v>869</v>
      </c>
      <c r="I84" s="715" t="s">
        <v>870</v>
      </c>
      <c r="J84" s="715" t="s">
        <v>871</v>
      </c>
      <c r="K84" s="715" t="s">
        <v>872</v>
      </c>
      <c r="L84" s="717">
        <v>60.300000000000004</v>
      </c>
      <c r="M84" s="717">
        <v>18</v>
      </c>
      <c r="N84" s="718">
        <v>1085.4000000000001</v>
      </c>
    </row>
    <row r="85" spans="1:14" ht="14.4" customHeight="1" x14ac:dyDescent="0.3">
      <c r="A85" s="713" t="s">
        <v>551</v>
      </c>
      <c r="B85" s="714" t="s">
        <v>552</v>
      </c>
      <c r="C85" s="715" t="s">
        <v>561</v>
      </c>
      <c r="D85" s="716" t="s">
        <v>1820</v>
      </c>
      <c r="E85" s="715" t="s">
        <v>567</v>
      </c>
      <c r="F85" s="716" t="s">
        <v>1822</v>
      </c>
      <c r="G85" s="715" t="s">
        <v>610</v>
      </c>
      <c r="H85" s="715" t="s">
        <v>873</v>
      </c>
      <c r="I85" s="715" t="s">
        <v>874</v>
      </c>
      <c r="J85" s="715" t="s">
        <v>875</v>
      </c>
      <c r="K85" s="715" t="s">
        <v>876</v>
      </c>
      <c r="L85" s="717">
        <v>219.91999999999993</v>
      </c>
      <c r="M85" s="717">
        <v>3</v>
      </c>
      <c r="N85" s="718">
        <v>659.75999999999976</v>
      </c>
    </row>
    <row r="86" spans="1:14" ht="14.4" customHeight="1" x14ac:dyDescent="0.3">
      <c r="A86" s="713" t="s">
        <v>551</v>
      </c>
      <c r="B86" s="714" t="s">
        <v>552</v>
      </c>
      <c r="C86" s="715" t="s">
        <v>561</v>
      </c>
      <c r="D86" s="716" t="s">
        <v>1820</v>
      </c>
      <c r="E86" s="715" t="s">
        <v>567</v>
      </c>
      <c r="F86" s="716" t="s">
        <v>1822</v>
      </c>
      <c r="G86" s="715" t="s">
        <v>610</v>
      </c>
      <c r="H86" s="715" t="s">
        <v>877</v>
      </c>
      <c r="I86" s="715" t="s">
        <v>877</v>
      </c>
      <c r="J86" s="715" t="s">
        <v>878</v>
      </c>
      <c r="K86" s="715" t="s">
        <v>879</v>
      </c>
      <c r="L86" s="717">
        <v>365.41</v>
      </c>
      <c r="M86" s="717">
        <v>7</v>
      </c>
      <c r="N86" s="718">
        <v>2557.8700000000003</v>
      </c>
    </row>
    <row r="87" spans="1:14" ht="14.4" customHeight="1" x14ac:dyDescent="0.3">
      <c r="A87" s="713" t="s">
        <v>551</v>
      </c>
      <c r="B87" s="714" t="s">
        <v>552</v>
      </c>
      <c r="C87" s="715" t="s">
        <v>561</v>
      </c>
      <c r="D87" s="716" t="s">
        <v>1820</v>
      </c>
      <c r="E87" s="715" t="s">
        <v>567</v>
      </c>
      <c r="F87" s="716" t="s">
        <v>1822</v>
      </c>
      <c r="G87" s="715" t="s">
        <v>610</v>
      </c>
      <c r="H87" s="715" t="s">
        <v>880</v>
      </c>
      <c r="I87" s="715" t="s">
        <v>881</v>
      </c>
      <c r="J87" s="715" t="s">
        <v>882</v>
      </c>
      <c r="K87" s="715" t="s">
        <v>883</v>
      </c>
      <c r="L87" s="717">
        <v>264.93999999999983</v>
      </c>
      <c r="M87" s="717">
        <v>3</v>
      </c>
      <c r="N87" s="718">
        <v>794.81999999999948</v>
      </c>
    </row>
    <row r="88" spans="1:14" ht="14.4" customHeight="1" x14ac:dyDescent="0.3">
      <c r="A88" s="713" t="s">
        <v>551</v>
      </c>
      <c r="B88" s="714" t="s">
        <v>552</v>
      </c>
      <c r="C88" s="715" t="s">
        <v>561</v>
      </c>
      <c r="D88" s="716" t="s">
        <v>1820</v>
      </c>
      <c r="E88" s="715" t="s">
        <v>567</v>
      </c>
      <c r="F88" s="716" t="s">
        <v>1822</v>
      </c>
      <c r="G88" s="715" t="s">
        <v>610</v>
      </c>
      <c r="H88" s="715" t="s">
        <v>884</v>
      </c>
      <c r="I88" s="715" t="s">
        <v>885</v>
      </c>
      <c r="J88" s="715" t="s">
        <v>886</v>
      </c>
      <c r="K88" s="715" t="s">
        <v>887</v>
      </c>
      <c r="L88" s="717">
        <v>73.510000000000019</v>
      </c>
      <c r="M88" s="717">
        <v>18</v>
      </c>
      <c r="N88" s="718">
        <v>1323.1800000000003</v>
      </c>
    </row>
    <row r="89" spans="1:14" ht="14.4" customHeight="1" x14ac:dyDescent="0.3">
      <c r="A89" s="713" t="s">
        <v>551</v>
      </c>
      <c r="B89" s="714" t="s">
        <v>552</v>
      </c>
      <c r="C89" s="715" t="s">
        <v>561</v>
      </c>
      <c r="D89" s="716" t="s">
        <v>1820</v>
      </c>
      <c r="E89" s="715" t="s">
        <v>567</v>
      </c>
      <c r="F89" s="716" t="s">
        <v>1822</v>
      </c>
      <c r="G89" s="715" t="s">
        <v>610</v>
      </c>
      <c r="H89" s="715" t="s">
        <v>888</v>
      </c>
      <c r="I89" s="715" t="s">
        <v>889</v>
      </c>
      <c r="J89" s="715" t="s">
        <v>890</v>
      </c>
      <c r="K89" s="715" t="s">
        <v>891</v>
      </c>
      <c r="L89" s="717">
        <v>30.715</v>
      </c>
      <c r="M89" s="717">
        <v>6</v>
      </c>
      <c r="N89" s="718">
        <v>184.29</v>
      </c>
    </row>
    <row r="90" spans="1:14" ht="14.4" customHeight="1" x14ac:dyDescent="0.3">
      <c r="A90" s="713" t="s">
        <v>551</v>
      </c>
      <c r="B90" s="714" t="s">
        <v>552</v>
      </c>
      <c r="C90" s="715" t="s">
        <v>561</v>
      </c>
      <c r="D90" s="716" t="s">
        <v>1820</v>
      </c>
      <c r="E90" s="715" t="s">
        <v>567</v>
      </c>
      <c r="F90" s="716" t="s">
        <v>1822</v>
      </c>
      <c r="G90" s="715" t="s">
        <v>610</v>
      </c>
      <c r="H90" s="715" t="s">
        <v>892</v>
      </c>
      <c r="I90" s="715" t="s">
        <v>893</v>
      </c>
      <c r="J90" s="715" t="s">
        <v>894</v>
      </c>
      <c r="K90" s="715" t="s">
        <v>895</v>
      </c>
      <c r="L90" s="717">
        <v>58.249812515465628</v>
      </c>
      <c r="M90" s="717">
        <v>9</v>
      </c>
      <c r="N90" s="718">
        <v>524.24831263919066</v>
      </c>
    </row>
    <row r="91" spans="1:14" ht="14.4" customHeight="1" x14ac:dyDescent="0.3">
      <c r="A91" s="713" t="s">
        <v>551</v>
      </c>
      <c r="B91" s="714" t="s">
        <v>552</v>
      </c>
      <c r="C91" s="715" t="s">
        <v>561</v>
      </c>
      <c r="D91" s="716" t="s">
        <v>1820</v>
      </c>
      <c r="E91" s="715" t="s">
        <v>567</v>
      </c>
      <c r="F91" s="716" t="s">
        <v>1822</v>
      </c>
      <c r="G91" s="715" t="s">
        <v>610</v>
      </c>
      <c r="H91" s="715" t="s">
        <v>896</v>
      </c>
      <c r="I91" s="715" t="s">
        <v>897</v>
      </c>
      <c r="J91" s="715" t="s">
        <v>898</v>
      </c>
      <c r="K91" s="715" t="s">
        <v>899</v>
      </c>
      <c r="L91" s="717">
        <v>34.450000000000003</v>
      </c>
      <c r="M91" s="717">
        <v>16</v>
      </c>
      <c r="N91" s="718">
        <v>551.20000000000005</v>
      </c>
    </row>
    <row r="92" spans="1:14" ht="14.4" customHeight="1" x14ac:dyDescent="0.3">
      <c r="A92" s="713" t="s">
        <v>551</v>
      </c>
      <c r="B92" s="714" t="s">
        <v>552</v>
      </c>
      <c r="C92" s="715" t="s">
        <v>561</v>
      </c>
      <c r="D92" s="716" t="s">
        <v>1820</v>
      </c>
      <c r="E92" s="715" t="s">
        <v>567</v>
      </c>
      <c r="F92" s="716" t="s">
        <v>1822</v>
      </c>
      <c r="G92" s="715" t="s">
        <v>610</v>
      </c>
      <c r="H92" s="715" t="s">
        <v>900</v>
      </c>
      <c r="I92" s="715" t="s">
        <v>901</v>
      </c>
      <c r="J92" s="715" t="s">
        <v>902</v>
      </c>
      <c r="K92" s="715" t="s">
        <v>903</v>
      </c>
      <c r="L92" s="717">
        <v>34.329999999999984</v>
      </c>
      <c r="M92" s="717">
        <v>1</v>
      </c>
      <c r="N92" s="718">
        <v>34.329999999999984</v>
      </c>
    </row>
    <row r="93" spans="1:14" ht="14.4" customHeight="1" x14ac:dyDescent="0.3">
      <c r="A93" s="713" t="s">
        <v>551</v>
      </c>
      <c r="B93" s="714" t="s">
        <v>552</v>
      </c>
      <c r="C93" s="715" t="s">
        <v>561</v>
      </c>
      <c r="D93" s="716" t="s">
        <v>1820</v>
      </c>
      <c r="E93" s="715" t="s">
        <v>567</v>
      </c>
      <c r="F93" s="716" t="s">
        <v>1822</v>
      </c>
      <c r="G93" s="715" t="s">
        <v>610</v>
      </c>
      <c r="H93" s="715" t="s">
        <v>904</v>
      </c>
      <c r="I93" s="715" t="s">
        <v>905</v>
      </c>
      <c r="J93" s="715" t="s">
        <v>906</v>
      </c>
      <c r="K93" s="715" t="s">
        <v>907</v>
      </c>
      <c r="L93" s="717">
        <v>134.20999999999995</v>
      </c>
      <c r="M93" s="717">
        <v>3</v>
      </c>
      <c r="N93" s="718">
        <v>402.62999999999988</v>
      </c>
    </row>
    <row r="94" spans="1:14" ht="14.4" customHeight="1" x14ac:dyDescent="0.3">
      <c r="A94" s="713" t="s">
        <v>551</v>
      </c>
      <c r="B94" s="714" t="s">
        <v>552</v>
      </c>
      <c r="C94" s="715" t="s">
        <v>561</v>
      </c>
      <c r="D94" s="716" t="s">
        <v>1820</v>
      </c>
      <c r="E94" s="715" t="s">
        <v>567</v>
      </c>
      <c r="F94" s="716" t="s">
        <v>1822</v>
      </c>
      <c r="G94" s="715" t="s">
        <v>610</v>
      </c>
      <c r="H94" s="715" t="s">
        <v>908</v>
      </c>
      <c r="I94" s="715" t="s">
        <v>909</v>
      </c>
      <c r="J94" s="715" t="s">
        <v>910</v>
      </c>
      <c r="K94" s="715" t="s">
        <v>911</v>
      </c>
      <c r="L94" s="717">
        <v>37.399999999999991</v>
      </c>
      <c r="M94" s="717">
        <v>1</v>
      </c>
      <c r="N94" s="718">
        <v>37.399999999999991</v>
      </c>
    </row>
    <row r="95" spans="1:14" ht="14.4" customHeight="1" x14ac:dyDescent="0.3">
      <c r="A95" s="713" t="s">
        <v>551</v>
      </c>
      <c r="B95" s="714" t="s">
        <v>552</v>
      </c>
      <c r="C95" s="715" t="s">
        <v>561</v>
      </c>
      <c r="D95" s="716" t="s">
        <v>1820</v>
      </c>
      <c r="E95" s="715" t="s">
        <v>567</v>
      </c>
      <c r="F95" s="716" t="s">
        <v>1822</v>
      </c>
      <c r="G95" s="715" t="s">
        <v>610</v>
      </c>
      <c r="H95" s="715" t="s">
        <v>912</v>
      </c>
      <c r="I95" s="715" t="s">
        <v>913</v>
      </c>
      <c r="J95" s="715" t="s">
        <v>914</v>
      </c>
      <c r="K95" s="715" t="s">
        <v>915</v>
      </c>
      <c r="L95" s="717">
        <v>73.47</v>
      </c>
      <c r="M95" s="717">
        <v>5</v>
      </c>
      <c r="N95" s="718">
        <v>367.35</v>
      </c>
    </row>
    <row r="96" spans="1:14" ht="14.4" customHeight="1" x14ac:dyDescent="0.3">
      <c r="A96" s="713" t="s">
        <v>551</v>
      </c>
      <c r="B96" s="714" t="s">
        <v>552</v>
      </c>
      <c r="C96" s="715" t="s">
        <v>561</v>
      </c>
      <c r="D96" s="716" t="s">
        <v>1820</v>
      </c>
      <c r="E96" s="715" t="s">
        <v>567</v>
      </c>
      <c r="F96" s="716" t="s">
        <v>1822</v>
      </c>
      <c r="G96" s="715" t="s">
        <v>610</v>
      </c>
      <c r="H96" s="715" t="s">
        <v>916</v>
      </c>
      <c r="I96" s="715" t="s">
        <v>917</v>
      </c>
      <c r="J96" s="715" t="s">
        <v>918</v>
      </c>
      <c r="K96" s="715" t="s">
        <v>919</v>
      </c>
      <c r="L96" s="717">
        <v>45.85</v>
      </c>
      <c r="M96" s="717">
        <v>6</v>
      </c>
      <c r="N96" s="718">
        <v>275.10000000000002</v>
      </c>
    </row>
    <row r="97" spans="1:14" ht="14.4" customHeight="1" x14ac:dyDescent="0.3">
      <c r="A97" s="713" t="s">
        <v>551</v>
      </c>
      <c r="B97" s="714" t="s">
        <v>552</v>
      </c>
      <c r="C97" s="715" t="s">
        <v>561</v>
      </c>
      <c r="D97" s="716" t="s">
        <v>1820</v>
      </c>
      <c r="E97" s="715" t="s">
        <v>567</v>
      </c>
      <c r="F97" s="716" t="s">
        <v>1822</v>
      </c>
      <c r="G97" s="715" t="s">
        <v>610</v>
      </c>
      <c r="H97" s="715" t="s">
        <v>920</v>
      </c>
      <c r="I97" s="715" t="s">
        <v>921</v>
      </c>
      <c r="J97" s="715" t="s">
        <v>922</v>
      </c>
      <c r="K97" s="715" t="s">
        <v>923</v>
      </c>
      <c r="L97" s="717">
        <v>53.900000000000013</v>
      </c>
      <c r="M97" s="717">
        <v>1</v>
      </c>
      <c r="N97" s="718">
        <v>53.900000000000013</v>
      </c>
    </row>
    <row r="98" spans="1:14" ht="14.4" customHeight="1" x14ac:dyDescent="0.3">
      <c r="A98" s="713" t="s">
        <v>551</v>
      </c>
      <c r="B98" s="714" t="s">
        <v>552</v>
      </c>
      <c r="C98" s="715" t="s">
        <v>561</v>
      </c>
      <c r="D98" s="716" t="s">
        <v>1820</v>
      </c>
      <c r="E98" s="715" t="s">
        <v>567</v>
      </c>
      <c r="F98" s="716" t="s">
        <v>1822</v>
      </c>
      <c r="G98" s="715" t="s">
        <v>610</v>
      </c>
      <c r="H98" s="715" t="s">
        <v>924</v>
      </c>
      <c r="I98" s="715" t="s">
        <v>925</v>
      </c>
      <c r="J98" s="715" t="s">
        <v>926</v>
      </c>
      <c r="K98" s="715" t="s">
        <v>927</v>
      </c>
      <c r="L98" s="717">
        <v>257.18000000000006</v>
      </c>
      <c r="M98" s="717">
        <v>2</v>
      </c>
      <c r="N98" s="718">
        <v>514.36000000000013</v>
      </c>
    </row>
    <row r="99" spans="1:14" ht="14.4" customHeight="1" x14ac:dyDescent="0.3">
      <c r="A99" s="713" t="s">
        <v>551</v>
      </c>
      <c r="B99" s="714" t="s">
        <v>552</v>
      </c>
      <c r="C99" s="715" t="s">
        <v>561</v>
      </c>
      <c r="D99" s="716" t="s">
        <v>1820</v>
      </c>
      <c r="E99" s="715" t="s">
        <v>567</v>
      </c>
      <c r="F99" s="716" t="s">
        <v>1822</v>
      </c>
      <c r="G99" s="715" t="s">
        <v>610</v>
      </c>
      <c r="H99" s="715" t="s">
        <v>928</v>
      </c>
      <c r="I99" s="715" t="s">
        <v>929</v>
      </c>
      <c r="J99" s="715" t="s">
        <v>930</v>
      </c>
      <c r="K99" s="715" t="s">
        <v>931</v>
      </c>
      <c r="L99" s="717">
        <v>18.670000000000002</v>
      </c>
      <c r="M99" s="717">
        <v>1</v>
      </c>
      <c r="N99" s="718">
        <v>18.670000000000002</v>
      </c>
    </row>
    <row r="100" spans="1:14" ht="14.4" customHeight="1" x14ac:dyDescent="0.3">
      <c r="A100" s="713" t="s">
        <v>551</v>
      </c>
      <c r="B100" s="714" t="s">
        <v>552</v>
      </c>
      <c r="C100" s="715" t="s">
        <v>561</v>
      </c>
      <c r="D100" s="716" t="s">
        <v>1820</v>
      </c>
      <c r="E100" s="715" t="s">
        <v>567</v>
      </c>
      <c r="F100" s="716" t="s">
        <v>1822</v>
      </c>
      <c r="G100" s="715" t="s">
        <v>610</v>
      </c>
      <c r="H100" s="715" t="s">
        <v>932</v>
      </c>
      <c r="I100" s="715" t="s">
        <v>933</v>
      </c>
      <c r="J100" s="715" t="s">
        <v>934</v>
      </c>
      <c r="K100" s="715" t="s">
        <v>935</v>
      </c>
      <c r="L100" s="717">
        <v>100.18000000000004</v>
      </c>
      <c r="M100" s="717">
        <v>4</v>
      </c>
      <c r="N100" s="718">
        <v>400.72000000000014</v>
      </c>
    </row>
    <row r="101" spans="1:14" ht="14.4" customHeight="1" x14ac:dyDescent="0.3">
      <c r="A101" s="713" t="s">
        <v>551</v>
      </c>
      <c r="B101" s="714" t="s">
        <v>552</v>
      </c>
      <c r="C101" s="715" t="s">
        <v>561</v>
      </c>
      <c r="D101" s="716" t="s">
        <v>1820</v>
      </c>
      <c r="E101" s="715" t="s">
        <v>567</v>
      </c>
      <c r="F101" s="716" t="s">
        <v>1822</v>
      </c>
      <c r="G101" s="715" t="s">
        <v>610</v>
      </c>
      <c r="H101" s="715" t="s">
        <v>936</v>
      </c>
      <c r="I101" s="715" t="s">
        <v>937</v>
      </c>
      <c r="J101" s="715" t="s">
        <v>938</v>
      </c>
      <c r="K101" s="715" t="s">
        <v>939</v>
      </c>
      <c r="L101" s="717">
        <v>185.83000000000004</v>
      </c>
      <c r="M101" s="717">
        <v>2</v>
      </c>
      <c r="N101" s="718">
        <v>371.66000000000008</v>
      </c>
    </row>
    <row r="102" spans="1:14" ht="14.4" customHeight="1" x14ac:dyDescent="0.3">
      <c r="A102" s="713" t="s">
        <v>551</v>
      </c>
      <c r="B102" s="714" t="s">
        <v>552</v>
      </c>
      <c r="C102" s="715" t="s">
        <v>561</v>
      </c>
      <c r="D102" s="716" t="s">
        <v>1820</v>
      </c>
      <c r="E102" s="715" t="s">
        <v>567</v>
      </c>
      <c r="F102" s="716" t="s">
        <v>1822</v>
      </c>
      <c r="G102" s="715" t="s">
        <v>610</v>
      </c>
      <c r="H102" s="715" t="s">
        <v>940</v>
      </c>
      <c r="I102" s="715" t="s">
        <v>941</v>
      </c>
      <c r="J102" s="715" t="s">
        <v>930</v>
      </c>
      <c r="K102" s="715" t="s">
        <v>942</v>
      </c>
      <c r="L102" s="717">
        <v>28.41</v>
      </c>
      <c r="M102" s="717">
        <v>13</v>
      </c>
      <c r="N102" s="718">
        <v>369.33</v>
      </c>
    </row>
    <row r="103" spans="1:14" ht="14.4" customHeight="1" x14ac:dyDescent="0.3">
      <c r="A103" s="713" t="s">
        <v>551</v>
      </c>
      <c r="B103" s="714" t="s">
        <v>552</v>
      </c>
      <c r="C103" s="715" t="s">
        <v>561</v>
      </c>
      <c r="D103" s="716" t="s">
        <v>1820</v>
      </c>
      <c r="E103" s="715" t="s">
        <v>567</v>
      </c>
      <c r="F103" s="716" t="s">
        <v>1822</v>
      </c>
      <c r="G103" s="715" t="s">
        <v>610</v>
      </c>
      <c r="H103" s="715" t="s">
        <v>943</v>
      </c>
      <c r="I103" s="715" t="s">
        <v>944</v>
      </c>
      <c r="J103" s="715" t="s">
        <v>945</v>
      </c>
      <c r="K103" s="715" t="s">
        <v>946</v>
      </c>
      <c r="L103" s="717">
        <v>229.09000000000006</v>
      </c>
      <c r="M103" s="717">
        <v>5</v>
      </c>
      <c r="N103" s="718">
        <v>1145.4500000000003</v>
      </c>
    </row>
    <row r="104" spans="1:14" ht="14.4" customHeight="1" x14ac:dyDescent="0.3">
      <c r="A104" s="713" t="s">
        <v>551</v>
      </c>
      <c r="B104" s="714" t="s">
        <v>552</v>
      </c>
      <c r="C104" s="715" t="s">
        <v>561</v>
      </c>
      <c r="D104" s="716" t="s">
        <v>1820</v>
      </c>
      <c r="E104" s="715" t="s">
        <v>567</v>
      </c>
      <c r="F104" s="716" t="s">
        <v>1822</v>
      </c>
      <c r="G104" s="715" t="s">
        <v>610</v>
      </c>
      <c r="H104" s="715" t="s">
        <v>947</v>
      </c>
      <c r="I104" s="715" t="s">
        <v>948</v>
      </c>
      <c r="J104" s="715" t="s">
        <v>949</v>
      </c>
      <c r="K104" s="715" t="s">
        <v>950</v>
      </c>
      <c r="L104" s="717">
        <v>298.17500000000001</v>
      </c>
      <c r="M104" s="717">
        <v>2</v>
      </c>
      <c r="N104" s="718">
        <v>596.35</v>
      </c>
    </row>
    <row r="105" spans="1:14" ht="14.4" customHeight="1" x14ac:dyDescent="0.3">
      <c r="A105" s="713" t="s">
        <v>551</v>
      </c>
      <c r="B105" s="714" t="s">
        <v>552</v>
      </c>
      <c r="C105" s="715" t="s">
        <v>561</v>
      </c>
      <c r="D105" s="716" t="s">
        <v>1820</v>
      </c>
      <c r="E105" s="715" t="s">
        <v>567</v>
      </c>
      <c r="F105" s="716" t="s">
        <v>1822</v>
      </c>
      <c r="G105" s="715" t="s">
        <v>610</v>
      </c>
      <c r="H105" s="715" t="s">
        <v>951</v>
      </c>
      <c r="I105" s="715" t="s">
        <v>952</v>
      </c>
      <c r="J105" s="715" t="s">
        <v>953</v>
      </c>
      <c r="K105" s="715" t="s">
        <v>954</v>
      </c>
      <c r="L105" s="717">
        <v>127.66008071574019</v>
      </c>
      <c r="M105" s="717">
        <v>3</v>
      </c>
      <c r="N105" s="718">
        <v>382.98024214722057</v>
      </c>
    </row>
    <row r="106" spans="1:14" ht="14.4" customHeight="1" x14ac:dyDescent="0.3">
      <c r="A106" s="713" t="s">
        <v>551</v>
      </c>
      <c r="B106" s="714" t="s">
        <v>552</v>
      </c>
      <c r="C106" s="715" t="s">
        <v>561</v>
      </c>
      <c r="D106" s="716" t="s">
        <v>1820</v>
      </c>
      <c r="E106" s="715" t="s">
        <v>567</v>
      </c>
      <c r="F106" s="716" t="s">
        <v>1822</v>
      </c>
      <c r="G106" s="715" t="s">
        <v>610</v>
      </c>
      <c r="H106" s="715" t="s">
        <v>955</v>
      </c>
      <c r="I106" s="715" t="s">
        <v>956</v>
      </c>
      <c r="J106" s="715" t="s">
        <v>957</v>
      </c>
      <c r="K106" s="715"/>
      <c r="L106" s="717">
        <v>416.98989103875601</v>
      </c>
      <c r="M106" s="717">
        <v>1</v>
      </c>
      <c r="N106" s="718">
        <v>416.98989103875601</v>
      </c>
    </row>
    <row r="107" spans="1:14" ht="14.4" customHeight="1" x14ac:dyDescent="0.3">
      <c r="A107" s="713" t="s">
        <v>551</v>
      </c>
      <c r="B107" s="714" t="s">
        <v>552</v>
      </c>
      <c r="C107" s="715" t="s">
        <v>561</v>
      </c>
      <c r="D107" s="716" t="s">
        <v>1820</v>
      </c>
      <c r="E107" s="715" t="s">
        <v>567</v>
      </c>
      <c r="F107" s="716" t="s">
        <v>1822</v>
      </c>
      <c r="G107" s="715" t="s">
        <v>610</v>
      </c>
      <c r="H107" s="715" t="s">
        <v>958</v>
      </c>
      <c r="I107" s="715" t="s">
        <v>958</v>
      </c>
      <c r="J107" s="715" t="s">
        <v>959</v>
      </c>
      <c r="K107" s="715" t="s">
        <v>960</v>
      </c>
      <c r="L107" s="717">
        <v>1147.92</v>
      </c>
      <c r="M107" s="717">
        <v>3</v>
      </c>
      <c r="N107" s="718">
        <v>3443.76</v>
      </c>
    </row>
    <row r="108" spans="1:14" ht="14.4" customHeight="1" x14ac:dyDescent="0.3">
      <c r="A108" s="713" t="s">
        <v>551</v>
      </c>
      <c r="B108" s="714" t="s">
        <v>552</v>
      </c>
      <c r="C108" s="715" t="s">
        <v>561</v>
      </c>
      <c r="D108" s="716" t="s">
        <v>1820</v>
      </c>
      <c r="E108" s="715" t="s">
        <v>567</v>
      </c>
      <c r="F108" s="716" t="s">
        <v>1822</v>
      </c>
      <c r="G108" s="715" t="s">
        <v>610</v>
      </c>
      <c r="H108" s="715" t="s">
        <v>961</v>
      </c>
      <c r="I108" s="715" t="s">
        <v>961</v>
      </c>
      <c r="J108" s="715" t="s">
        <v>962</v>
      </c>
      <c r="K108" s="715" t="s">
        <v>963</v>
      </c>
      <c r="L108" s="717">
        <v>93.700000000000017</v>
      </c>
      <c r="M108" s="717">
        <v>2</v>
      </c>
      <c r="N108" s="718">
        <v>187.40000000000003</v>
      </c>
    </row>
    <row r="109" spans="1:14" ht="14.4" customHeight="1" x14ac:dyDescent="0.3">
      <c r="A109" s="713" t="s">
        <v>551</v>
      </c>
      <c r="B109" s="714" t="s">
        <v>552</v>
      </c>
      <c r="C109" s="715" t="s">
        <v>561</v>
      </c>
      <c r="D109" s="716" t="s">
        <v>1820</v>
      </c>
      <c r="E109" s="715" t="s">
        <v>567</v>
      </c>
      <c r="F109" s="716" t="s">
        <v>1822</v>
      </c>
      <c r="G109" s="715" t="s">
        <v>610</v>
      </c>
      <c r="H109" s="715" t="s">
        <v>964</v>
      </c>
      <c r="I109" s="715" t="s">
        <v>965</v>
      </c>
      <c r="J109" s="715" t="s">
        <v>966</v>
      </c>
      <c r="K109" s="715" t="s">
        <v>633</v>
      </c>
      <c r="L109" s="717">
        <v>125.69999999999997</v>
      </c>
      <c r="M109" s="717">
        <v>3</v>
      </c>
      <c r="N109" s="718">
        <v>377.09999999999991</v>
      </c>
    </row>
    <row r="110" spans="1:14" ht="14.4" customHeight="1" x14ac:dyDescent="0.3">
      <c r="A110" s="713" t="s">
        <v>551</v>
      </c>
      <c r="B110" s="714" t="s">
        <v>552</v>
      </c>
      <c r="C110" s="715" t="s">
        <v>561</v>
      </c>
      <c r="D110" s="716" t="s">
        <v>1820</v>
      </c>
      <c r="E110" s="715" t="s">
        <v>567</v>
      </c>
      <c r="F110" s="716" t="s">
        <v>1822</v>
      </c>
      <c r="G110" s="715" t="s">
        <v>610</v>
      </c>
      <c r="H110" s="715" t="s">
        <v>967</v>
      </c>
      <c r="I110" s="715" t="s">
        <v>968</v>
      </c>
      <c r="J110" s="715" t="s">
        <v>969</v>
      </c>
      <c r="K110" s="715" t="s">
        <v>970</v>
      </c>
      <c r="L110" s="717">
        <v>114.02000000000002</v>
      </c>
      <c r="M110" s="717">
        <v>3</v>
      </c>
      <c r="N110" s="718">
        <v>342.06000000000006</v>
      </c>
    </row>
    <row r="111" spans="1:14" ht="14.4" customHeight="1" x14ac:dyDescent="0.3">
      <c r="A111" s="713" t="s">
        <v>551</v>
      </c>
      <c r="B111" s="714" t="s">
        <v>552</v>
      </c>
      <c r="C111" s="715" t="s">
        <v>561</v>
      </c>
      <c r="D111" s="716" t="s">
        <v>1820</v>
      </c>
      <c r="E111" s="715" t="s">
        <v>567</v>
      </c>
      <c r="F111" s="716" t="s">
        <v>1822</v>
      </c>
      <c r="G111" s="715" t="s">
        <v>610</v>
      </c>
      <c r="H111" s="715" t="s">
        <v>971</v>
      </c>
      <c r="I111" s="715" t="s">
        <v>972</v>
      </c>
      <c r="J111" s="715" t="s">
        <v>973</v>
      </c>
      <c r="K111" s="715" t="s">
        <v>974</v>
      </c>
      <c r="L111" s="717">
        <v>1592.8</v>
      </c>
      <c r="M111" s="717">
        <v>1</v>
      </c>
      <c r="N111" s="718">
        <v>1592.8</v>
      </c>
    </row>
    <row r="112" spans="1:14" ht="14.4" customHeight="1" x14ac:dyDescent="0.3">
      <c r="A112" s="713" t="s">
        <v>551</v>
      </c>
      <c r="B112" s="714" t="s">
        <v>552</v>
      </c>
      <c r="C112" s="715" t="s">
        <v>561</v>
      </c>
      <c r="D112" s="716" t="s">
        <v>1820</v>
      </c>
      <c r="E112" s="715" t="s">
        <v>567</v>
      </c>
      <c r="F112" s="716" t="s">
        <v>1822</v>
      </c>
      <c r="G112" s="715" t="s">
        <v>610</v>
      </c>
      <c r="H112" s="715" t="s">
        <v>975</v>
      </c>
      <c r="I112" s="715" t="s">
        <v>976</v>
      </c>
      <c r="J112" s="715" t="s">
        <v>977</v>
      </c>
      <c r="K112" s="715" t="s">
        <v>978</v>
      </c>
      <c r="L112" s="717">
        <v>66.54000000000002</v>
      </c>
      <c r="M112" s="717">
        <v>1</v>
      </c>
      <c r="N112" s="718">
        <v>66.54000000000002</v>
      </c>
    </row>
    <row r="113" spans="1:14" ht="14.4" customHeight="1" x14ac:dyDescent="0.3">
      <c r="A113" s="713" t="s">
        <v>551</v>
      </c>
      <c r="B113" s="714" t="s">
        <v>552</v>
      </c>
      <c r="C113" s="715" t="s">
        <v>561</v>
      </c>
      <c r="D113" s="716" t="s">
        <v>1820</v>
      </c>
      <c r="E113" s="715" t="s">
        <v>567</v>
      </c>
      <c r="F113" s="716" t="s">
        <v>1822</v>
      </c>
      <c r="G113" s="715" t="s">
        <v>610</v>
      </c>
      <c r="H113" s="715" t="s">
        <v>979</v>
      </c>
      <c r="I113" s="715" t="s">
        <v>980</v>
      </c>
      <c r="J113" s="715" t="s">
        <v>709</v>
      </c>
      <c r="K113" s="715" t="s">
        <v>981</v>
      </c>
      <c r="L113" s="717">
        <v>242</v>
      </c>
      <c r="M113" s="717">
        <v>9</v>
      </c>
      <c r="N113" s="718">
        <v>2178</v>
      </c>
    </row>
    <row r="114" spans="1:14" ht="14.4" customHeight="1" x14ac:dyDescent="0.3">
      <c r="A114" s="713" t="s">
        <v>551</v>
      </c>
      <c r="B114" s="714" t="s">
        <v>552</v>
      </c>
      <c r="C114" s="715" t="s">
        <v>561</v>
      </c>
      <c r="D114" s="716" t="s">
        <v>1820</v>
      </c>
      <c r="E114" s="715" t="s">
        <v>567</v>
      </c>
      <c r="F114" s="716" t="s">
        <v>1822</v>
      </c>
      <c r="G114" s="715" t="s">
        <v>610</v>
      </c>
      <c r="H114" s="715" t="s">
        <v>982</v>
      </c>
      <c r="I114" s="715" t="s">
        <v>983</v>
      </c>
      <c r="J114" s="715" t="s">
        <v>984</v>
      </c>
      <c r="K114" s="715" t="s">
        <v>985</v>
      </c>
      <c r="L114" s="717">
        <v>261.78999999999996</v>
      </c>
      <c r="M114" s="717">
        <v>2</v>
      </c>
      <c r="N114" s="718">
        <v>523.57999999999993</v>
      </c>
    </row>
    <row r="115" spans="1:14" ht="14.4" customHeight="1" x14ac:dyDescent="0.3">
      <c r="A115" s="713" t="s">
        <v>551</v>
      </c>
      <c r="B115" s="714" t="s">
        <v>552</v>
      </c>
      <c r="C115" s="715" t="s">
        <v>561</v>
      </c>
      <c r="D115" s="716" t="s">
        <v>1820</v>
      </c>
      <c r="E115" s="715" t="s">
        <v>567</v>
      </c>
      <c r="F115" s="716" t="s">
        <v>1822</v>
      </c>
      <c r="G115" s="715" t="s">
        <v>610</v>
      </c>
      <c r="H115" s="715" t="s">
        <v>986</v>
      </c>
      <c r="I115" s="715" t="s">
        <v>987</v>
      </c>
      <c r="J115" s="715" t="s">
        <v>988</v>
      </c>
      <c r="K115" s="715" t="s">
        <v>989</v>
      </c>
      <c r="L115" s="717">
        <v>60.360000000000028</v>
      </c>
      <c r="M115" s="717">
        <v>2</v>
      </c>
      <c r="N115" s="718">
        <v>120.72000000000006</v>
      </c>
    </row>
    <row r="116" spans="1:14" ht="14.4" customHeight="1" x14ac:dyDescent="0.3">
      <c r="A116" s="713" t="s">
        <v>551</v>
      </c>
      <c r="B116" s="714" t="s">
        <v>552</v>
      </c>
      <c r="C116" s="715" t="s">
        <v>561</v>
      </c>
      <c r="D116" s="716" t="s">
        <v>1820</v>
      </c>
      <c r="E116" s="715" t="s">
        <v>567</v>
      </c>
      <c r="F116" s="716" t="s">
        <v>1822</v>
      </c>
      <c r="G116" s="715" t="s">
        <v>610</v>
      </c>
      <c r="H116" s="715" t="s">
        <v>990</v>
      </c>
      <c r="I116" s="715" t="s">
        <v>991</v>
      </c>
      <c r="J116" s="715" t="s">
        <v>992</v>
      </c>
      <c r="K116" s="715" t="s">
        <v>993</v>
      </c>
      <c r="L116" s="717">
        <v>277.37999999999994</v>
      </c>
      <c r="M116" s="717">
        <v>1</v>
      </c>
      <c r="N116" s="718">
        <v>277.37999999999994</v>
      </c>
    </row>
    <row r="117" spans="1:14" ht="14.4" customHeight="1" x14ac:dyDescent="0.3">
      <c r="A117" s="713" t="s">
        <v>551</v>
      </c>
      <c r="B117" s="714" t="s">
        <v>552</v>
      </c>
      <c r="C117" s="715" t="s">
        <v>561</v>
      </c>
      <c r="D117" s="716" t="s">
        <v>1820</v>
      </c>
      <c r="E117" s="715" t="s">
        <v>567</v>
      </c>
      <c r="F117" s="716" t="s">
        <v>1822</v>
      </c>
      <c r="G117" s="715" t="s">
        <v>610</v>
      </c>
      <c r="H117" s="715" t="s">
        <v>994</v>
      </c>
      <c r="I117" s="715" t="s">
        <v>995</v>
      </c>
      <c r="J117" s="715" t="s">
        <v>996</v>
      </c>
      <c r="K117" s="715" t="s">
        <v>997</v>
      </c>
      <c r="L117" s="717">
        <v>104.94500000000004</v>
      </c>
      <c r="M117" s="717">
        <v>8</v>
      </c>
      <c r="N117" s="718">
        <v>839.56000000000029</v>
      </c>
    </row>
    <row r="118" spans="1:14" ht="14.4" customHeight="1" x14ac:dyDescent="0.3">
      <c r="A118" s="713" t="s">
        <v>551</v>
      </c>
      <c r="B118" s="714" t="s">
        <v>552</v>
      </c>
      <c r="C118" s="715" t="s">
        <v>561</v>
      </c>
      <c r="D118" s="716" t="s">
        <v>1820</v>
      </c>
      <c r="E118" s="715" t="s">
        <v>567</v>
      </c>
      <c r="F118" s="716" t="s">
        <v>1822</v>
      </c>
      <c r="G118" s="715" t="s">
        <v>610</v>
      </c>
      <c r="H118" s="715" t="s">
        <v>998</v>
      </c>
      <c r="I118" s="715" t="s">
        <v>999</v>
      </c>
      <c r="J118" s="715" t="s">
        <v>1000</v>
      </c>
      <c r="K118" s="715" t="s">
        <v>1001</v>
      </c>
      <c r="L118" s="717">
        <v>92.129999999999981</v>
      </c>
      <c r="M118" s="717">
        <v>1</v>
      </c>
      <c r="N118" s="718">
        <v>92.129999999999981</v>
      </c>
    </row>
    <row r="119" spans="1:14" ht="14.4" customHeight="1" x14ac:dyDescent="0.3">
      <c r="A119" s="713" t="s">
        <v>551</v>
      </c>
      <c r="B119" s="714" t="s">
        <v>552</v>
      </c>
      <c r="C119" s="715" t="s">
        <v>561</v>
      </c>
      <c r="D119" s="716" t="s">
        <v>1820</v>
      </c>
      <c r="E119" s="715" t="s">
        <v>567</v>
      </c>
      <c r="F119" s="716" t="s">
        <v>1822</v>
      </c>
      <c r="G119" s="715" t="s">
        <v>610</v>
      </c>
      <c r="H119" s="715" t="s">
        <v>1002</v>
      </c>
      <c r="I119" s="715" t="s">
        <v>1003</v>
      </c>
      <c r="J119" s="715" t="s">
        <v>713</v>
      </c>
      <c r="K119" s="715" t="s">
        <v>1004</v>
      </c>
      <c r="L119" s="717">
        <v>75.249458234068044</v>
      </c>
      <c r="M119" s="717">
        <v>4</v>
      </c>
      <c r="N119" s="718">
        <v>300.99783293627218</v>
      </c>
    </row>
    <row r="120" spans="1:14" ht="14.4" customHeight="1" x14ac:dyDescent="0.3">
      <c r="A120" s="713" t="s">
        <v>551</v>
      </c>
      <c r="B120" s="714" t="s">
        <v>552</v>
      </c>
      <c r="C120" s="715" t="s">
        <v>561</v>
      </c>
      <c r="D120" s="716" t="s">
        <v>1820</v>
      </c>
      <c r="E120" s="715" t="s">
        <v>567</v>
      </c>
      <c r="F120" s="716" t="s">
        <v>1822</v>
      </c>
      <c r="G120" s="715" t="s">
        <v>610</v>
      </c>
      <c r="H120" s="715" t="s">
        <v>1005</v>
      </c>
      <c r="I120" s="715" t="s">
        <v>1006</v>
      </c>
      <c r="J120" s="715" t="s">
        <v>1007</v>
      </c>
      <c r="K120" s="715" t="s">
        <v>1008</v>
      </c>
      <c r="L120" s="717">
        <v>66.583275703294149</v>
      </c>
      <c r="M120" s="717">
        <v>12</v>
      </c>
      <c r="N120" s="718">
        <v>798.99930843952984</v>
      </c>
    </row>
    <row r="121" spans="1:14" ht="14.4" customHeight="1" x14ac:dyDescent="0.3">
      <c r="A121" s="713" t="s">
        <v>551</v>
      </c>
      <c r="B121" s="714" t="s">
        <v>552</v>
      </c>
      <c r="C121" s="715" t="s">
        <v>561</v>
      </c>
      <c r="D121" s="716" t="s">
        <v>1820</v>
      </c>
      <c r="E121" s="715" t="s">
        <v>567</v>
      </c>
      <c r="F121" s="716" t="s">
        <v>1822</v>
      </c>
      <c r="G121" s="715" t="s">
        <v>610</v>
      </c>
      <c r="H121" s="715" t="s">
        <v>1009</v>
      </c>
      <c r="I121" s="715" t="s">
        <v>1010</v>
      </c>
      <c r="J121" s="715" t="s">
        <v>1011</v>
      </c>
      <c r="K121" s="715" t="s">
        <v>1012</v>
      </c>
      <c r="L121" s="717">
        <v>81.20007701063102</v>
      </c>
      <c r="M121" s="717">
        <v>1</v>
      </c>
      <c r="N121" s="718">
        <v>81.20007701063102</v>
      </c>
    </row>
    <row r="122" spans="1:14" ht="14.4" customHeight="1" x14ac:dyDescent="0.3">
      <c r="A122" s="713" t="s">
        <v>551</v>
      </c>
      <c r="B122" s="714" t="s">
        <v>552</v>
      </c>
      <c r="C122" s="715" t="s">
        <v>561</v>
      </c>
      <c r="D122" s="716" t="s">
        <v>1820</v>
      </c>
      <c r="E122" s="715" t="s">
        <v>567</v>
      </c>
      <c r="F122" s="716" t="s">
        <v>1822</v>
      </c>
      <c r="G122" s="715" t="s">
        <v>610</v>
      </c>
      <c r="H122" s="715" t="s">
        <v>1013</v>
      </c>
      <c r="I122" s="715" t="s">
        <v>1014</v>
      </c>
      <c r="J122" s="715" t="s">
        <v>1015</v>
      </c>
      <c r="K122" s="715"/>
      <c r="L122" s="717">
        <v>166.82285714285712</v>
      </c>
      <c r="M122" s="717">
        <v>21</v>
      </c>
      <c r="N122" s="718">
        <v>3503.2799999999997</v>
      </c>
    </row>
    <row r="123" spans="1:14" ht="14.4" customHeight="1" x14ac:dyDescent="0.3">
      <c r="A123" s="713" t="s">
        <v>551</v>
      </c>
      <c r="B123" s="714" t="s">
        <v>552</v>
      </c>
      <c r="C123" s="715" t="s">
        <v>561</v>
      </c>
      <c r="D123" s="716" t="s">
        <v>1820</v>
      </c>
      <c r="E123" s="715" t="s">
        <v>567</v>
      </c>
      <c r="F123" s="716" t="s">
        <v>1822</v>
      </c>
      <c r="G123" s="715" t="s">
        <v>610</v>
      </c>
      <c r="H123" s="715" t="s">
        <v>1016</v>
      </c>
      <c r="I123" s="715" t="s">
        <v>1017</v>
      </c>
      <c r="J123" s="715" t="s">
        <v>1018</v>
      </c>
      <c r="K123" s="715" t="s">
        <v>1019</v>
      </c>
      <c r="L123" s="717">
        <v>116.16714285714286</v>
      </c>
      <c r="M123" s="717">
        <v>7</v>
      </c>
      <c r="N123" s="718">
        <v>813.17000000000007</v>
      </c>
    </row>
    <row r="124" spans="1:14" ht="14.4" customHeight="1" x14ac:dyDescent="0.3">
      <c r="A124" s="713" t="s">
        <v>551</v>
      </c>
      <c r="B124" s="714" t="s">
        <v>552</v>
      </c>
      <c r="C124" s="715" t="s">
        <v>561</v>
      </c>
      <c r="D124" s="716" t="s">
        <v>1820</v>
      </c>
      <c r="E124" s="715" t="s">
        <v>567</v>
      </c>
      <c r="F124" s="716" t="s">
        <v>1822</v>
      </c>
      <c r="G124" s="715" t="s">
        <v>610</v>
      </c>
      <c r="H124" s="715" t="s">
        <v>1020</v>
      </c>
      <c r="I124" s="715" t="s">
        <v>1014</v>
      </c>
      <c r="J124" s="715" t="s">
        <v>1021</v>
      </c>
      <c r="K124" s="715"/>
      <c r="L124" s="717">
        <v>339.84000000000003</v>
      </c>
      <c r="M124" s="717">
        <v>1</v>
      </c>
      <c r="N124" s="718">
        <v>339.84000000000003</v>
      </c>
    </row>
    <row r="125" spans="1:14" ht="14.4" customHeight="1" x14ac:dyDescent="0.3">
      <c r="A125" s="713" t="s">
        <v>551</v>
      </c>
      <c r="B125" s="714" t="s">
        <v>552</v>
      </c>
      <c r="C125" s="715" t="s">
        <v>561</v>
      </c>
      <c r="D125" s="716" t="s">
        <v>1820</v>
      </c>
      <c r="E125" s="715" t="s">
        <v>567</v>
      </c>
      <c r="F125" s="716" t="s">
        <v>1822</v>
      </c>
      <c r="G125" s="715" t="s">
        <v>610</v>
      </c>
      <c r="H125" s="715" t="s">
        <v>1022</v>
      </c>
      <c r="I125" s="715" t="s">
        <v>1023</v>
      </c>
      <c r="J125" s="715" t="s">
        <v>1024</v>
      </c>
      <c r="K125" s="715" t="s">
        <v>1025</v>
      </c>
      <c r="L125" s="717">
        <v>166.64999999999998</v>
      </c>
      <c r="M125" s="717">
        <v>4</v>
      </c>
      <c r="N125" s="718">
        <v>666.59999999999991</v>
      </c>
    </row>
    <row r="126" spans="1:14" ht="14.4" customHeight="1" x14ac:dyDescent="0.3">
      <c r="A126" s="713" t="s">
        <v>551</v>
      </c>
      <c r="B126" s="714" t="s">
        <v>552</v>
      </c>
      <c r="C126" s="715" t="s">
        <v>561</v>
      </c>
      <c r="D126" s="716" t="s">
        <v>1820</v>
      </c>
      <c r="E126" s="715" t="s">
        <v>567</v>
      </c>
      <c r="F126" s="716" t="s">
        <v>1822</v>
      </c>
      <c r="G126" s="715" t="s">
        <v>610</v>
      </c>
      <c r="H126" s="715" t="s">
        <v>1026</v>
      </c>
      <c r="I126" s="715" t="s">
        <v>1027</v>
      </c>
      <c r="J126" s="715" t="s">
        <v>1028</v>
      </c>
      <c r="K126" s="715" t="s">
        <v>1029</v>
      </c>
      <c r="L126" s="717">
        <v>56.489999679631545</v>
      </c>
      <c r="M126" s="717">
        <v>6</v>
      </c>
      <c r="N126" s="718">
        <v>338.93999807778926</v>
      </c>
    </row>
    <row r="127" spans="1:14" ht="14.4" customHeight="1" x14ac:dyDescent="0.3">
      <c r="A127" s="713" t="s">
        <v>551</v>
      </c>
      <c r="B127" s="714" t="s">
        <v>552</v>
      </c>
      <c r="C127" s="715" t="s">
        <v>561</v>
      </c>
      <c r="D127" s="716" t="s">
        <v>1820</v>
      </c>
      <c r="E127" s="715" t="s">
        <v>567</v>
      </c>
      <c r="F127" s="716" t="s">
        <v>1822</v>
      </c>
      <c r="G127" s="715" t="s">
        <v>610</v>
      </c>
      <c r="H127" s="715" t="s">
        <v>1030</v>
      </c>
      <c r="I127" s="715" t="s">
        <v>1031</v>
      </c>
      <c r="J127" s="715" t="s">
        <v>643</v>
      </c>
      <c r="K127" s="715" t="s">
        <v>1032</v>
      </c>
      <c r="L127" s="717">
        <v>69.72</v>
      </c>
      <c r="M127" s="717">
        <v>9</v>
      </c>
      <c r="N127" s="718">
        <v>627.48</v>
      </c>
    </row>
    <row r="128" spans="1:14" ht="14.4" customHeight="1" x14ac:dyDescent="0.3">
      <c r="A128" s="713" t="s">
        <v>551</v>
      </c>
      <c r="B128" s="714" t="s">
        <v>552</v>
      </c>
      <c r="C128" s="715" t="s">
        <v>561</v>
      </c>
      <c r="D128" s="716" t="s">
        <v>1820</v>
      </c>
      <c r="E128" s="715" t="s">
        <v>567</v>
      </c>
      <c r="F128" s="716" t="s">
        <v>1822</v>
      </c>
      <c r="G128" s="715" t="s">
        <v>610</v>
      </c>
      <c r="H128" s="715" t="s">
        <v>1033</v>
      </c>
      <c r="I128" s="715" t="s">
        <v>1034</v>
      </c>
      <c r="J128" s="715" t="s">
        <v>1035</v>
      </c>
      <c r="K128" s="715" t="s">
        <v>1036</v>
      </c>
      <c r="L128" s="717">
        <v>76.25</v>
      </c>
      <c r="M128" s="717">
        <v>2</v>
      </c>
      <c r="N128" s="718">
        <v>152.5</v>
      </c>
    </row>
    <row r="129" spans="1:14" ht="14.4" customHeight="1" x14ac:dyDescent="0.3">
      <c r="A129" s="713" t="s">
        <v>551</v>
      </c>
      <c r="B129" s="714" t="s">
        <v>552</v>
      </c>
      <c r="C129" s="715" t="s">
        <v>561</v>
      </c>
      <c r="D129" s="716" t="s">
        <v>1820</v>
      </c>
      <c r="E129" s="715" t="s">
        <v>567</v>
      </c>
      <c r="F129" s="716" t="s">
        <v>1822</v>
      </c>
      <c r="G129" s="715" t="s">
        <v>610</v>
      </c>
      <c r="H129" s="715" t="s">
        <v>1037</v>
      </c>
      <c r="I129" s="715" t="s">
        <v>1037</v>
      </c>
      <c r="J129" s="715" t="s">
        <v>618</v>
      </c>
      <c r="K129" s="715" t="s">
        <v>1038</v>
      </c>
      <c r="L129" s="717">
        <v>287.09999999999997</v>
      </c>
      <c r="M129" s="717">
        <v>1</v>
      </c>
      <c r="N129" s="718">
        <v>287.09999999999997</v>
      </c>
    </row>
    <row r="130" spans="1:14" ht="14.4" customHeight="1" x14ac:dyDescent="0.3">
      <c r="A130" s="713" t="s">
        <v>551</v>
      </c>
      <c r="B130" s="714" t="s">
        <v>552</v>
      </c>
      <c r="C130" s="715" t="s">
        <v>561</v>
      </c>
      <c r="D130" s="716" t="s">
        <v>1820</v>
      </c>
      <c r="E130" s="715" t="s">
        <v>567</v>
      </c>
      <c r="F130" s="716" t="s">
        <v>1822</v>
      </c>
      <c r="G130" s="715" t="s">
        <v>610</v>
      </c>
      <c r="H130" s="715" t="s">
        <v>1039</v>
      </c>
      <c r="I130" s="715" t="s">
        <v>1040</v>
      </c>
      <c r="J130" s="715" t="s">
        <v>1041</v>
      </c>
      <c r="K130" s="715" t="s">
        <v>1042</v>
      </c>
      <c r="L130" s="717">
        <v>62.139999999999993</v>
      </c>
      <c r="M130" s="717">
        <v>2</v>
      </c>
      <c r="N130" s="718">
        <v>124.27999999999999</v>
      </c>
    </row>
    <row r="131" spans="1:14" ht="14.4" customHeight="1" x14ac:dyDescent="0.3">
      <c r="A131" s="713" t="s">
        <v>551</v>
      </c>
      <c r="B131" s="714" t="s">
        <v>552</v>
      </c>
      <c r="C131" s="715" t="s">
        <v>561</v>
      </c>
      <c r="D131" s="716" t="s">
        <v>1820</v>
      </c>
      <c r="E131" s="715" t="s">
        <v>567</v>
      </c>
      <c r="F131" s="716" t="s">
        <v>1822</v>
      </c>
      <c r="G131" s="715" t="s">
        <v>610</v>
      </c>
      <c r="H131" s="715" t="s">
        <v>1043</v>
      </c>
      <c r="I131" s="715" t="s">
        <v>1044</v>
      </c>
      <c r="J131" s="715" t="s">
        <v>1045</v>
      </c>
      <c r="K131" s="715" t="s">
        <v>1046</v>
      </c>
      <c r="L131" s="717">
        <v>254.97999999999996</v>
      </c>
      <c r="M131" s="717">
        <v>9</v>
      </c>
      <c r="N131" s="718">
        <v>2294.8199999999997</v>
      </c>
    </row>
    <row r="132" spans="1:14" ht="14.4" customHeight="1" x14ac:dyDescent="0.3">
      <c r="A132" s="713" t="s">
        <v>551</v>
      </c>
      <c r="B132" s="714" t="s">
        <v>552</v>
      </c>
      <c r="C132" s="715" t="s">
        <v>561</v>
      </c>
      <c r="D132" s="716" t="s">
        <v>1820</v>
      </c>
      <c r="E132" s="715" t="s">
        <v>567</v>
      </c>
      <c r="F132" s="716" t="s">
        <v>1822</v>
      </c>
      <c r="G132" s="715" t="s">
        <v>610</v>
      </c>
      <c r="H132" s="715" t="s">
        <v>1047</v>
      </c>
      <c r="I132" s="715" t="s">
        <v>1047</v>
      </c>
      <c r="J132" s="715" t="s">
        <v>1048</v>
      </c>
      <c r="K132" s="715" t="s">
        <v>857</v>
      </c>
      <c r="L132" s="717">
        <v>162.03000000000003</v>
      </c>
      <c r="M132" s="717">
        <v>2</v>
      </c>
      <c r="N132" s="718">
        <v>324.06000000000006</v>
      </c>
    </row>
    <row r="133" spans="1:14" ht="14.4" customHeight="1" x14ac:dyDescent="0.3">
      <c r="A133" s="713" t="s">
        <v>551</v>
      </c>
      <c r="B133" s="714" t="s">
        <v>552</v>
      </c>
      <c r="C133" s="715" t="s">
        <v>561</v>
      </c>
      <c r="D133" s="716" t="s">
        <v>1820</v>
      </c>
      <c r="E133" s="715" t="s">
        <v>567</v>
      </c>
      <c r="F133" s="716" t="s">
        <v>1822</v>
      </c>
      <c r="G133" s="715" t="s">
        <v>610</v>
      </c>
      <c r="H133" s="715" t="s">
        <v>1049</v>
      </c>
      <c r="I133" s="715" t="s">
        <v>1014</v>
      </c>
      <c r="J133" s="715" t="s">
        <v>1050</v>
      </c>
      <c r="K133" s="715"/>
      <c r="L133" s="717">
        <v>66.990000000000009</v>
      </c>
      <c r="M133" s="717">
        <v>2</v>
      </c>
      <c r="N133" s="718">
        <v>133.98000000000002</v>
      </c>
    </row>
    <row r="134" spans="1:14" ht="14.4" customHeight="1" x14ac:dyDescent="0.3">
      <c r="A134" s="713" t="s">
        <v>551</v>
      </c>
      <c r="B134" s="714" t="s">
        <v>552</v>
      </c>
      <c r="C134" s="715" t="s">
        <v>561</v>
      </c>
      <c r="D134" s="716" t="s">
        <v>1820</v>
      </c>
      <c r="E134" s="715" t="s">
        <v>567</v>
      </c>
      <c r="F134" s="716" t="s">
        <v>1822</v>
      </c>
      <c r="G134" s="715" t="s">
        <v>610</v>
      </c>
      <c r="H134" s="715" t="s">
        <v>1051</v>
      </c>
      <c r="I134" s="715" t="s">
        <v>1052</v>
      </c>
      <c r="J134" s="715" t="s">
        <v>1041</v>
      </c>
      <c r="K134" s="715" t="s">
        <v>1053</v>
      </c>
      <c r="L134" s="717">
        <v>55.349999999999987</v>
      </c>
      <c r="M134" s="717">
        <v>3</v>
      </c>
      <c r="N134" s="718">
        <v>166.04999999999995</v>
      </c>
    </row>
    <row r="135" spans="1:14" ht="14.4" customHeight="1" x14ac:dyDescent="0.3">
      <c r="A135" s="713" t="s">
        <v>551</v>
      </c>
      <c r="B135" s="714" t="s">
        <v>552</v>
      </c>
      <c r="C135" s="715" t="s">
        <v>561</v>
      </c>
      <c r="D135" s="716" t="s">
        <v>1820</v>
      </c>
      <c r="E135" s="715" t="s">
        <v>567</v>
      </c>
      <c r="F135" s="716" t="s">
        <v>1822</v>
      </c>
      <c r="G135" s="715" t="s">
        <v>610</v>
      </c>
      <c r="H135" s="715" t="s">
        <v>1054</v>
      </c>
      <c r="I135" s="715" t="s">
        <v>1014</v>
      </c>
      <c r="J135" s="715" t="s">
        <v>1055</v>
      </c>
      <c r="K135" s="715"/>
      <c r="L135" s="717">
        <v>44.21</v>
      </c>
      <c r="M135" s="717">
        <v>3</v>
      </c>
      <c r="N135" s="718">
        <v>132.63</v>
      </c>
    </row>
    <row r="136" spans="1:14" ht="14.4" customHeight="1" x14ac:dyDescent="0.3">
      <c r="A136" s="713" t="s">
        <v>551</v>
      </c>
      <c r="B136" s="714" t="s">
        <v>552</v>
      </c>
      <c r="C136" s="715" t="s">
        <v>561</v>
      </c>
      <c r="D136" s="716" t="s">
        <v>1820</v>
      </c>
      <c r="E136" s="715" t="s">
        <v>567</v>
      </c>
      <c r="F136" s="716" t="s">
        <v>1822</v>
      </c>
      <c r="G136" s="715" t="s">
        <v>610</v>
      </c>
      <c r="H136" s="715" t="s">
        <v>1056</v>
      </c>
      <c r="I136" s="715" t="s">
        <v>1057</v>
      </c>
      <c r="J136" s="715" t="s">
        <v>1058</v>
      </c>
      <c r="K136" s="715" t="s">
        <v>1059</v>
      </c>
      <c r="L136" s="717">
        <v>97.589926735504818</v>
      </c>
      <c r="M136" s="717">
        <v>6</v>
      </c>
      <c r="N136" s="718">
        <v>585.53956041302888</v>
      </c>
    </row>
    <row r="137" spans="1:14" ht="14.4" customHeight="1" x14ac:dyDescent="0.3">
      <c r="A137" s="713" t="s">
        <v>551</v>
      </c>
      <c r="B137" s="714" t="s">
        <v>552</v>
      </c>
      <c r="C137" s="715" t="s">
        <v>561</v>
      </c>
      <c r="D137" s="716" t="s">
        <v>1820</v>
      </c>
      <c r="E137" s="715" t="s">
        <v>567</v>
      </c>
      <c r="F137" s="716" t="s">
        <v>1822</v>
      </c>
      <c r="G137" s="715" t="s">
        <v>610</v>
      </c>
      <c r="H137" s="715" t="s">
        <v>1060</v>
      </c>
      <c r="I137" s="715" t="s">
        <v>1060</v>
      </c>
      <c r="J137" s="715" t="s">
        <v>1061</v>
      </c>
      <c r="K137" s="715" t="s">
        <v>1062</v>
      </c>
      <c r="L137" s="717">
        <v>148.47250000000003</v>
      </c>
      <c r="M137" s="717">
        <v>4</v>
      </c>
      <c r="N137" s="718">
        <v>593.8900000000001</v>
      </c>
    </row>
    <row r="138" spans="1:14" ht="14.4" customHeight="1" x14ac:dyDescent="0.3">
      <c r="A138" s="713" t="s">
        <v>551</v>
      </c>
      <c r="B138" s="714" t="s">
        <v>552</v>
      </c>
      <c r="C138" s="715" t="s">
        <v>561</v>
      </c>
      <c r="D138" s="716" t="s">
        <v>1820</v>
      </c>
      <c r="E138" s="715" t="s">
        <v>567</v>
      </c>
      <c r="F138" s="716" t="s">
        <v>1822</v>
      </c>
      <c r="G138" s="715" t="s">
        <v>610</v>
      </c>
      <c r="H138" s="715" t="s">
        <v>1063</v>
      </c>
      <c r="I138" s="715" t="s">
        <v>1064</v>
      </c>
      <c r="J138" s="715" t="s">
        <v>1065</v>
      </c>
      <c r="K138" s="715" t="s">
        <v>1066</v>
      </c>
      <c r="L138" s="717">
        <v>31.45999999999999</v>
      </c>
      <c r="M138" s="717">
        <v>2</v>
      </c>
      <c r="N138" s="718">
        <v>62.91999999999998</v>
      </c>
    </row>
    <row r="139" spans="1:14" ht="14.4" customHeight="1" x14ac:dyDescent="0.3">
      <c r="A139" s="713" t="s">
        <v>551</v>
      </c>
      <c r="B139" s="714" t="s">
        <v>552</v>
      </c>
      <c r="C139" s="715" t="s">
        <v>561</v>
      </c>
      <c r="D139" s="716" t="s">
        <v>1820</v>
      </c>
      <c r="E139" s="715" t="s">
        <v>567</v>
      </c>
      <c r="F139" s="716" t="s">
        <v>1822</v>
      </c>
      <c r="G139" s="715" t="s">
        <v>610</v>
      </c>
      <c r="H139" s="715" t="s">
        <v>1067</v>
      </c>
      <c r="I139" s="715" t="s">
        <v>1068</v>
      </c>
      <c r="J139" s="715" t="s">
        <v>1069</v>
      </c>
      <c r="K139" s="715" t="s">
        <v>1070</v>
      </c>
      <c r="L139" s="717">
        <v>26.910000000000007</v>
      </c>
      <c r="M139" s="717">
        <v>4</v>
      </c>
      <c r="N139" s="718">
        <v>107.64000000000003</v>
      </c>
    </row>
    <row r="140" spans="1:14" ht="14.4" customHeight="1" x14ac:dyDescent="0.3">
      <c r="A140" s="713" t="s">
        <v>551</v>
      </c>
      <c r="B140" s="714" t="s">
        <v>552</v>
      </c>
      <c r="C140" s="715" t="s">
        <v>561</v>
      </c>
      <c r="D140" s="716" t="s">
        <v>1820</v>
      </c>
      <c r="E140" s="715" t="s">
        <v>567</v>
      </c>
      <c r="F140" s="716" t="s">
        <v>1822</v>
      </c>
      <c r="G140" s="715" t="s">
        <v>610</v>
      </c>
      <c r="H140" s="715" t="s">
        <v>1071</v>
      </c>
      <c r="I140" s="715" t="s">
        <v>1072</v>
      </c>
      <c r="J140" s="715" t="s">
        <v>1073</v>
      </c>
      <c r="K140" s="715" t="s">
        <v>1074</v>
      </c>
      <c r="L140" s="717">
        <v>97.850000000000023</v>
      </c>
      <c r="M140" s="717">
        <v>1</v>
      </c>
      <c r="N140" s="718">
        <v>97.850000000000023</v>
      </c>
    </row>
    <row r="141" spans="1:14" ht="14.4" customHeight="1" x14ac:dyDescent="0.3">
      <c r="A141" s="713" t="s">
        <v>551</v>
      </c>
      <c r="B141" s="714" t="s">
        <v>552</v>
      </c>
      <c r="C141" s="715" t="s">
        <v>561</v>
      </c>
      <c r="D141" s="716" t="s">
        <v>1820</v>
      </c>
      <c r="E141" s="715" t="s">
        <v>567</v>
      </c>
      <c r="F141" s="716" t="s">
        <v>1822</v>
      </c>
      <c r="G141" s="715" t="s">
        <v>610</v>
      </c>
      <c r="H141" s="715" t="s">
        <v>1075</v>
      </c>
      <c r="I141" s="715" t="s">
        <v>1076</v>
      </c>
      <c r="J141" s="715" t="s">
        <v>1077</v>
      </c>
      <c r="K141" s="715" t="s">
        <v>1078</v>
      </c>
      <c r="L141" s="717">
        <v>33.11</v>
      </c>
      <c r="M141" s="717">
        <v>1</v>
      </c>
      <c r="N141" s="718">
        <v>33.11</v>
      </c>
    </row>
    <row r="142" spans="1:14" ht="14.4" customHeight="1" x14ac:dyDescent="0.3">
      <c r="A142" s="713" t="s">
        <v>551</v>
      </c>
      <c r="B142" s="714" t="s">
        <v>552</v>
      </c>
      <c r="C142" s="715" t="s">
        <v>561</v>
      </c>
      <c r="D142" s="716" t="s">
        <v>1820</v>
      </c>
      <c r="E142" s="715" t="s">
        <v>567</v>
      </c>
      <c r="F142" s="716" t="s">
        <v>1822</v>
      </c>
      <c r="G142" s="715" t="s">
        <v>610</v>
      </c>
      <c r="H142" s="715" t="s">
        <v>1079</v>
      </c>
      <c r="I142" s="715" t="s">
        <v>1080</v>
      </c>
      <c r="J142" s="715" t="s">
        <v>1081</v>
      </c>
      <c r="K142" s="715" t="s">
        <v>1082</v>
      </c>
      <c r="L142" s="717">
        <v>149.4</v>
      </c>
      <c r="M142" s="717">
        <v>1</v>
      </c>
      <c r="N142" s="718">
        <v>149.4</v>
      </c>
    </row>
    <row r="143" spans="1:14" ht="14.4" customHeight="1" x14ac:dyDescent="0.3">
      <c r="A143" s="713" t="s">
        <v>551</v>
      </c>
      <c r="B143" s="714" t="s">
        <v>552</v>
      </c>
      <c r="C143" s="715" t="s">
        <v>561</v>
      </c>
      <c r="D143" s="716" t="s">
        <v>1820</v>
      </c>
      <c r="E143" s="715" t="s">
        <v>567</v>
      </c>
      <c r="F143" s="716" t="s">
        <v>1822</v>
      </c>
      <c r="G143" s="715" t="s">
        <v>610</v>
      </c>
      <c r="H143" s="715" t="s">
        <v>1083</v>
      </c>
      <c r="I143" s="715" t="s">
        <v>1084</v>
      </c>
      <c r="J143" s="715" t="s">
        <v>1085</v>
      </c>
      <c r="K143" s="715" t="s">
        <v>1086</v>
      </c>
      <c r="L143" s="717">
        <v>290.5</v>
      </c>
      <c r="M143" s="717">
        <v>2</v>
      </c>
      <c r="N143" s="718">
        <v>581</v>
      </c>
    </row>
    <row r="144" spans="1:14" ht="14.4" customHeight="1" x14ac:dyDescent="0.3">
      <c r="A144" s="713" t="s">
        <v>551</v>
      </c>
      <c r="B144" s="714" t="s">
        <v>552</v>
      </c>
      <c r="C144" s="715" t="s">
        <v>561</v>
      </c>
      <c r="D144" s="716" t="s">
        <v>1820</v>
      </c>
      <c r="E144" s="715" t="s">
        <v>567</v>
      </c>
      <c r="F144" s="716" t="s">
        <v>1822</v>
      </c>
      <c r="G144" s="715" t="s">
        <v>610</v>
      </c>
      <c r="H144" s="715" t="s">
        <v>1087</v>
      </c>
      <c r="I144" s="715" t="s">
        <v>1088</v>
      </c>
      <c r="J144" s="715" t="s">
        <v>1089</v>
      </c>
      <c r="K144" s="715" t="s">
        <v>1090</v>
      </c>
      <c r="L144" s="717">
        <v>47.769974430845004</v>
      </c>
      <c r="M144" s="717">
        <v>6</v>
      </c>
      <c r="N144" s="718">
        <v>286.61984658507004</v>
      </c>
    </row>
    <row r="145" spans="1:14" ht="14.4" customHeight="1" x14ac:dyDescent="0.3">
      <c r="A145" s="713" t="s">
        <v>551</v>
      </c>
      <c r="B145" s="714" t="s">
        <v>552</v>
      </c>
      <c r="C145" s="715" t="s">
        <v>561</v>
      </c>
      <c r="D145" s="716" t="s">
        <v>1820</v>
      </c>
      <c r="E145" s="715" t="s">
        <v>567</v>
      </c>
      <c r="F145" s="716" t="s">
        <v>1822</v>
      </c>
      <c r="G145" s="715" t="s">
        <v>610</v>
      </c>
      <c r="H145" s="715" t="s">
        <v>1091</v>
      </c>
      <c r="I145" s="715" t="s">
        <v>1092</v>
      </c>
      <c r="J145" s="715" t="s">
        <v>1093</v>
      </c>
      <c r="K145" s="715" t="s">
        <v>1094</v>
      </c>
      <c r="L145" s="717">
        <v>46.20000000000001</v>
      </c>
      <c r="M145" s="717">
        <v>3</v>
      </c>
      <c r="N145" s="718">
        <v>138.60000000000002</v>
      </c>
    </row>
    <row r="146" spans="1:14" ht="14.4" customHeight="1" x14ac:dyDescent="0.3">
      <c r="A146" s="713" t="s">
        <v>551</v>
      </c>
      <c r="B146" s="714" t="s">
        <v>552</v>
      </c>
      <c r="C146" s="715" t="s">
        <v>561</v>
      </c>
      <c r="D146" s="716" t="s">
        <v>1820</v>
      </c>
      <c r="E146" s="715" t="s">
        <v>567</v>
      </c>
      <c r="F146" s="716" t="s">
        <v>1822</v>
      </c>
      <c r="G146" s="715" t="s">
        <v>610</v>
      </c>
      <c r="H146" s="715" t="s">
        <v>1095</v>
      </c>
      <c r="I146" s="715" t="s">
        <v>1095</v>
      </c>
      <c r="J146" s="715" t="s">
        <v>1096</v>
      </c>
      <c r="K146" s="715" t="s">
        <v>1097</v>
      </c>
      <c r="L146" s="717">
        <v>948.78000000000009</v>
      </c>
      <c r="M146" s="717">
        <v>2</v>
      </c>
      <c r="N146" s="718">
        <v>1897.5600000000002</v>
      </c>
    </row>
    <row r="147" spans="1:14" ht="14.4" customHeight="1" x14ac:dyDescent="0.3">
      <c r="A147" s="713" t="s">
        <v>551</v>
      </c>
      <c r="B147" s="714" t="s">
        <v>552</v>
      </c>
      <c r="C147" s="715" t="s">
        <v>561</v>
      </c>
      <c r="D147" s="716" t="s">
        <v>1820</v>
      </c>
      <c r="E147" s="715" t="s">
        <v>567</v>
      </c>
      <c r="F147" s="716" t="s">
        <v>1822</v>
      </c>
      <c r="G147" s="715" t="s">
        <v>610</v>
      </c>
      <c r="H147" s="715" t="s">
        <v>1098</v>
      </c>
      <c r="I147" s="715" t="s">
        <v>1099</v>
      </c>
      <c r="J147" s="715" t="s">
        <v>1100</v>
      </c>
      <c r="K147" s="715" t="s">
        <v>1101</v>
      </c>
      <c r="L147" s="717">
        <v>40.56</v>
      </c>
      <c r="M147" s="717">
        <v>2</v>
      </c>
      <c r="N147" s="718">
        <v>81.12</v>
      </c>
    </row>
    <row r="148" spans="1:14" ht="14.4" customHeight="1" x14ac:dyDescent="0.3">
      <c r="A148" s="713" t="s">
        <v>551</v>
      </c>
      <c r="B148" s="714" t="s">
        <v>552</v>
      </c>
      <c r="C148" s="715" t="s">
        <v>561</v>
      </c>
      <c r="D148" s="716" t="s">
        <v>1820</v>
      </c>
      <c r="E148" s="715" t="s">
        <v>567</v>
      </c>
      <c r="F148" s="716" t="s">
        <v>1822</v>
      </c>
      <c r="G148" s="715" t="s">
        <v>610</v>
      </c>
      <c r="H148" s="715" t="s">
        <v>1102</v>
      </c>
      <c r="I148" s="715" t="s">
        <v>1103</v>
      </c>
      <c r="J148" s="715" t="s">
        <v>1104</v>
      </c>
      <c r="K148" s="715" t="s">
        <v>1105</v>
      </c>
      <c r="L148" s="717">
        <v>56.21999999999997</v>
      </c>
      <c r="M148" s="717">
        <v>1</v>
      </c>
      <c r="N148" s="718">
        <v>56.21999999999997</v>
      </c>
    </row>
    <row r="149" spans="1:14" ht="14.4" customHeight="1" x14ac:dyDescent="0.3">
      <c r="A149" s="713" t="s">
        <v>551</v>
      </c>
      <c r="B149" s="714" t="s">
        <v>552</v>
      </c>
      <c r="C149" s="715" t="s">
        <v>561</v>
      </c>
      <c r="D149" s="716" t="s">
        <v>1820</v>
      </c>
      <c r="E149" s="715" t="s">
        <v>567</v>
      </c>
      <c r="F149" s="716" t="s">
        <v>1822</v>
      </c>
      <c r="G149" s="715" t="s">
        <v>610</v>
      </c>
      <c r="H149" s="715" t="s">
        <v>1106</v>
      </c>
      <c r="I149" s="715" t="s">
        <v>1107</v>
      </c>
      <c r="J149" s="715" t="s">
        <v>1108</v>
      </c>
      <c r="K149" s="715" t="s">
        <v>1109</v>
      </c>
      <c r="L149" s="717">
        <v>724.8</v>
      </c>
      <c r="M149" s="717">
        <v>1</v>
      </c>
      <c r="N149" s="718">
        <v>724.8</v>
      </c>
    </row>
    <row r="150" spans="1:14" ht="14.4" customHeight="1" x14ac:dyDescent="0.3">
      <c r="A150" s="713" t="s">
        <v>551</v>
      </c>
      <c r="B150" s="714" t="s">
        <v>552</v>
      </c>
      <c r="C150" s="715" t="s">
        <v>561</v>
      </c>
      <c r="D150" s="716" t="s">
        <v>1820</v>
      </c>
      <c r="E150" s="715" t="s">
        <v>567</v>
      </c>
      <c r="F150" s="716" t="s">
        <v>1822</v>
      </c>
      <c r="G150" s="715" t="s">
        <v>610</v>
      </c>
      <c r="H150" s="715" t="s">
        <v>1110</v>
      </c>
      <c r="I150" s="715" t="s">
        <v>1111</v>
      </c>
      <c r="J150" s="715" t="s">
        <v>1112</v>
      </c>
      <c r="K150" s="715" t="s">
        <v>1113</v>
      </c>
      <c r="L150" s="717">
        <v>361.49999999999994</v>
      </c>
      <c r="M150" s="717">
        <v>1</v>
      </c>
      <c r="N150" s="718">
        <v>361.49999999999994</v>
      </c>
    </row>
    <row r="151" spans="1:14" ht="14.4" customHeight="1" x14ac:dyDescent="0.3">
      <c r="A151" s="713" t="s">
        <v>551</v>
      </c>
      <c r="B151" s="714" t="s">
        <v>552</v>
      </c>
      <c r="C151" s="715" t="s">
        <v>561</v>
      </c>
      <c r="D151" s="716" t="s">
        <v>1820</v>
      </c>
      <c r="E151" s="715" t="s">
        <v>567</v>
      </c>
      <c r="F151" s="716" t="s">
        <v>1822</v>
      </c>
      <c r="G151" s="715" t="s">
        <v>610</v>
      </c>
      <c r="H151" s="715" t="s">
        <v>1114</v>
      </c>
      <c r="I151" s="715" t="s">
        <v>1114</v>
      </c>
      <c r="J151" s="715" t="s">
        <v>1115</v>
      </c>
      <c r="K151" s="715" t="s">
        <v>1116</v>
      </c>
      <c r="L151" s="717">
        <v>1336.4612764760168</v>
      </c>
      <c r="M151" s="717">
        <v>2</v>
      </c>
      <c r="N151" s="718">
        <v>2672.9225529520336</v>
      </c>
    </row>
    <row r="152" spans="1:14" ht="14.4" customHeight="1" x14ac:dyDescent="0.3">
      <c r="A152" s="713" t="s">
        <v>551</v>
      </c>
      <c r="B152" s="714" t="s">
        <v>552</v>
      </c>
      <c r="C152" s="715" t="s">
        <v>561</v>
      </c>
      <c r="D152" s="716" t="s">
        <v>1820</v>
      </c>
      <c r="E152" s="715" t="s">
        <v>567</v>
      </c>
      <c r="F152" s="716" t="s">
        <v>1822</v>
      </c>
      <c r="G152" s="715" t="s">
        <v>610</v>
      </c>
      <c r="H152" s="715" t="s">
        <v>1117</v>
      </c>
      <c r="I152" s="715" t="s">
        <v>1118</v>
      </c>
      <c r="J152" s="715" t="s">
        <v>1119</v>
      </c>
      <c r="K152" s="715" t="s">
        <v>1120</v>
      </c>
      <c r="L152" s="717">
        <v>92.628471353855801</v>
      </c>
      <c r="M152" s="717">
        <v>2</v>
      </c>
      <c r="N152" s="718">
        <v>185.2569427077116</v>
      </c>
    </row>
    <row r="153" spans="1:14" ht="14.4" customHeight="1" x14ac:dyDescent="0.3">
      <c r="A153" s="713" t="s">
        <v>551</v>
      </c>
      <c r="B153" s="714" t="s">
        <v>552</v>
      </c>
      <c r="C153" s="715" t="s">
        <v>561</v>
      </c>
      <c r="D153" s="716" t="s">
        <v>1820</v>
      </c>
      <c r="E153" s="715" t="s">
        <v>567</v>
      </c>
      <c r="F153" s="716" t="s">
        <v>1822</v>
      </c>
      <c r="G153" s="715" t="s">
        <v>610</v>
      </c>
      <c r="H153" s="715" t="s">
        <v>1121</v>
      </c>
      <c r="I153" s="715" t="s">
        <v>1122</v>
      </c>
      <c r="J153" s="715" t="s">
        <v>1123</v>
      </c>
      <c r="K153" s="715" t="s">
        <v>1124</v>
      </c>
      <c r="L153" s="717">
        <v>144.13</v>
      </c>
      <c r="M153" s="717">
        <v>1</v>
      </c>
      <c r="N153" s="718">
        <v>144.13</v>
      </c>
    </row>
    <row r="154" spans="1:14" ht="14.4" customHeight="1" x14ac:dyDescent="0.3">
      <c r="A154" s="713" t="s">
        <v>551</v>
      </c>
      <c r="B154" s="714" t="s">
        <v>552</v>
      </c>
      <c r="C154" s="715" t="s">
        <v>561</v>
      </c>
      <c r="D154" s="716" t="s">
        <v>1820</v>
      </c>
      <c r="E154" s="715" t="s">
        <v>567</v>
      </c>
      <c r="F154" s="716" t="s">
        <v>1822</v>
      </c>
      <c r="G154" s="715" t="s">
        <v>610</v>
      </c>
      <c r="H154" s="715" t="s">
        <v>1125</v>
      </c>
      <c r="I154" s="715" t="s">
        <v>1126</v>
      </c>
      <c r="J154" s="715" t="s">
        <v>1127</v>
      </c>
      <c r="K154" s="715" t="s">
        <v>1128</v>
      </c>
      <c r="L154" s="717">
        <v>52.46</v>
      </c>
      <c r="M154" s="717">
        <v>3</v>
      </c>
      <c r="N154" s="718">
        <v>157.38</v>
      </c>
    </row>
    <row r="155" spans="1:14" ht="14.4" customHeight="1" x14ac:dyDescent="0.3">
      <c r="A155" s="713" t="s">
        <v>551</v>
      </c>
      <c r="B155" s="714" t="s">
        <v>552</v>
      </c>
      <c r="C155" s="715" t="s">
        <v>561</v>
      </c>
      <c r="D155" s="716" t="s">
        <v>1820</v>
      </c>
      <c r="E155" s="715" t="s">
        <v>567</v>
      </c>
      <c r="F155" s="716" t="s">
        <v>1822</v>
      </c>
      <c r="G155" s="715" t="s">
        <v>610</v>
      </c>
      <c r="H155" s="715" t="s">
        <v>1129</v>
      </c>
      <c r="I155" s="715" t="s">
        <v>1129</v>
      </c>
      <c r="J155" s="715" t="s">
        <v>1130</v>
      </c>
      <c r="K155" s="715" t="s">
        <v>1131</v>
      </c>
      <c r="L155" s="717">
        <v>92.000000000000014</v>
      </c>
      <c r="M155" s="717">
        <v>2</v>
      </c>
      <c r="N155" s="718">
        <v>184.00000000000003</v>
      </c>
    </row>
    <row r="156" spans="1:14" ht="14.4" customHeight="1" x14ac:dyDescent="0.3">
      <c r="A156" s="713" t="s">
        <v>551</v>
      </c>
      <c r="B156" s="714" t="s">
        <v>552</v>
      </c>
      <c r="C156" s="715" t="s">
        <v>561</v>
      </c>
      <c r="D156" s="716" t="s">
        <v>1820</v>
      </c>
      <c r="E156" s="715" t="s">
        <v>567</v>
      </c>
      <c r="F156" s="716" t="s">
        <v>1822</v>
      </c>
      <c r="G156" s="715" t="s">
        <v>610</v>
      </c>
      <c r="H156" s="715" t="s">
        <v>1132</v>
      </c>
      <c r="I156" s="715" t="s">
        <v>1014</v>
      </c>
      <c r="J156" s="715" t="s">
        <v>1133</v>
      </c>
      <c r="K156" s="715"/>
      <c r="L156" s="717">
        <v>273.53844662530207</v>
      </c>
      <c r="M156" s="717">
        <v>3</v>
      </c>
      <c r="N156" s="718">
        <v>820.61533987590622</v>
      </c>
    </row>
    <row r="157" spans="1:14" ht="14.4" customHeight="1" x14ac:dyDescent="0.3">
      <c r="A157" s="713" t="s">
        <v>551</v>
      </c>
      <c r="B157" s="714" t="s">
        <v>552</v>
      </c>
      <c r="C157" s="715" t="s">
        <v>561</v>
      </c>
      <c r="D157" s="716" t="s">
        <v>1820</v>
      </c>
      <c r="E157" s="715" t="s">
        <v>567</v>
      </c>
      <c r="F157" s="716" t="s">
        <v>1822</v>
      </c>
      <c r="G157" s="715" t="s">
        <v>610</v>
      </c>
      <c r="H157" s="715" t="s">
        <v>1134</v>
      </c>
      <c r="I157" s="715" t="s">
        <v>1014</v>
      </c>
      <c r="J157" s="715" t="s">
        <v>1135</v>
      </c>
      <c r="K157" s="715"/>
      <c r="L157" s="717">
        <v>85.336004213303781</v>
      </c>
      <c r="M157" s="717">
        <v>4</v>
      </c>
      <c r="N157" s="718">
        <v>341.34401685321512</v>
      </c>
    </row>
    <row r="158" spans="1:14" ht="14.4" customHeight="1" x14ac:dyDescent="0.3">
      <c r="A158" s="713" t="s">
        <v>551</v>
      </c>
      <c r="B158" s="714" t="s">
        <v>552</v>
      </c>
      <c r="C158" s="715" t="s">
        <v>561</v>
      </c>
      <c r="D158" s="716" t="s">
        <v>1820</v>
      </c>
      <c r="E158" s="715" t="s">
        <v>567</v>
      </c>
      <c r="F158" s="716" t="s">
        <v>1822</v>
      </c>
      <c r="G158" s="715" t="s">
        <v>610</v>
      </c>
      <c r="H158" s="715" t="s">
        <v>1136</v>
      </c>
      <c r="I158" s="715" t="s">
        <v>1136</v>
      </c>
      <c r="J158" s="715" t="s">
        <v>1137</v>
      </c>
      <c r="K158" s="715" t="s">
        <v>1138</v>
      </c>
      <c r="L158" s="717">
        <v>71.210000000000008</v>
      </c>
      <c r="M158" s="717">
        <v>1</v>
      </c>
      <c r="N158" s="718">
        <v>71.210000000000008</v>
      </c>
    </row>
    <row r="159" spans="1:14" ht="14.4" customHeight="1" x14ac:dyDescent="0.3">
      <c r="A159" s="713" t="s">
        <v>551</v>
      </c>
      <c r="B159" s="714" t="s">
        <v>552</v>
      </c>
      <c r="C159" s="715" t="s">
        <v>561</v>
      </c>
      <c r="D159" s="716" t="s">
        <v>1820</v>
      </c>
      <c r="E159" s="715" t="s">
        <v>567</v>
      </c>
      <c r="F159" s="716" t="s">
        <v>1822</v>
      </c>
      <c r="G159" s="715" t="s">
        <v>610</v>
      </c>
      <c r="H159" s="715" t="s">
        <v>1139</v>
      </c>
      <c r="I159" s="715" t="s">
        <v>1140</v>
      </c>
      <c r="J159" s="715" t="s">
        <v>1141</v>
      </c>
      <c r="K159" s="715" t="s">
        <v>1142</v>
      </c>
      <c r="L159" s="717">
        <v>211.20233433072832</v>
      </c>
      <c r="M159" s="717">
        <v>1</v>
      </c>
      <c r="N159" s="718">
        <v>211.20233433072832</v>
      </c>
    </row>
    <row r="160" spans="1:14" ht="14.4" customHeight="1" x14ac:dyDescent="0.3">
      <c r="A160" s="713" t="s">
        <v>551</v>
      </c>
      <c r="B160" s="714" t="s">
        <v>552</v>
      </c>
      <c r="C160" s="715" t="s">
        <v>561</v>
      </c>
      <c r="D160" s="716" t="s">
        <v>1820</v>
      </c>
      <c r="E160" s="715" t="s">
        <v>567</v>
      </c>
      <c r="F160" s="716" t="s">
        <v>1822</v>
      </c>
      <c r="G160" s="715" t="s">
        <v>610</v>
      </c>
      <c r="H160" s="715" t="s">
        <v>1143</v>
      </c>
      <c r="I160" s="715" t="s">
        <v>1144</v>
      </c>
      <c r="J160" s="715" t="s">
        <v>1145</v>
      </c>
      <c r="K160" s="715" t="s">
        <v>1146</v>
      </c>
      <c r="L160" s="717">
        <v>138.94990224042917</v>
      </c>
      <c r="M160" s="717">
        <v>5</v>
      </c>
      <c r="N160" s="718">
        <v>694.74951120214587</v>
      </c>
    </row>
    <row r="161" spans="1:14" ht="14.4" customHeight="1" x14ac:dyDescent="0.3">
      <c r="A161" s="713" t="s">
        <v>551</v>
      </c>
      <c r="B161" s="714" t="s">
        <v>552</v>
      </c>
      <c r="C161" s="715" t="s">
        <v>561</v>
      </c>
      <c r="D161" s="716" t="s">
        <v>1820</v>
      </c>
      <c r="E161" s="715" t="s">
        <v>567</v>
      </c>
      <c r="F161" s="716" t="s">
        <v>1822</v>
      </c>
      <c r="G161" s="715" t="s">
        <v>610</v>
      </c>
      <c r="H161" s="715" t="s">
        <v>1147</v>
      </c>
      <c r="I161" s="715" t="s">
        <v>1148</v>
      </c>
      <c r="J161" s="715" t="s">
        <v>1149</v>
      </c>
      <c r="K161" s="715" t="s">
        <v>1150</v>
      </c>
      <c r="L161" s="717">
        <v>112.97</v>
      </c>
      <c r="M161" s="717">
        <v>2</v>
      </c>
      <c r="N161" s="718">
        <v>225.94</v>
      </c>
    </row>
    <row r="162" spans="1:14" ht="14.4" customHeight="1" x14ac:dyDescent="0.3">
      <c r="A162" s="713" t="s">
        <v>551</v>
      </c>
      <c r="B162" s="714" t="s">
        <v>552</v>
      </c>
      <c r="C162" s="715" t="s">
        <v>561</v>
      </c>
      <c r="D162" s="716" t="s">
        <v>1820</v>
      </c>
      <c r="E162" s="715" t="s">
        <v>567</v>
      </c>
      <c r="F162" s="716" t="s">
        <v>1822</v>
      </c>
      <c r="G162" s="715" t="s">
        <v>610</v>
      </c>
      <c r="H162" s="715" t="s">
        <v>1151</v>
      </c>
      <c r="I162" s="715" t="s">
        <v>1152</v>
      </c>
      <c r="J162" s="715" t="s">
        <v>1153</v>
      </c>
      <c r="K162" s="715"/>
      <c r="L162" s="717">
        <v>363.40903047333234</v>
      </c>
      <c r="M162" s="717">
        <v>4</v>
      </c>
      <c r="N162" s="718">
        <v>1453.6361218933293</v>
      </c>
    </row>
    <row r="163" spans="1:14" ht="14.4" customHeight="1" x14ac:dyDescent="0.3">
      <c r="A163" s="713" t="s">
        <v>551</v>
      </c>
      <c r="B163" s="714" t="s">
        <v>552</v>
      </c>
      <c r="C163" s="715" t="s">
        <v>561</v>
      </c>
      <c r="D163" s="716" t="s">
        <v>1820</v>
      </c>
      <c r="E163" s="715" t="s">
        <v>567</v>
      </c>
      <c r="F163" s="716" t="s">
        <v>1822</v>
      </c>
      <c r="G163" s="715" t="s">
        <v>610</v>
      </c>
      <c r="H163" s="715" t="s">
        <v>1154</v>
      </c>
      <c r="I163" s="715" t="s">
        <v>1014</v>
      </c>
      <c r="J163" s="715" t="s">
        <v>1155</v>
      </c>
      <c r="K163" s="715"/>
      <c r="L163" s="717">
        <v>23.690000000000012</v>
      </c>
      <c r="M163" s="717">
        <v>1</v>
      </c>
      <c r="N163" s="718">
        <v>23.690000000000012</v>
      </c>
    </row>
    <row r="164" spans="1:14" ht="14.4" customHeight="1" x14ac:dyDescent="0.3">
      <c r="A164" s="713" t="s">
        <v>551</v>
      </c>
      <c r="B164" s="714" t="s">
        <v>552</v>
      </c>
      <c r="C164" s="715" t="s">
        <v>561</v>
      </c>
      <c r="D164" s="716" t="s">
        <v>1820</v>
      </c>
      <c r="E164" s="715" t="s">
        <v>567</v>
      </c>
      <c r="F164" s="716" t="s">
        <v>1822</v>
      </c>
      <c r="G164" s="715" t="s">
        <v>610</v>
      </c>
      <c r="H164" s="715" t="s">
        <v>1156</v>
      </c>
      <c r="I164" s="715" t="s">
        <v>1157</v>
      </c>
      <c r="J164" s="715" t="s">
        <v>1158</v>
      </c>
      <c r="K164" s="715" t="s">
        <v>1159</v>
      </c>
      <c r="L164" s="717">
        <v>173.40000000000003</v>
      </c>
      <c r="M164" s="717">
        <v>1</v>
      </c>
      <c r="N164" s="718">
        <v>173.40000000000003</v>
      </c>
    </row>
    <row r="165" spans="1:14" ht="14.4" customHeight="1" x14ac:dyDescent="0.3">
      <c r="A165" s="713" t="s">
        <v>551</v>
      </c>
      <c r="B165" s="714" t="s">
        <v>552</v>
      </c>
      <c r="C165" s="715" t="s">
        <v>561</v>
      </c>
      <c r="D165" s="716" t="s">
        <v>1820</v>
      </c>
      <c r="E165" s="715" t="s">
        <v>567</v>
      </c>
      <c r="F165" s="716" t="s">
        <v>1822</v>
      </c>
      <c r="G165" s="715" t="s">
        <v>610</v>
      </c>
      <c r="H165" s="715" t="s">
        <v>1160</v>
      </c>
      <c r="I165" s="715" t="s">
        <v>1014</v>
      </c>
      <c r="J165" s="715" t="s">
        <v>1161</v>
      </c>
      <c r="K165" s="715"/>
      <c r="L165" s="717">
        <v>147.5617634749504</v>
      </c>
      <c r="M165" s="717">
        <v>2</v>
      </c>
      <c r="N165" s="718">
        <v>295.12352694990079</v>
      </c>
    </row>
    <row r="166" spans="1:14" ht="14.4" customHeight="1" x14ac:dyDescent="0.3">
      <c r="A166" s="713" t="s">
        <v>551</v>
      </c>
      <c r="B166" s="714" t="s">
        <v>552</v>
      </c>
      <c r="C166" s="715" t="s">
        <v>561</v>
      </c>
      <c r="D166" s="716" t="s">
        <v>1820</v>
      </c>
      <c r="E166" s="715" t="s">
        <v>567</v>
      </c>
      <c r="F166" s="716" t="s">
        <v>1822</v>
      </c>
      <c r="G166" s="715" t="s">
        <v>610</v>
      </c>
      <c r="H166" s="715" t="s">
        <v>1162</v>
      </c>
      <c r="I166" s="715" t="s">
        <v>1014</v>
      </c>
      <c r="J166" s="715" t="s">
        <v>1163</v>
      </c>
      <c r="K166" s="715"/>
      <c r="L166" s="717">
        <v>250.96487473433007</v>
      </c>
      <c r="M166" s="717">
        <v>1</v>
      </c>
      <c r="N166" s="718">
        <v>250.96487473433007</v>
      </c>
    </row>
    <row r="167" spans="1:14" ht="14.4" customHeight="1" x14ac:dyDescent="0.3">
      <c r="A167" s="713" t="s">
        <v>551</v>
      </c>
      <c r="B167" s="714" t="s">
        <v>552</v>
      </c>
      <c r="C167" s="715" t="s">
        <v>561</v>
      </c>
      <c r="D167" s="716" t="s">
        <v>1820</v>
      </c>
      <c r="E167" s="715" t="s">
        <v>567</v>
      </c>
      <c r="F167" s="716" t="s">
        <v>1822</v>
      </c>
      <c r="G167" s="715" t="s">
        <v>610</v>
      </c>
      <c r="H167" s="715" t="s">
        <v>1164</v>
      </c>
      <c r="I167" s="715" t="s">
        <v>1165</v>
      </c>
      <c r="J167" s="715" t="s">
        <v>1166</v>
      </c>
      <c r="K167" s="715" t="s">
        <v>1167</v>
      </c>
      <c r="L167" s="717">
        <v>694.42000000000019</v>
      </c>
      <c r="M167" s="717">
        <v>1</v>
      </c>
      <c r="N167" s="718">
        <v>694.42000000000019</v>
      </c>
    </row>
    <row r="168" spans="1:14" ht="14.4" customHeight="1" x14ac:dyDescent="0.3">
      <c r="A168" s="713" t="s">
        <v>551</v>
      </c>
      <c r="B168" s="714" t="s">
        <v>552</v>
      </c>
      <c r="C168" s="715" t="s">
        <v>561</v>
      </c>
      <c r="D168" s="716" t="s">
        <v>1820</v>
      </c>
      <c r="E168" s="715" t="s">
        <v>567</v>
      </c>
      <c r="F168" s="716" t="s">
        <v>1822</v>
      </c>
      <c r="G168" s="715" t="s">
        <v>610</v>
      </c>
      <c r="H168" s="715" t="s">
        <v>1168</v>
      </c>
      <c r="I168" s="715" t="s">
        <v>1168</v>
      </c>
      <c r="J168" s="715" t="s">
        <v>1169</v>
      </c>
      <c r="K168" s="715" t="s">
        <v>1170</v>
      </c>
      <c r="L168" s="717">
        <v>320.22000000000003</v>
      </c>
      <c r="M168" s="717">
        <v>3</v>
      </c>
      <c r="N168" s="718">
        <v>960.66000000000008</v>
      </c>
    </row>
    <row r="169" spans="1:14" ht="14.4" customHeight="1" x14ac:dyDescent="0.3">
      <c r="A169" s="713" t="s">
        <v>551</v>
      </c>
      <c r="B169" s="714" t="s">
        <v>552</v>
      </c>
      <c r="C169" s="715" t="s">
        <v>561</v>
      </c>
      <c r="D169" s="716" t="s">
        <v>1820</v>
      </c>
      <c r="E169" s="715" t="s">
        <v>567</v>
      </c>
      <c r="F169" s="716" t="s">
        <v>1822</v>
      </c>
      <c r="G169" s="715" t="s">
        <v>610</v>
      </c>
      <c r="H169" s="715" t="s">
        <v>1171</v>
      </c>
      <c r="I169" s="715" t="s">
        <v>1172</v>
      </c>
      <c r="J169" s="715" t="s">
        <v>1173</v>
      </c>
      <c r="K169" s="715" t="s">
        <v>1174</v>
      </c>
      <c r="L169" s="717">
        <v>56.210000000000029</v>
      </c>
      <c r="M169" s="717">
        <v>2</v>
      </c>
      <c r="N169" s="718">
        <v>112.42000000000006</v>
      </c>
    </row>
    <row r="170" spans="1:14" ht="14.4" customHeight="1" x14ac:dyDescent="0.3">
      <c r="A170" s="713" t="s">
        <v>551</v>
      </c>
      <c r="B170" s="714" t="s">
        <v>552</v>
      </c>
      <c r="C170" s="715" t="s">
        <v>561</v>
      </c>
      <c r="D170" s="716" t="s">
        <v>1820</v>
      </c>
      <c r="E170" s="715" t="s">
        <v>567</v>
      </c>
      <c r="F170" s="716" t="s">
        <v>1822</v>
      </c>
      <c r="G170" s="715" t="s">
        <v>610</v>
      </c>
      <c r="H170" s="715" t="s">
        <v>1175</v>
      </c>
      <c r="I170" s="715" t="s">
        <v>1176</v>
      </c>
      <c r="J170" s="715" t="s">
        <v>1177</v>
      </c>
      <c r="K170" s="715" t="s">
        <v>1178</v>
      </c>
      <c r="L170" s="717">
        <v>850.22860595654299</v>
      </c>
      <c r="M170" s="717">
        <v>2</v>
      </c>
      <c r="N170" s="718">
        <v>1700.457211913086</v>
      </c>
    </row>
    <row r="171" spans="1:14" ht="14.4" customHeight="1" x14ac:dyDescent="0.3">
      <c r="A171" s="713" t="s">
        <v>551</v>
      </c>
      <c r="B171" s="714" t="s">
        <v>552</v>
      </c>
      <c r="C171" s="715" t="s">
        <v>561</v>
      </c>
      <c r="D171" s="716" t="s">
        <v>1820</v>
      </c>
      <c r="E171" s="715" t="s">
        <v>567</v>
      </c>
      <c r="F171" s="716" t="s">
        <v>1822</v>
      </c>
      <c r="G171" s="715" t="s">
        <v>610</v>
      </c>
      <c r="H171" s="715" t="s">
        <v>1179</v>
      </c>
      <c r="I171" s="715" t="s">
        <v>1180</v>
      </c>
      <c r="J171" s="715" t="s">
        <v>1181</v>
      </c>
      <c r="K171" s="715" t="s">
        <v>1182</v>
      </c>
      <c r="L171" s="717">
        <v>116.43999999999997</v>
      </c>
      <c r="M171" s="717">
        <v>2</v>
      </c>
      <c r="N171" s="718">
        <v>232.87999999999994</v>
      </c>
    </row>
    <row r="172" spans="1:14" ht="14.4" customHeight="1" x14ac:dyDescent="0.3">
      <c r="A172" s="713" t="s">
        <v>551</v>
      </c>
      <c r="B172" s="714" t="s">
        <v>552</v>
      </c>
      <c r="C172" s="715" t="s">
        <v>561</v>
      </c>
      <c r="D172" s="716" t="s">
        <v>1820</v>
      </c>
      <c r="E172" s="715" t="s">
        <v>567</v>
      </c>
      <c r="F172" s="716" t="s">
        <v>1822</v>
      </c>
      <c r="G172" s="715" t="s">
        <v>610</v>
      </c>
      <c r="H172" s="715" t="s">
        <v>1183</v>
      </c>
      <c r="I172" s="715" t="s">
        <v>1014</v>
      </c>
      <c r="J172" s="715" t="s">
        <v>1184</v>
      </c>
      <c r="K172" s="715"/>
      <c r="L172" s="717">
        <v>576.8718753380208</v>
      </c>
      <c r="M172" s="717">
        <v>1</v>
      </c>
      <c r="N172" s="718">
        <v>576.8718753380208</v>
      </c>
    </row>
    <row r="173" spans="1:14" ht="14.4" customHeight="1" x14ac:dyDescent="0.3">
      <c r="A173" s="713" t="s">
        <v>551</v>
      </c>
      <c r="B173" s="714" t="s">
        <v>552</v>
      </c>
      <c r="C173" s="715" t="s">
        <v>561</v>
      </c>
      <c r="D173" s="716" t="s">
        <v>1820</v>
      </c>
      <c r="E173" s="715" t="s">
        <v>567</v>
      </c>
      <c r="F173" s="716" t="s">
        <v>1822</v>
      </c>
      <c r="G173" s="715" t="s">
        <v>610</v>
      </c>
      <c r="H173" s="715" t="s">
        <v>1185</v>
      </c>
      <c r="I173" s="715" t="s">
        <v>1014</v>
      </c>
      <c r="J173" s="715" t="s">
        <v>1186</v>
      </c>
      <c r="K173" s="715"/>
      <c r="L173" s="717">
        <v>151.80512931257988</v>
      </c>
      <c r="M173" s="717">
        <v>5</v>
      </c>
      <c r="N173" s="718">
        <v>759.0256465628994</v>
      </c>
    </row>
    <row r="174" spans="1:14" ht="14.4" customHeight="1" x14ac:dyDescent="0.3">
      <c r="A174" s="713" t="s">
        <v>551</v>
      </c>
      <c r="B174" s="714" t="s">
        <v>552</v>
      </c>
      <c r="C174" s="715" t="s">
        <v>561</v>
      </c>
      <c r="D174" s="716" t="s">
        <v>1820</v>
      </c>
      <c r="E174" s="715" t="s">
        <v>567</v>
      </c>
      <c r="F174" s="716" t="s">
        <v>1822</v>
      </c>
      <c r="G174" s="715" t="s">
        <v>610</v>
      </c>
      <c r="H174" s="715" t="s">
        <v>1187</v>
      </c>
      <c r="I174" s="715" t="s">
        <v>1188</v>
      </c>
      <c r="J174" s="715" t="s">
        <v>1189</v>
      </c>
      <c r="K174" s="715" t="s">
        <v>1190</v>
      </c>
      <c r="L174" s="717">
        <v>33.409999999999989</v>
      </c>
      <c r="M174" s="717">
        <v>1</v>
      </c>
      <c r="N174" s="718">
        <v>33.409999999999989</v>
      </c>
    </row>
    <row r="175" spans="1:14" ht="14.4" customHeight="1" x14ac:dyDescent="0.3">
      <c r="A175" s="713" t="s">
        <v>551</v>
      </c>
      <c r="B175" s="714" t="s">
        <v>552</v>
      </c>
      <c r="C175" s="715" t="s">
        <v>561</v>
      </c>
      <c r="D175" s="716" t="s">
        <v>1820</v>
      </c>
      <c r="E175" s="715" t="s">
        <v>567</v>
      </c>
      <c r="F175" s="716" t="s">
        <v>1822</v>
      </c>
      <c r="G175" s="715" t="s">
        <v>610</v>
      </c>
      <c r="H175" s="715" t="s">
        <v>1191</v>
      </c>
      <c r="I175" s="715" t="s">
        <v>1192</v>
      </c>
      <c r="J175" s="715" t="s">
        <v>1193</v>
      </c>
      <c r="K175" s="715" t="s">
        <v>1194</v>
      </c>
      <c r="L175" s="717">
        <v>117.41011135244075</v>
      </c>
      <c r="M175" s="717">
        <v>1</v>
      </c>
      <c r="N175" s="718">
        <v>117.41011135244075</v>
      </c>
    </row>
    <row r="176" spans="1:14" ht="14.4" customHeight="1" x14ac:dyDescent="0.3">
      <c r="A176" s="713" t="s">
        <v>551</v>
      </c>
      <c r="B176" s="714" t="s">
        <v>552</v>
      </c>
      <c r="C176" s="715" t="s">
        <v>561</v>
      </c>
      <c r="D176" s="716" t="s">
        <v>1820</v>
      </c>
      <c r="E176" s="715" t="s">
        <v>567</v>
      </c>
      <c r="F176" s="716" t="s">
        <v>1822</v>
      </c>
      <c r="G176" s="715" t="s">
        <v>610</v>
      </c>
      <c r="H176" s="715" t="s">
        <v>1195</v>
      </c>
      <c r="I176" s="715" t="s">
        <v>1196</v>
      </c>
      <c r="J176" s="715" t="s">
        <v>1197</v>
      </c>
      <c r="K176" s="715" t="s">
        <v>1198</v>
      </c>
      <c r="L176" s="717">
        <v>309.44000000000005</v>
      </c>
      <c r="M176" s="717">
        <v>2</v>
      </c>
      <c r="N176" s="718">
        <v>618.88000000000011</v>
      </c>
    </row>
    <row r="177" spans="1:14" ht="14.4" customHeight="1" x14ac:dyDescent="0.3">
      <c r="A177" s="713" t="s">
        <v>551</v>
      </c>
      <c r="B177" s="714" t="s">
        <v>552</v>
      </c>
      <c r="C177" s="715" t="s">
        <v>561</v>
      </c>
      <c r="D177" s="716" t="s">
        <v>1820</v>
      </c>
      <c r="E177" s="715" t="s">
        <v>567</v>
      </c>
      <c r="F177" s="716" t="s">
        <v>1822</v>
      </c>
      <c r="G177" s="715" t="s">
        <v>610</v>
      </c>
      <c r="H177" s="715" t="s">
        <v>1199</v>
      </c>
      <c r="I177" s="715" t="s">
        <v>1014</v>
      </c>
      <c r="J177" s="715" t="s">
        <v>1200</v>
      </c>
      <c r="K177" s="715"/>
      <c r="L177" s="717">
        <v>458.37028375793489</v>
      </c>
      <c r="M177" s="717">
        <v>4</v>
      </c>
      <c r="N177" s="718">
        <v>1833.4811350317395</v>
      </c>
    </row>
    <row r="178" spans="1:14" ht="14.4" customHeight="1" x14ac:dyDescent="0.3">
      <c r="A178" s="713" t="s">
        <v>551</v>
      </c>
      <c r="B178" s="714" t="s">
        <v>552</v>
      </c>
      <c r="C178" s="715" t="s">
        <v>561</v>
      </c>
      <c r="D178" s="716" t="s">
        <v>1820</v>
      </c>
      <c r="E178" s="715" t="s">
        <v>567</v>
      </c>
      <c r="F178" s="716" t="s">
        <v>1822</v>
      </c>
      <c r="G178" s="715" t="s">
        <v>610</v>
      </c>
      <c r="H178" s="715" t="s">
        <v>1201</v>
      </c>
      <c r="I178" s="715" t="s">
        <v>1202</v>
      </c>
      <c r="J178" s="715" t="s">
        <v>1203</v>
      </c>
      <c r="K178" s="715" t="s">
        <v>1204</v>
      </c>
      <c r="L178" s="717">
        <v>36.880000000000017</v>
      </c>
      <c r="M178" s="717">
        <v>1</v>
      </c>
      <c r="N178" s="718">
        <v>36.880000000000017</v>
      </c>
    </row>
    <row r="179" spans="1:14" ht="14.4" customHeight="1" x14ac:dyDescent="0.3">
      <c r="A179" s="713" t="s">
        <v>551</v>
      </c>
      <c r="B179" s="714" t="s">
        <v>552</v>
      </c>
      <c r="C179" s="715" t="s">
        <v>561</v>
      </c>
      <c r="D179" s="716" t="s">
        <v>1820</v>
      </c>
      <c r="E179" s="715" t="s">
        <v>567</v>
      </c>
      <c r="F179" s="716" t="s">
        <v>1822</v>
      </c>
      <c r="G179" s="715" t="s">
        <v>610</v>
      </c>
      <c r="H179" s="715" t="s">
        <v>1205</v>
      </c>
      <c r="I179" s="715" t="s">
        <v>1014</v>
      </c>
      <c r="J179" s="715" t="s">
        <v>1206</v>
      </c>
      <c r="K179" s="715"/>
      <c r="L179" s="717">
        <v>134.10298030461104</v>
      </c>
      <c r="M179" s="717">
        <v>2</v>
      </c>
      <c r="N179" s="718">
        <v>268.20596060922207</v>
      </c>
    </row>
    <row r="180" spans="1:14" ht="14.4" customHeight="1" x14ac:dyDescent="0.3">
      <c r="A180" s="713" t="s">
        <v>551</v>
      </c>
      <c r="B180" s="714" t="s">
        <v>552</v>
      </c>
      <c r="C180" s="715" t="s">
        <v>561</v>
      </c>
      <c r="D180" s="716" t="s">
        <v>1820</v>
      </c>
      <c r="E180" s="715" t="s">
        <v>567</v>
      </c>
      <c r="F180" s="716" t="s">
        <v>1822</v>
      </c>
      <c r="G180" s="715" t="s">
        <v>610</v>
      </c>
      <c r="H180" s="715" t="s">
        <v>1207</v>
      </c>
      <c r="I180" s="715" t="s">
        <v>1208</v>
      </c>
      <c r="J180" s="715" t="s">
        <v>1209</v>
      </c>
      <c r="K180" s="715" t="s">
        <v>1210</v>
      </c>
      <c r="L180" s="717">
        <v>182.81999999999996</v>
      </c>
      <c r="M180" s="717">
        <v>1</v>
      </c>
      <c r="N180" s="718">
        <v>182.81999999999996</v>
      </c>
    </row>
    <row r="181" spans="1:14" ht="14.4" customHeight="1" x14ac:dyDescent="0.3">
      <c r="A181" s="713" t="s">
        <v>551</v>
      </c>
      <c r="B181" s="714" t="s">
        <v>552</v>
      </c>
      <c r="C181" s="715" t="s">
        <v>561</v>
      </c>
      <c r="D181" s="716" t="s">
        <v>1820</v>
      </c>
      <c r="E181" s="715" t="s">
        <v>567</v>
      </c>
      <c r="F181" s="716" t="s">
        <v>1822</v>
      </c>
      <c r="G181" s="715" t="s">
        <v>610</v>
      </c>
      <c r="H181" s="715" t="s">
        <v>1211</v>
      </c>
      <c r="I181" s="715" t="s">
        <v>1212</v>
      </c>
      <c r="J181" s="715" t="s">
        <v>1213</v>
      </c>
      <c r="K181" s="715" t="s">
        <v>1214</v>
      </c>
      <c r="L181" s="717">
        <v>226.66</v>
      </c>
      <c r="M181" s="717">
        <v>1</v>
      </c>
      <c r="N181" s="718">
        <v>226.66</v>
      </c>
    </row>
    <row r="182" spans="1:14" ht="14.4" customHeight="1" x14ac:dyDescent="0.3">
      <c r="A182" s="713" t="s">
        <v>551</v>
      </c>
      <c r="B182" s="714" t="s">
        <v>552</v>
      </c>
      <c r="C182" s="715" t="s">
        <v>561</v>
      </c>
      <c r="D182" s="716" t="s">
        <v>1820</v>
      </c>
      <c r="E182" s="715" t="s">
        <v>567</v>
      </c>
      <c r="F182" s="716" t="s">
        <v>1822</v>
      </c>
      <c r="G182" s="715" t="s">
        <v>610</v>
      </c>
      <c r="H182" s="715" t="s">
        <v>1215</v>
      </c>
      <c r="I182" s="715" t="s">
        <v>1014</v>
      </c>
      <c r="J182" s="715" t="s">
        <v>1216</v>
      </c>
      <c r="K182" s="715"/>
      <c r="L182" s="717">
        <v>431.09395334573185</v>
      </c>
      <c r="M182" s="717">
        <v>2</v>
      </c>
      <c r="N182" s="718">
        <v>862.1879066914637</v>
      </c>
    </row>
    <row r="183" spans="1:14" ht="14.4" customHeight="1" x14ac:dyDescent="0.3">
      <c r="A183" s="713" t="s">
        <v>551</v>
      </c>
      <c r="B183" s="714" t="s">
        <v>552</v>
      </c>
      <c r="C183" s="715" t="s">
        <v>561</v>
      </c>
      <c r="D183" s="716" t="s">
        <v>1820</v>
      </c>
      <c r="E183" s="715" t="s">
        <v>567</v>
      </c>
      <c r="F183" s="716" t="s">
        <v>1822</v>
      </c>
      <c r="G183" s="715" t="s">
        <v>610</v>
      </c>
      <c r="H183" s="715" t="s">
        <v>1217</v>
      </c>
      <c r="I183" s="715" t="s">
        <v>1014</v>
      </c>
      <c r="J183" s="715" t="s">
        <v>1218</v>
      </c>
      <c r="K183" s="715"/>
      <c r="L183" s="717">
        <v>826.25393386987662</v>
      </c>
      <c r="M183" s="717">
        <v>1</v>
      </c>
      <c r="N183" s="718">
        <v>826.25393386987662</v>
      </c>
    </row>
    <row r="184" spans="1:14" ht="14.4" customHeight="1" x14ac:dyDescent="0.3">
      <c r="A184" s="713" t="s">
        <v>551</v>
      </c>
      <c r="B184" s="714" t="s">
        <v>552</v>
      </c>
      <c r="C184" s="715" t="s">
        <v>561</v>
      </c>
      <c r="D184" s="716" t="s">
        <v>1820</v>
      </c>
      <c r="E184" s="715" t="s">
        <v>567</v>
      </c>
      <c r="F184" s="716" t="s">
        <v>1822</v>
      </c>
      <c r="G184" s="715" t="s">
        <v>610</v>
      </c>
      <c r="H184" s="715" t="s">
        <v>1219</v>
      </c>
      <c r="I184" s="715" t="s">
        <v>1220</v>
      </c>
      <c r="J184" s="715" t="s">
        <v>1221</v>
      </c>
      <c r="K184" s="715" t="s">
        <v>1222</v>
      </c>
      <c r="L184" s="717">
        <v>33.68</v>
      </c>
      <c r="M184" s="717">
        <v>2</v>
      </c>
      <c r="N184" s="718">
        <v>67.36</v>
      </c>
    </row>
    <row r="185" spans="1:14" ht="14.4" customHeight="1" x14ac:dyDescent="0.3">
      <c r="A185" s="713" t="s">
        <v>551</v>
      </c>
      <c r="B185" s="714" t="s">
        <v>552</v>
      </c>
      <c r="C185" s="715" t="s">
        <v>561</v>
      </c>
      <c r="D185" s="716" t="s">
        <v>1820</v>
      </c>
      <c r="E185" s="715" t="s">
        <v>567</v>
      </c>
      <c r="F185" s="716" t="s">
        <v>1822</v>
      </c>
      <c r="G185" s="715" t="s">
        <v>610</v>
      </c>
      <c r="H185" s="715" t="s">
        <v>1223</v>
      </c>
      <c r="I185" s="715" t="s">
        <v>1223</v>
      </c>
      <c r="J185" s="715" t="s">
        <v>1224</v>
      </c>
      <c r="K185" s="715" t="s">
        <v>1225</v>
      </c>
      <c r="L185" s="717">
        <v>601.21</v>
      </c>
      <c r="M185" s="717">
        <v>1</v>
      </c>
      <c r="N185" s="718">
        <v>601.21</v>
      </c>
    </row>
    <row r="186" spans="1:14" ht="14.4" customHeight="1" x14ac:dyDescent="0.3">
      <c r="A186" s="713" t="s">
        <v>551</v>
      </c>
      <c r="B186" s="714" t="s">
        <v>552</v>
      </c>
      <c r="C186" s="715" t="s">
        <v>561</v>
      </c>
      <c r="D186" s="716" t="s">
        <v>1820</v>
      </c>
      <c r="E186" s="715" t="s">
        <v>567</v>
      </c>
      <c r="F186" s="716" t="s">
        <v>1822</v>
      </c>
      <c r="G186" s="715" t="s">
        <v>610</v>
      </c>
      <c r="H186" s="715" t="s">
        <v>1226</v>
      </c>
      <c r="I186" s="715" t="s">
        <v>1014</v>
      </c>
      <c r="J186" s="715" t="s">
        <v>1227</v>
      </c>
      <c r="K186" s="715"/>
      <c r="L186" s="717">
        <v>339.84000000000003</v>
      </c>
      <c r="M186" s="717">
        <v>1</v>
      </c>
      <c r="N186" s="718">
        <v>339.84000000000003</v>
      </c>
    </row>
    <row r="187" spans="1:14" ht="14.4" customHeight="1" x14ac:dyDescent="0.3">
      <c r="A187" s="713" t="s">
        <v>551</v>
      </c>
      <c r="B187" s="714" t="s">
        <v>552</v>
      </c>
      <c r="C187" s="715" t="s">
        <v>561</v>
      </c>
      <c r="D187" s="716" t="s">
        <v>1820</v>
      </c>
      <c r="E187" s="715" t="s">
        <v>567</v>
      </c>
      <c r="F187" s="716" t="s">
        <v>1822</v>
      </c>
      <c r="G187" s="715" t="s">
        <v>610</v>
      </c>
      <c r="H187" s="715" t="s">
        <v>1228</v>
      </c>
      <c r="I187" s="715" t="s">
        <v>1229</v>
      </c>
      <c r="J187" s="715" t="s">
        <v>1230</v>
      </c>
      <c r="K187" s="715" t="s">
        <v>1231</v>
      </c>
      <c r="L187" s="717">
        <v>84.380000000000024</v>
      </c>
      <c r="M187" s="717">
        <v>1</v>
      </c>
      <c r="N187" s="718">
        <v>84.380000000000024</v>
      </c>
    </row>
    <row r="188" spans="1:14" ht="14.4" customHeight="1" x14ac:dyDescent="0.3">
      <c r="A188" s="713" t="s">
        <v>551</v>
      </c>
      <c r="B188" s="714" t="s">
        <v>552</v>
      </c>
      <c r="C188" s="715" t="s">
        <v>561</v>
      </c>
      <c r="D188" s="716" t="s">
        <v>1820</v>
      </c>
      <c r="E188" s="715" t="s">
        <v>567</v>
      </c>
      <c r="F188" s="716" t="s">
        <v>1822</v>
      </c>
      <c r="G188" s="715" t="s">
        <v>610</v>
      </c>
      <c r="H188" s="715" t="s">
        <v>1232</v>
      </c>
      <c r="I188" s="715" t="s">
        <v>1233</v>
      </c>
      <c r="J188" s="715" t="s">
        <v>1234</v>
      </c>
      <c r="K188" s="715" t="s">
        <v>1235</v>
      </c>
      <c r="L188" s="717">
        <v>210.56999999999996</v>
      </c>
      <c r="M188" s="717">
        <v>2</v>
      </c>
      <c r="N188" s="718">
        <v>421.13999999999993</v>
      </c>
    </row>
    <row r="189" spans="1:14" ht="14.4" customHeight="1" x14ac:dyDescent="0.3">
      <c r="A189" s="713" t="s">
        <v>551</v>
      </c>
      <c r="B189" s="714" t="s">
        <v>552</v>
      </c>
      <c r="C189" s="715" t="s">
        <v>561</v>
      </c>
      <c r="D189" s="716" t="s">
        <v>1820</v>
      </c>
      <c r="E189" s="715" t="s">
        <v>567</v>
      </c>
      <c r="F189" s="716" t="s">
        <v>1822</v>
      </c>
      <c r="G189" s="715" t="s">
        <v>610</v>
      </c>
      <c r="H189" s="715" t="s">
        <v>1236</v>
      </c>
      <c r="I189" s="715" t="s">
        <v>1237</v>
      </c>
      <c r="J189" s="715" t="s">
        <v>1238</v>
      </c>
      <c r="K189" s="715" t="s">
        <v>1239</v>
      </c>
      <c r="L189" s="717">
        <v>50.16</v>
      </c>
      <c r="M189" s="717">
        <v>1</v>
      </c>
      <c r="N189" s="718">
        <v>50.16</v>
      </c>
    </row>
    <row r="190" spans="1:14" ht="14.4" customHeight="1" x14ac:dyDescent="0.3">
      <c r="A190" s="713" t="s">
        <v>551</v>
      </c>
      <c r="B190" s="714" t="s">
        <v>552</v>
      </c>
      <c r="C190" s="715" t="s">
        <v>561</v>
      </c>
      <c r="D190" s="716" t="s">
        <v>1820</v>
      </c>
      <c r="E190" s="715" t="s">
        <v>567</v>
      </c>
      <c r="F190" s="716" t="s">
        <v>1822</v>
      </c>
      <c r="G190" s="715" t="s">
        <v>610</v>
      </c>
      <c r="H190" s="715" t="s">
        <v>1240</v>
      </c>
      <c r="I190" s="715" t="s">
        <v>1014</v>
      </c>
      <c r="J190" s="715" t="s">
        <v>1241</v>
      </c>
      <c r="K190" s="715"/>
      <c r="L190" s="717">
        <v>73.393285622327269</v>
      </c>
      <c r="M190" s="717">
        <v>5</v>
      </c>
      <c r="N190" s="718">
        <v>366.96642811163633</v>
      </c>
    </row>
    <row r="191" spans="1:14" ht="14.4" customHeight="1" x14ac:dyDescent="0.3">
      <c r="A191" s="713" t="s">
        <v>551</v>
      </c>
      <c r="B191" s="714" t="s">
        <v>552</v>
      </c>
      <c r="C191" s="715" t="s">
        <v>561</v>
      </c>
      <c r="D191" s="716" t="s">
        <v>1820</v>
      </c>
      <c r="E191" s="715" t="s">
        <v>567</v>
      </c>
      <c r="F191" s="716" t="s">
        <v>1822</v>
      </c>
      <c r="G191" s="715" t="s">
        <v>610</v>
      </c>
      <c r="H191" s="715" t="s">
        <v>1242</v>
      </c>
      <c r="I191" s="715" t="s">
        <v>1243</v>
      </c>
      <c r="J191" s="715" t="s">
        <v>1244</v>
      </c>
      <c r="K191" s="715" t="s">
        <v>1245</v>
      </c>
      <c r="L191" s="717">
        <v>107.33000000000003</v>
      </c>
      <c r="M191" s="717">
        <v>2</v>
      </c>
      <c r="N191" s="718">
        <v>214.66000000000005</v>
      </c>
    </row>
    <row r="192" spans="1:14" ht="14.4" customHeight="1" x14ac:dyDescent="0.3">
      <c r="A192" s="713" t="s">
        <v>551</v>
      </c>
      <c r="B192" s="714" t="s">
        <v>552</v>
      </c>
      <c r="C192" s="715" t="s">
        <v>561</v>
      </c>
      <c r="D192" s="716" t="s">
        <v>1820</v>
      </c>
      <c r="E192" s="715" t="s">
        <v>567</v>
      </c>
      <c r="F192" s="716" t="s">
        <v>1822</v>
      </c>
      <c r="G192" s="715" t="s">
        <v>610</v>
      </c>
      <c r="H192" s="715" t="s">
        <v>1246</v>
      </c>
      <c r="I192" s="715" t="s">
        <v>1014</v>
      </c>
      <c r="J192" s="715" t="s">
        <v>1247</v>
      </c>
      <c r="K192" s="715"/>
      <c r="L192" s="717">
        <v>266.2272081762772</v>
      </c>
      <c r="M192" s="717">
        <v>1</v>
      </c>
      <c r="N192" s="718">
        <v>266.2272081762772</v>
      </c>
    </row>
    <row r="193" spans="1:14" ht="14.4" customHeight="1" x14ac:dyDescent="0.3">
      <c r="A193" s="713" t="s">
        <v>551</v>
      </c>
      <c r="B193" s="714" t="s">
        <v>552</v>
      </c>
      <c r="C193" s="715" t="s">
        <v>561</v>
      </c>
      <c r="D193" s="716" t="s">
        <v>1820</v>
      </c>
      <c r="E193" s="715" t="s">
        <v>567</v>
      </c>
      <c r="F193" s="716" t="s">
        <v>1822</v>
      </c>
      <c r="G193" s="715" t="s">
        <v>610</v>
      </c>
      <c r="H193" s="715" t="s">
        <v>1248</v>
      </c>
      <c r="I193" s="715" t="s">
        <v>1249</v>
      </c>
      <c r="J193" s="715" t="s">
        <v>1250</v>
      </c>
      <c r="K193" s="715" t="s">
        <v>1251</v>
      </c>
      <c r="L193" s="717">
        <v>338.91000000000014</v>
      </c>
      <c r="M193" s="717">
        <v>1</v>
      </c>
      <c r="N193" s="718">
        <v>338.91000000000014</v>
      </c>
    </row>
    <row r="194" spans="1:14" ht="14.4" customHeight="1" x14ac:dyDescent="0.3">
      <c r="A194" s="713" t="s">
        <v>551</v>
      </c>
      <c r="B194" s="714" t="s">
        <v>552</v>
      </c>
      <c r="C194" s="715" t="s">
        <v>561</v>
      </c>
      <c r="D194" s="716" t="s">
        <v>1820</v>
      </c>
      <c r="E194" s="715" t="s">
        <v>567</v>
      </c>
      <c r="F194" s="716" t="s">
        <v>1822</v>
      </c>
      <c r="G194" s="715" t="s">
        <v>610</v>
      </c>
      <c r="H194" s="715" t="s">
        <v>1252</v>
      </c>
      <c r="I194" s="715" t="s">
        <v>1253</v>
      </c>
      <c r="J194" s="715" t="s">
        <v>1254</v>
      </c>
      <c r="K194" s="715" t="s">
        <v>1255</v>
      </c>
      <c r="L194" s="717">
        <v>134.92999999999995</v>
      </c>
      <c r="M194" s="717">
        <v>1</v>
      </c>
      <c r="N194" s="718">
        <v>134.92999999999995</v>
      </c>
    </row>
    <row r="195" spans="1:14" ht="14.4" customHeight="1" x14ac:dyDescent="0.3">
      <c r="A195" s="713" t="s">
        <v>551</v>
      </c>
      <c r="B195" s="714" t="s">
        <v>552</v>
      </c>
      <c r="C195" s="715" t="s">
        <v>561</v>
      </c>
      <c r="D195" s="716" t="s">
        <v>1820</v>
      </c>
      <c r="E195" s="715" t="s">
        <v>567</v>
      </c>
      <c r="F195" s="716" t="s">
        <v>1822</v>
      </c>
      <c r="G195" s="715" t="s">
        <v>610</v>
      </c>
      <c r="H195" s="715" t="s">
        <v>1256</v>
      </c>
      <c r="I195" s="715" t="s">
        <v>1256</v>
      </c>
      <c r="J195" s="715" t="s">
        <v>1257</v>
      </c>
      <c r="K195" s="715" t="s">
        <v>1258</v>
      </c>
      <c r="L195" s="717">
        <v>58.67</v>
      </c>
      <c r="M195" s="717">
        <v>1</v>
      </c>
      <c r="N195" s="718">
        <v>58.67</v>
      </c>
    </row>
    <row r="196" spans="1:14" ht="14.4" customHeight="1" x14ac:dyDescent="0.3">
      <c r="A196" s="713" t="s">
        <v>551</v>
      </c>
      <c r="B196" s="714" t="s">
        <v>552</v>
      </c>
      <c r="C196" s="715" t="s">
        <v>561</v>
      </c>
      <c r="D196" s="716" t="s">
        <v>1820</v>
      </c>
      <c r="E196" s="715" t="s">
        <v>567</v>
      </c>
      <c r="F196" s="716" t="s">
        <v>1822</v>
      </c>
      <c r="G196" s="715" t="s">
        <v>610</v>
      </c>
      <c r="H196" s="715" t="s">
        <v>1259</v>
      </c>
      <c r="I196" s="715" t="s">
        <v>1260</v>
      </c>
      <c r="J196" s="715" t="s">
        <v>1261</v>
      </c>
      <c r="K196" s="715" t="s">
        <v>1262</v>
      </c>
      <c r="L196" s="717">
        <v>161.19</v>
      </c>
      <c r="M196" s="717">
        <v>1</v>
      </c>
      <c r="N196" s="718">
        <v>161.19</v>
      </c>
    </row>
    <row r="197" spans="1:14" ht="14.4" customHeight="1" x14ac:dyDescent="0.3">
      <c r="A197" s="713" t="s">
        <v>551</v>
      </c>
      <c r="B197" s="714" t="s">
        <v>552</v>
      </c>
      <c r="C197" s="715" t="s">
        <v>561</v>
      </c>
      <c r="D197" s="716" t="s">
        <v>1820</v>
      </c>
      <c r="E197" s="715" t="s">
        <v>567</v>
      </c>
      <c r="F197" s="716" t="s">
        <v>1822</v>
      </c>
      <c r="G197" s="715" t="s">
        <v>610</v>
      </c>
      <c r="H197" s="715" t="s">
        <v>1263</v>
      </c>
      <c r="I197" s="715" t="s">
        <v>1264</v>
      </c>
      <c r="J197" s="715" t="s">
        <v>1265</v>
      </c>
      <c r="K197" s="715" t="s">
        <v>1266</v>
      </c>
      <c r="L197" s="717">
        <v>554.72000000000014</v>
      </c>
      <c r="M197" s="717">
        <v>1</v>
      </c>
      <c r="N197" s="718">
        <v>554.72000000000014</v>
      </c>
    </row>
    <row r="198" spans="1:14" ht="14.4" customHeight="1" x14ac:dyDescent="0.3">
      <c r="A198" s="713" t="s">
        <v>551</v>
      </c>
      <c r="B198" s="714" t="s">
        <v>552</v>
      </c>
      <c r="C198" s="715" t="s">
        <v>561</v>
      </c>
      <c r="D198" s="716" t="s">
        <v>1820</v>
      </c>
      <c r="E198" s="715" t="s">
        <v>567</v>
      </c>
      <c r="F198" s="716" t="s">
        <v>1822</v>
      </c>
      <c r="G198" s="715" t="s">
        <v>610</v>
      </c>
      <c r="H198" s="715" t="s">
        <v>1267</v>
      </c>
      <c r="I198" s="715" t="s">
        <v>1268</v>
      </c>
      <c r="J198" s="715" t="s">
        <v>1269</v>
      </c>
      <c r="K198" s="715" t="s">
        <v>1270</v>
      </c>
      <c r="L198" s="717">
        <v>41.470008427949161</v>
      </c>
      <c r="M198" s="717">
        <v>14</v>
      </c>
      <c r="N198" s="718">
        <v>580.58011799128826</v>
      </c>
    </row>
    <row r="199" spans="1:14" ht="14.4" customHeight="1" x14ac:dyDescent="0.3">
      <c r="A199" s="713" t="s">
        <v>551</v>
      </c>
      <c r="B199" s="714" t="s">
        <v>552</v>
      </c>
      <c r="C199" s="715" t="s">
        <v>561</v>
      </c>
      <c r="D199" s="716" t="s">
        <v>1820</v>
      </c>
      <c r="E199" s="715" t="s">
        <v>567</v>
      </c>
      <c r="F199" s="716" t="s">
        <v>1822</v>
      </c>
      <c r="G199" s="715" t="s">
        <v>610</v>
      </c>
      <c r="H199" s="715" t="s">
        <v>1271</v>
      </c>
      <c r="I199" s="715" t="s">
        <v>1271</v>
      </c>
      <c r="J199" s="715" t="s">
        <v>1272</v>
      </c>
      <c r="K199" s="715" t="s">
        <v>1255</v>
      </c>
      <c r="L199" s="717">
        <v>124.72000000000006</v>
      </c>
      <c r="M199" s="717">
        <v>1</v>
      </c>
      <c r="N199" s="718">
        <v>124.72000000000006</v>
      </c>
    </row>
    <row r="200" spans="1:14" ht="14.4" customHeight="1" x14ac:dyDescent="0.3">
      <c r="A200" s="713" t="s">
        <v>551</v>
      </c>
      <c r="B200" s="714" t="s">
        <v>552</v>
      </c>
      <c r="C200" s="715" t="s">
        <v>561</v>
      </c>
      <c r="D200" s="716" t="s">
        <v>1820</v>
      </c>
      <c r="E200" s="715" t="s">
        <v>567</v>
      </c>
      <c r="F200" s="716" t="s">
        <v>1822</v>
      </c>
      <c r="G200" s="715" t="s">
        <v>610</v>
      </c>
      <c r="H200" s="715" t="s">
        <v>1273</v>
      </c>
      <c r="I200" s="715" t="s">
        <v>1274</v>
      </c>
      <c r="J200" s="715" t="s">
        <v>1275</v>
      </c>
      <c r="K200" s="715" t="s">
        <v>1276</v>
      </c>
      <c r="L200" s="717">
        <v>129.69999999999996</v>
      </c>
      <c r="M200" s="717">
        <v>1</v>
      </c>
      <c r="N200" s="718">
        <v>129.69999999999996</v>
      </c>
    </row>
    <row r="201" spans="1:14" ht="14.4" customHeight="1" x14ac:dyDescent="0.3">
      <c r="A201" s="713" t="s">
        <v>551</v>
      </c>
      <c r="B201" s="714" t="s">
        <v>552</v>
      </c>
      <c r="C201" s="715" t="s">
        <v>561</v>
      </c>
      <c r="D201" s="716" t="s">
        <v>1820</v>
      </c>
      <c r="E201" s="715" t="s">
        <v>567</v>
      </c>
      <c r="F201" s="716" t="s">
        <v>1822</v>
      </c>
      <c r="G201" s="715" t="s">
        <v>610</v>
      </c>
      <c r="H201" s="715" t="s">
        <v>1277</v>
      </c>
      <c r="I201" s="715" t="s">
        <v>1014</v>
      </c>
      <c r="J201" s="715" t="s">
        <v>1278</v>
      </c>
      <c r="K201" s="715"/>
      <c r="L201" s="717">
        <v>202.28590799010098</v>
      </c>
      <c r="M201" s="717">
        <v>10</v>
      </c>
      <c r="N201" s="718">
        <v>2022.8590799010099</v>
      </c>
    </row>
    <row r="202" spans="1:14" ht="14.4" customHeight="1" x14ac:dyDescent="0.3">
      <c r="A202" s="713" t="s">
        <v>551</v>
      </c>
      <c r="B202" s="714" t="s">
        <v>552</v>
      </c>
      <c r="C202" s="715" t="s">
        <v>561</v>
      </c>
      <c r="D202" s="716" t="s">
        <v>1820</v>
      </c>
      <c r="E202" s="715" t="s">
        <v>567</v>
      </c>
      <c r="F202" s="716" t="s">
        <v>1822</v>
      </c>
      <c r="G202" s="715" t="s">
        <v>610</v>
      </c>
      <c r="H202" s="715" t="s">
        <v>1279</v>
      </c>
      <c r="I202" s="715" t="s">
        <v>1014</v>
      </c>
      <c r="J202" s="715" t="s">
        <v>1280</v>
      </c>
      <c r="K202" s="715"/>
      <c r="L202" s="717">
        <v>392.0082580085753</v>
      </c>
      <c r="M202" s="717">
        <v>9</v>
      </c>
      <c r="N202" s="718">
        <v>3528.0743220771778</v>
      </c>
    </row>
    <row r="203" spans="1:14" ht="14.4" customHeight="1" x14ac:dyDescent="0.3">
      <c r="A203" s="713" t="s">
        <v>551</v>
      </c>
      <c r="B203" s="714" t="s">
        <v>552</v>
      </c>
      <c r="C203" s="715" t="s">
        <v>561</v>
      </c>
      <c r="D203" s="716" t="s">
        <v>1820</v>
      </c>
      <c r="E203" s="715" t="s">
        <v>567</v>
      </c>
      <c r="F203" s="716" t="s">
        <v>1822</v>
      </c>
      <c r="G203" s="715" t="s">
        <v>610</v>
      </c>
      <c r="H203" s="715" t="s">
        <v>1281</v>
      </c>
      <c r="I203" s="715" t="s">
        <v>1014</v>
      </c>
      <c r="J203" s="715" t="s">
        <v>1282</v>
      </c>
      <c r="K203" s="715"/>
      <c r="L203" s="717">
        <v>319.08901782434685</v>
      </c>
      <c r="M203" s="717">
        <v>12</v>
      </c>
      <c r="N203" s="718">
        <v>3829.0682138921625</v>
      </c>
    </row>
    <row r="204" spans="1:14" ht="14.4" customHeight="1" x14ac:dyDescent="0.3">
      <c r="A204" s="713" t="s">
        <v>551</v>
      </c>
      <c r="B204" s="714" t="s">
        <v>552</v>
      </c>
      <c r="C204" s="715" t="s">
        <v>561</v>
      </c>
      <c r="D204" s="716" t="s">
        <v>1820</v>
      </c>
      <c r="E204" s="715" t="s">
        <v>567</v>
      </c>
      <c r="F204" s="716" t="s">
        <v>1822</v>
      </c>
      <c r="G204" s="715" t="s">
        <v>610</v>
      </c>
      <c r="H204" s="715" t="s">
        <v>1283</v>
      </c>
      <c r="I204" s="715" t="s">
        <v>1284</v>
      </c>
      <c r="J204" s="715" t="s">
        <v>1285</v>
      </c>
      <c r="K204" s="715" t="s">
        <v>1286</v>
      </c>
      <c r="L204" s="717">
        <v>92.240000000000038</v>
      </c>
      <c r="M204" s="717">
        <v>1</v>
      </c>
      <c r="N204" s="718">
        <v>92.240000000000038</v>
      </c>
    </row>
    <row r="205" spans="1:14" ht="14.4" customHeight="1" x14ac:dyDescent="0.3">
      <c r="A205" s="713" t="s">
        <v>551</v>
      </c>
      <c r="B205" s="714" t="s">
        <v>552</v>
      </c>
      <c r="C205" s="715" t="s">
        <v>561</v>
      </c>
      <c r="D205" s="716" t="s">
        <v>1820</v>
      </c>
      <c r="E205" s="715" t="s">
        <v>567</v>
      </c>
      <c r="F205" s="716" t="s">
        <v>1822</v>
      </c>
      <c r="G205" s="715" t="s">
        <v>610</v>
      </c>
      <c r="H205" s="715" t="s">
        <v>1287</v>
      </c>
      <c r="I205" s="715" t="s">
        <v>1288</v>
      </c>
      <c r="J205" s="715" t="s">
        <v>1289</v>
      </c>
      <c r="K205" s="715" t="s">
        <v>1290</v>
      </c>
      <c r="L205" s="717">
        <v>306.59999999999991</v>
      </c>
      <c r="M205" s="717">
        <v>1</v>
      </c>
      <c r="N205" s="718">
        <v>306.59999999999991</v>
      </c>
    </row>
    <row r="206" spans="1:14" ht="14.4" customHeight="1" x14ac:dyDescent="0.3">
      <c r="A206" s="713" t="s">
        <v>551</v>
      </c>
      <c r="B206" s="714" t="s">
        <v>552</v>
      </c>
      <c r="C206" s="715" t="s">
        <v>561</v>
      </c>
      <c r="D206" s="716" t="s">
        <v>1820</v>
      </c>
      <c r="E206" s="715" t="s">
        <v>567</v>
      </c>
      <c r="F206" s="716" t="s">
        <v>1822</v>
      </c>
      <c r="G206" s="715" t="s">
        <v>610</v>
      </c>
      <c r="H206" s="715" t="s">
        <v>1291</v>
      </c>
      <c r="I206" s="715" t="s">
        <v>1291</v>
      </c>
      <c r="J206" s="715" t="s">
        <v>1292</v>
      </c>
      <c r="K206" s="715" t="s">
        <v>997</v>
      </c>
      <c r="L206" s="717">
        <v>95.890000000000029</v>
      </c>
      <c r="M206" s="717">
        <v>9</v>
      </c>
      <c r="N206" s="718">
        <v>863.01000000000022</v>
      </c>
    </row>
    <row r="207" spans="1:14" ht="14.4" customHeight="1" x14ac:dyDescent="0.3">
      <c r="A207" s="713" t="s">
        <v>551</v>
      </c>
      <c r="B207" s="714" t="s">
        <v>552</v>
      </c>
      <c r="C207" s="715" t="s">
        <v>561</v>
      </c>
      <c r="D207" s="716" t="s">
        <v>1820</v>
      </c>
      <c r="E207" s="715" t="s">
        <v>567</v>
      </c>
      <c r="F207" s="716" t="s">
        <v>1822</v>
      </c>
      <c r="G207" s="715" t="s">
        <v>610</v>
      </c>
      <c r="H207" s="715" t="s">
        <v>1293</v>
      </c>
      <c r="I207" s="715" t="s">
        <v>1294</v>
      </c>
      <c r="J207" s="715" t="s">
        <v>1295</v>
      </c>
      <c r="K207" s="715"/>
      <c r="L207" s="717">
        <v>562.96</v>
      </c>
      <c r="M207" s="717">
        <v>3</v>
      </c>
      <c r="N207" s="718">
        <v>1688.88</v>
      </c>
    </row>
    <row r="208" spans="1:14" ht="14.4" customHeight="1" x14ac:dyDescent="0.3">
      <c r="A208" s="713" t="s">
        <v>551</v>
      </c>
      <c r="B208" s="714" t="s">
        <v>552</v>
      </c>
      <c r="C208" s="715" t="s">
        <v>561</v>
      </c>
      <c r="D208" s="716" t="s">
        <v>1820</v>
      </c>
      <c r="E208" s="715" t="s">
        <v>567</v>
      </c>
      <c r="F208" s="716" t="s">
        <v>1822</v>
      </c>
      <c r="G208" s="715" t="s">
        <v>610</v>
      </c>
      <c r="H208" s="715" t="s">
        <v>1296</v>
      </c>
      <c r="I208" s="715" t="s">
        <v>1296</v>
      </c>
      <c r="J208" s="715" t="s">
        <v>1297</v>
      </c>
      <c r="K208" s="715" t="s">
        <v>1298</v>
      </c>
      <c r="L208" s="717">
        <v>216.08</v>
      </c>
      <c r="M208" s="717">
        <v>1</v>
      </c>
      <c r="N208" s="718">
        <v>216.08</v>
      </c>
    </row>
    <row r="209" spans="1:14" ht="14.4" customHeight="1" x14ac:dyDescent="0.3">
      <c r="A209" s="713" t="s">
        <v>551</v>
      </c>
      <c r="B209" s="714" t="s">
        <v>552</v>
      </c>
      <c r="C209" s="715" t="s">
        <v>561</v>
      </c>
      <c r="D209" s="716" t="s">
        <v>1820</v>
      </c>
      <c r="E209" s="715" t="s">
        <v>567</v>
      </c>
      <c r="F209" s="716" t="s">
        <v>1822</v>
      </c>
      <c r="G209" s="715" t="s">
        <v>610</v>
      </c>
      <c r="H209" s="715" t="s">
        <v>1299</v>
      </c>
      <c r="I209" s="715" t="s">
        <v>1014</v>
      </c>
      <c r="J209" s="715" t="s">
        <v>1300</v>
      </c>
      <c r="K209" s="715" t="s">
        <v>1301</v>
      </c>
      <c r="L209" s="717">
        <v>93.520842191985636</v>
      </c>
      <c r="M209" s="717">
        <v>1</v>
      </c>
      <c r="N209" s="718">
        <v>93.520842191985636</v>
      </c>
    </row>
    <row r="210" spans="1:14" ht="14.4" customHeight="1" x14ac:dyDescent="0.3">
      <c r="A210" s="713" t="s">
        <v>551</v>
      </c>
      <c r="B210" s="714" t="s">
        <v>552</v>
      </c>
      <c r="C210" s="715" t="s">
        <v>561</v>
      </c>
      <c r="D210" s="716" t="s">
        <v>1820</v>
      </c>
      <c r="E210" s="715" t="s">
        <v>567</v>
      </c>
      <c r="F210" s="716" t="s">
        <v>1822</v>
      </c>
      <c r="G210" s="715" t="s">
        <v>610</v>
      </c>
      <c r="H210" s="715" t="s">
        <v>1302</v>
      </c>
      <c r="I210" s="715" t="s">
        <v>1302</v>
      </c>
      <c r="J210" s="715" t="s">
        <v>1303</v>
      </c>
      <c r="K210" s="715" t="s">
        <v>1304</v>
      </c>
      <c r="L210" s="717">
        <v>68.92</v>
      </c>
      <c r="M210" s="717">
        <v>26</v>
      </c>
      <c r="N210" s="718">
        <v>1791.92</v>
      </c>
    </row>
    <row r="211" spans="1:14" ht="14.4" customHeight="1" x14ac:dyDescent="0.3">
      <c r="A211" s="713" t="s">
        <v>551</v>
      </c>
      <c r="B211" s="714" t="s">
        <v>552</v>
      </c>
      <c r="C211" s="715" t="s">
        <v>561</v>
      </c>
      <c r="D211" s="716" t="s">
        <v>1820</v>
      </c>
      <c r="E211" s="715" t="s">
        <v>567</v>
      </c>
      <c r="F211" s="716" t="s">
        <v>1822</v>
      </c>
      <c r="G211" s="715" t="s">
        <v>610</v>
      </c>
      <c r="H211" s="715" t="s">
        <v>1305</v>
      </c>
      <c r="I211" s="715" t="s">
        <v>1305</v>
      </c>
      <c r="J211" s="715" t="s">
        <v>1269</v>
      </c>
      <c r="K211" s="715" t="s">
        <v>1306</v>
      </c>
      <c r="L211" s="717">
        <v>57.620000000000005</v>
      </c>
      <c r="M211" s="717">
        <v>7</v>
      </c>
      <c r="N211" s="718">
        <v>403.34000000000003</v>
      </c>
    </row>
    <row r="212" spans="1:14" ht="14.4" customHeight="1" x14ac:dyDescent="0.3">
      <c r="A212" s="713" t="s">
        <v>551</v>
      </c>
      <c r="B212" s="714" t="s">
        <v>552</v>
      </c>
      <c r="C212" s="715" t="s">
        <v>561</v>
      </c>
      <c r="D212" s="716" t="s">
        <v>1820</v>
      </c>
      <c r="E212" s="715" t="s">
        <v>567</v>
      </c>
      <c r="F212" s="716" t="s">
        <v>1822</v>
      </c>
      <c r="G212" s="715" t="s">
        <v>610</v>
      </c>
      <c r="H212" s="715" t="s">
        <v>1307</v>
      </c>
      <c r="I212" s="715" t="s">
        <v>1014</v>
      </c>
      <c r="J212" s="715" t="s">
        <v>1308</v>
      </c>
      <c r="K212" s="715"/>
      <c r="L212" s="717">
        <v>379.2700480037019</v>
      </c>
      <c r="M212" s="717">
        <v>1</v>
      </c>
      <c r="N212" s="718">
        <v>379.2700480037019</v>
      </c>
    </row>
    <row r="213" spans="1:14" ht="14.4" customHeight="1" x14ac:dyDescent="0.3">
      <c r="A213" s="713" t="s">
        <v>551</v>
      </c>
      <c r="B213" s="714" t="s">
        <v>552</v>
      </c>
      <c r="C213" s="715" t="s">
        <v>561</v>
      </c>
      <c r="D213" s="716" t="s">
        <v>1820</v>
      </c>
      <c r="E213" s="715" t="s">
        <v>567</v>
      </c>
      <c r="F213" s="716" t="s">
        <v>1822</v>
      </c>
      <c r="G213" s="715" t="s">
        <v>610</v>
      </c>
      <c r="H213" s="715" t="s">
        <v>1309</v>
      </c>
      <c r="I213" s="715" t="s">
        <v>1309</v>
      </c>
      <c r="J213" s="715" t="s">
        <v>1303</v>
      </c>
      <c r="K213" s="715" t="s">
        <v>1310</v>
      </c>
      <c r="L213" s="717">
        <v>109.57992154344812</v>
      </c>
      <c r="M213" s="717">
        <v>9</v>
      </c>
      <c r="N213" s="718">
        <v>986.21929389103309</v>
      </c>
    </row>
    <row r="214" spans="1:14" ht="14.4" customHeight="1" x14ac:dyDescent="0.3">
      <c r="A214" s="713" t="s">
        <v>551</v>
      </c>
      <c r="B214" s="714" t="s">
        <v>552</v>
      </c>
      <c r="C214" s="715" t="s">
        <v>561</v>
      </c>
      <c r="D214" s="716" t="s">
        <v>1820</v>
      </c>
      <c r="E214" s="715" t="s">
        <v>567</v>
      </c>
      <c r="F214" s="716" t="s">
        <v>1822</v>
      </c>
      <c r="G214" s="715" t="s">
        <v>610</v>
      </c>
      <c r="H214" s="715" t="s">
        <v>1311</v>
      </c>
      <c r="I214" s="715" t="s">
        <v>1311</v>
      </c>
      <c r="J214" s="715" t="s">
        <v>1312</v>
      </c>
      <c r="K214" s="715" t="s">
        <v>954</v>
      </c>
      <c r="L214" s="717">
        <v>164.19</v>
      </c>
      <c r="M214" s="717">
        <v>2</v>
      </c>
      <c r="N214" s="718">
        <v>328.38</v>
      </c>
    </row>
    <row r="215" spans="1:14" ht="14.4" customHeight="1" x14ac:dyDescent="0.3">
      <c r="A215" s="713" t="s">
        <v>551</v>
      </c>
      <c r="B215" s="714" t="s">
        <v>552</v>
      </c>
      <c r="C215" s="715" t="s">
        <v>561</v>
      </c>
      <c r="D215" s="716" t="s">
        <v>1820</v>
      </c>
      <c r="E215" s="715" t="s">
        <v>567</v>
      </c>
      <c r="F215" s="716" t="s">
        <v>1822</v>
      </c>
      <c r="G215" s="715" t="s">
        <v>610</v>
      </c>
      <c r="H215" s="715" t="s">
        <v>1313</v>
      </c>
      <c r="I215" s="715" t="s">
        <v>1313</v>
      </c>
      <c r="J215" s="715" t="s">
        <v>1314</v>
      </c>
      <c r="K215" s="715" t="s">
        <v>954</v>
      </c>
      <c r="L215" s="717">
        <v>223.97</v>
      </c>
      <c r="M215" s="717">
        <v>2</v>
      </c>
      <c r="N215" s="718">
        <v>447.94</v>
      </c>
    </row>
    <row r="216" spans="1:14" ht="14.4" customHeight="1" x14ac:dyDescent="0.3">
      <c r="A216" s="713" t="s">
        <v>551</v>
      </c>
      <c r="B216" s="714" t="s">
        <v>552</v>
      </c>
      <c r="C216" s="715" t="s">
        <v>561</v>
      </c>
      <c r="D216" s="716" t="s">
        <v>1820</v>
      </c>
      <c r="E216" s="715" t="s">
        <v>567</v>
      </c>
      <c r="F216" s="716" t="s">
        <v>1822</v>
      </c>
      <c r="G216" s="715" t="s">
        <v>610</v>
      </c>
      <c r="H216" s="715" t="s">
        <v>1315</v>
      </c>
      <c r="I216" s="715" t="s">
        <v>1315</v>
      </c>
      <c r="J216" s="715" t="s">
        <v>1316</v>
      </c>
      <c r="K216" s="715" t="s">
        <v>1317</v>
      </c>
      <c r="L216" s="717">
        <v>833.35000000000036</v>
      </c>
      <c r="M216" s="717">
        <v>2</v>
      </c>
      <c r="N216" s="718">
        <v>1666.7000000000007</v>
      </c>
    </row>
    <row r="217" spans="1:14" ht="14.4" customHeight="1" x14ac:dyDescent="0.3">
      <c r="A217" s="713" t="s">
        <v>551</v>
      </c>
      <c r="B217" s="714" t="s">
        <v>552</v>
      </c>
      <c r="C217" s="715" t="s">
        <v>561</v>
      </c>
      <c r="D217" s="716" t="s">
        <v>1820</v>
      </c>
      <c r="E217" s="715" t="s">
        <v>567</v>
      </c>
      <c r="F217" s="716" t="s">
        <v>1822</v>
      </c>
      <c r="G217" s="715" t="s">
        <v>610</v>
      </c>
      <c r="H217" s="715" t="s">
        <v>1318</v>
      </c>
      <c r="I217" s="715" t="s">
        <v>1318</v>
      </c>
      <c r="J217" s="715" t="s">
        <v>1319</v>
      </c>
      <c r="K217" s="715" t="s">
        <v>954</v>
      </c>
      <c r="L217" s="717">
        <v>264.99</v>
      </c>
      <c r="M217" s="717">
        <v>1</v>
      </c>
      <c r="N217" s="718">
        <v>264.99</v>
      </c>
    </row>
    <row r="218" spans="1:14" ht="14.4" customHeight="1" x14ac:dyDescent="0.3">
      <c r="A218" s="713" t="s">
        <v>551</v>
      </c>
      <c r="B218" s="714" t="s">
        <v>552</v>
      </c>
      <c r="C218" s="715" t="s">
        <v>561</v>
      </c>
      <c r="D218" s="716" t="s">
        <v>1820</v>
      </c>
      <c r="E218" s="715" t="s">
        <v>567</v>
      </c>
      <c r="F218" s="716" t="s">
        <v>1822</v>
      </c>
      <c r="G218" s="715" t="s">
        <v>610</v>
      </c>
      <c r="H218" s="715" t="s">
        <v>1320</v>
      </c>
      <c r="I218" s="715" t="s">
        <v>1320</v>
      </c>
      <c r="J218" s="715" t="s">
        <v>1096</v>
      </c>
      <c r="K218" s="715" t="s">
        <v>1321</v>
      </c>
      <c r="L218" s="717">
        <v>2962.87</v>
      </c>
      <c r="M218" s="717">
        <v>2</v>
      </c>
      <c r="N218" s="718">
        <v>5925.74</v>
      </c>
    </row>
    <row r="219" spans="1:14" ht="14.4" customHeight="1" x14ac:dyDescent="0.3">
      <c r="A219" s="713" t="s">
        <v>551</v>
      </c>
      <c r="B219" s="714" t="s">
        <v>552</v>
      </c>
      <c r="C219" s="715" t="s">
        <v>561</v>
      </c>
      <c r="D219" s="716" t="s">
        <v>1820</v>
      </c>
      <c r="E219" s="715" t="s">
        <v>567</v>
      </c>
      <c r="F219" s="716" t="s">
        <v>1822</v>
      </c>
      <c r="G219" s="715" t="s">
        <v>610</v>
      </c>
      <c r="H219" s="715" t="s">
        <v>1322</v>
      </c>
      <c r="I219" s="715" t="s">
        <v>1322</v>
      </c>
      <c r="J219" s="715" t="s">
        <v>953</v>
      </c>
      <c r="K219" s="715" t="s">
        <v>1323</v>
      </c>
      <c r="L219" s="717">
        <v>337.22000000000008</v>
      </c>
      <c r="M219" s="717">
        <v>3</v>
      </c>
      <c r="N219" s="718">
        <v>1011.6600000000003</v>
      </c>
    </row>
    <row r="220" spans="1:14" ht="14.4" customHeight="1" x14ac:dyDescent="0.3">
      <c r="A220" s="713" t="s">
        <v>551</v>
      </c>
      <c r="B220" s="714" t="s">
        <v>552</v>
      </c>
      <c r="C220" s="715" t="s">
        <v>561</v>
      </c>
      <c r="D220" s="716" t="s">
        <v>1820</v>
      </c>
      <c r="E220" s="715" t="s">
        <v>567</v>
      </c>
      <c r="F220" s="716" t="s">
        <v>1822</v>
      </c>
      <c r="G220" s="715" t="s">
        <v>610</v>
      </c>
      <c r="H220" s="715" t="s">
        <v>1324</v>
      </c>
      <c r="I220" s="715" t="s">
        <v>1324</v>
      </c>
      <c r="J220" s="715" t="s">
        <v>1269</v>
      </c>
      <c r="K220" s="715" t="s">
        <v>1325</v>
      </c>
      <c r="L220" s="717">
        <v>25.99000000000002</v>
      </c>
      <c r="M220" s="717">
        <v>1</v>
      </c>
      <c r="N220" s="718">
        <v>25.99000000000002</v>
      </c>
    </row>
    <row r="221" spans="1:14" ht="14.4" customHeight="1" x14ac:dyDescent="0.3">
      <c r="A221" s="713" t="s">
        <v>551</v>
      </c>
      <c r="B221" s="714" t="s">
        <v>552</v>
      </c>
      <c r="C221" s="715" t="s">
        <v>561</v>
      </c>
      <c r="D221" s="716" t="s">
        <v>1820</v>
      </c>
      <c r="E221" s="715" t="s">
        <v>567</v>
      </c>
      <c r="F221" s="716" t="s">
        <v>1822</v>
      </c>
      <c r="G221" s="715" t="s">
        <v>610</v>
      </c>
      <c r="H221" s="715" t="s">
        <v>1326</v>
      </c>
      <c r="I221" s="715" t="s">
        <v>1014</v>
      </c>
      <c r="J221" s="715" t="s">
        <v>1327</v>
      </c>
      <c r="K221" s="715"/>
      <c r="L221" s="717">
        <v>123.71999999999998</v>
      </c>
      <c r="M221" s="717">
        <v>3</v>
      </c>
      <c r="N221" s="718">
        <v>371.15999999999997</v>
      </c>
    </row>
    <row r="222" spans="1:14" ht="14.4" customHeight="1" x14ac:dyDescent="0.3">
      <c r="A222" s="713" t="s">
        <v>551</v>
      </c>
      <c r="B222" s="714" t="s">
        <v>552</v>
      </c>
      <c r="C222" s="715" t="s">
        <v>561</v>
      </c>
      <c r="D222" s="716" t="s">
        <v>1820</v>
      </c>
      <c r="E222" s="715" t="s">
        <v>567</v>
      </c>
      <c r="F222" s="716" t="s">
        <v>1822</v>
      </c>
      <c r="G222" s="715" t="s">
        <v>610</v>
      </c>
      <c r="H222" s="715" t="s">
        <v>1328</v>
      </c>
      <c r="I222" s="715" t="s">
        <v>1329</v>
      </c>
      <c r="J222" s="715" t="s">
        <v>1330</v>
      </c>
      <c r="K222" s="715" t="s">
        <v>1331</v>
      </c>
      <c r="L222" s="717">
        <v>550.05999999999995</v>
      </c>
      <c r="M222" s="717">
        <v>1</v>
      </c>
      <c r="N222" s="718">
        <v>550.05999999999995</v>
      </c>
    </row>
    <row r="223" spans="1:14" ht="14.4" customHeight="1" x14ac:dyDescent="0.3">
      <c r="A223" s="713" t="s">
        <v>551</v>
      </c>
      <c r="B223" s="714" t="s">
        <v>552</v>
      </c>
      <c r="C223" s="715" t="s">
        <v>561</v>
      </c>
      <c r="D223" s="716" t="s">
        <v>1820</v>
      </c>
      <c r="E223" s="715" t="s">
        <v>567</v>
      </c>
      <c r="F223" s="716" t="s">
        <v>1822</v>
      </c>
      <c r="G223" s="715" t="s">
        <v>610</v>
      </c>
      <c r="H223" s="715" t="s">
        <v>1332</v>
      </c>
      <c r="I223" s="715" t="s">
        <v>1332</v>
      </c>
      <c r="J223" s="715" t="s">
        <v>1333</v>
      </c>
      <c r="K223" s="715" t="s">
        <v>1334</v>
      </c>
      <c r="L223" s="717">
        <v>23.730000000000004</v>
      </c>
      <c r="M223" s="717">
        <v>2</v>
      </c>
      <c r="N223" s="718">
        <v>47.460000000000008</v>
      </c>
    </row>
    <row r="224" spans="1:14" ht="14.4" customHeight="1" x14ac:dyDescent="0.3">
      <c r="A224" s="713" t="s">
        <v>551</v>
      </c>
      <c r="B224" s="714" t="s">
        <v>552</v>
      </c>
      <c r="C224" s="715" t="s">
        <v>561</v>
      </c>
      <c r="D224" s="716" t="s">
        <v>1820</v>
      </c>
      <c r="E224" s="715" t="s">
        <v>567</v>
      </c>
      <c r="F224" s="716" t="s">
        <v>1822</v>
      </c>
      <c r="G224" s="715" t="s">
        <v>610</v>
      </c>
      <c r="H224" s="715" t="s">
        <v>1335</v>
      </c>
      <c r="I224" s="715" t="s">
        <v>1335</v>
      </c>
      <c r="J224" s="715" t="s">
        <v>1336</v>
      </c>
      <c r="K224" s="715" t="s">
        <v>663</v>
      </c>
      <c r="L224" s="717">
        <v>84.72999999999999</v>
      </c>
      <c r="M224" s="717">
        <v>1</v>
      </c>
      <c r="N224" s="718">
        <v>84.72999999999999</v>
      </c>
    </row>
    <row r="225" spans="1:14" ht="14.4" customHeight="1" x14ac:dyDescent="0.3">
      <c r="A225" s="713" t="s">
        <v>551</v>
      </c>
      <c r="B225" s="714" t="s">
        <v>552</v>
      </c>
      <c r="C225" s="715" t="s">
        <v>561</v>
      </c>
      <c r="D225" s="716" t="s">
        <v>1820</v>
      </c>
      <c r="E225" s="715" t="s">
        <v>567</v>
      </c>
      <c r="F225" s="716" t="s">
        <v>1822</v>
      </c>
      <c r="G225" s="715" t="s">
        <v>610</v>
      </c>
      <c r="H225" s="715" t="s">
        <v>1337</v>
      </c>
      <c r="I225" s="715" t="s">
        <v>1337</v>
      </c>
      <c r="J225" s="715" t="s">
        <v>1338</v>
      </c>
      <c r="K225" s="715" t="s">
        <v>1339</v>
      </c>
      <c r="L225" s="717">
        <v>123.10999999999999</v>
      </c>
      <c r="M225" s="717">
        <v>2</v>
      </c>
      <c r="N225" s="718">
        <v>246.21999999999997</v>
      </c>
    </row>
    <row r="226" spans="1:14" ht="14.4" customHeight="1" x14ac:dyDescent="0.3">
      <c r="A226" s="713" t="s">
        <v>551</v>
      </c>
      <c r="B226" s="714" t="s">
        <v>552</v>
      </c>
      <c r="C226" s="715" t="s">
        <v>561</v>
      </c>
      <c r="D226" s="716" t="s">
        <v>1820</v>
      </c>
      <c r="E226" s="715" t="s">
        <v>567</v>
      </c>
      <c r="F226" s="716" t="s">
        <v>1822</v>
      </c>
      <c r="G226" s="715" t="s">
        <v>610</v>
      </c>
      <c r="H226" s="715" t="s">
        <v>1340</v>
      </c>
      <c r="I226" s="715" t="s">
        <v>1340</v>
      </c>
      <c r="J226" s="715" t="s">
        <v>1341</v>
      </c>
      <c r="K226" s="715" t="s">
        <v>1342</v>
      </c>
      <c r="L226" s="717">
        <v>81.720000000000027</v>
      </c>
      <c r="M226" s="717">
        <v>4</v>
      </c>
      <c r="N226" s="718">
        <v>326.88000000000011</v>
      </c>
    </row>
    <row r="227" spans="1:14" ht="14.4" customHeight="1" x14ac:dyDescent="0.3">
      <c r="A227" s="713" t="s">
        <v>551</v>
      </c>
      <c r="B227" s="714" t="s">
        <v>552</v>
      </c>
      <c r="C227" s="715" t="s">
        <v>561</v>
      </c>
      <c r="D227" s="716" t="s">
        <v>1820</v>
      </c>
      <c r="E227" s="715" t="s">
        <v>567</v>
      </c>
      <c r="F227" s="716" t="s">
        <v>1822</v>
      </c>
      <c r="G227" s="715" t="s">
        <v>610</v>
      </c>
      <c r="H227" s="715" t="s">
        <v>1343</v>
      </c>
      <c r="I227" s="715" t="s">
        <v>1343</v>
      </c>
      <c r="J227" s="715" t="s">
        <v>1344</v>
      </c>
      <c r="K227" s="715" t="s">
        <v>1345</v>
      </c>
      <c r="L227" s="717">
        <v>93.454444444444434</v>
      </c>
      <c r="M227" s="717">
        <v>9</v>
      </c>
      <c r="N227" s="718">
        <v>841.08999999999992</v>
      </c>
    </row>
    <row r="228" spans="1:14" ht="14.4" customHeight="1" x14ac:dyDescent="0.3">
      <c r="A228" s="713" t="s">
        <v>551</v>
      </c>
      <c r="B228" s="714" t="s">
        <v>552</v>
      </c>
      <c r="C228" s="715" t="s">
        <v>561</v>
      </c>
      <c r="D228" s="716" t="s">
        <v>1820</v>
      </c>
      <c r="E228" s="715" t="s">
        <v>567</v>
      </c>
      <c r="F228" s="716" t="s">
        <v>1822</v>
      </c>
      <c r="G228" s="715" t="s">
        <v>610</v>
      </c>
      <c r="H228" s="715" t="s">
        <v>1346</v>
      </c>
      <c r="I228" s="715" t="s">
        <v>1346</v>
      </c>
      <c r="J228" s="715" t="s">
        <v>1347</v>
      </c>
      <c r="K228" s="715" t="s">
        <v>1348</v>
      </c>
      <c r="L228" s="717">
        <v>129.91999999999999</v>
      </c>
      <c r="M228" s="717">
        <v>8</v>
      </c>
      <c r="N228" s="718">
        <v>1039.3599999999999</v>
      </c>
    </row>
    <row r="229" spans="1:14" ht="14.4" customHeight="1" x14ac:dyDescent="0.3">
      <c r="A229" s="713" t="s">
        <v>551</v>
      </c>
      <c r="B229" s="714" t="s">
        <v>552</v>
      </c>
      <c r="C229" s="715" t="s">
        <v>561</v>
      </c>
      <c r="D229" s="716" t="s">
        <v>1820</v>
      </c>
      <c r="E229" s="715" t="s">
        <v>567</v>
      </c>
      <c r="F229" s="716" t="s">
        <v>1822</v>
      </c>
      <c r="G229" s="715" t="s">
        <v>610</v>
      </c>
      <c r="H229" s="715" t="s">
        <v>1349</v>
      </c>
      <c r="I229" s="715" t="s">
        <v>1349</v>
      </c>
      <c r="J229" s="715" t="s">
        <v>1350</v>
      </c>
      <c r="K229" s="715" t="s">
        <v>1351</v>
      </c>
      <c r="L229" s="717">
        <v>220.30000000000007</v>
      </c>
      <c r="M229" s="717">
        <v>1</v>
      </c>
      <c r="N229" s="718">
        <v>220.30000000000007</v>
      </c>
    </row>
    <row r="230" spans="1:14" ht="14.4" customHeight="1" x14ac:dyDescent="0.3">
      <c r="A230" s="713" t="s">
        <v>551</v>
      </c>
      <c r="B230" s="714" t="s">
        <v>552</v>
      </c>
      <c r="C230" s="715" t="s">
        <v>561</v>
      </c>
      <c r="D230" s="716" t="s">
        <v>1820</v>
      </c>
      <c r="E230" s="715" t="s">
        <v>567</v>
      </c>
      <c r="F230" s="716" t="s">
        <v>1822</v>
      </c>
      <c r="G230" s="715" t="s">
        <v>610</v>
      </c>
      <c r="H230" s="715" t="s">
        <v>1352</v>
      </c>
      <c r="I230" s="715" t="s">
        <v>1353</v>
      </c>
      <c r="J230" s="715" t="s">
        <v>786</v>
      </c>
      <c r="K230" s="715" t="s">
        <v>1354</v>
      </c>
      <c r="L230" s="717">
        <v>246.84</v>
      </c>
      <c r="M230" s="717">
        <v>3</v>
      </c>
      <c r="N230" s="718">
        <v>740.52</v>
      </c>
    </row>
    <row r="231" spans="1:14" ht="14.4" customHeight="1" x14ac:dyDescent="0.3">
      <c r="A231" s="713" t="s">
        <v>551</v>
      </c>
      <c r="B231" s="714" t="s">
        <v>552</v>
      </c>
      <c r="C231" s="715" t="s">
        <v>561</v>
      </c>
      <c r="D231" s="716" t="s">
        <v>1820</v>
      </c>
      <c r="E231" s="715" t="s">
        <v>567</v>
      </c>
      <c r="F231" s="716" t="s">
        <v>1822</v>
      </c>
      <c r="G231" s="715" t="s">
        <v>610</v>
      </c>
      <c r="H231" s="715" t="s">
        <v>1355</v>
      </c>
      <c r="I231" s="715" t="s">
        <v>1355</v>
      </c>
      <c r="J231" s="715" t="s">
        <v>1356</v>
      </c>
      <c r="K231" s="715" t="s">
        <v>1357</v>
      </c>
      <c r="L231" s="717">
        <v>383.42999999999978</v>
      </c>
      <c r="M231" s="717">
        <v>3</v>
      </c>
      <c r="N231" s="718">
        <v>1150.2899999999993</v>
      </c>
    </row>
    <row r="232" spans="1:14" ht="14.4" customHeight="1" x14ac:dyDescent="0.3">
      <c r="A232" s="713" t="s">
        <v>551</v>
      </c>
      <c r="B232" s="714" t="s">
        <v>552</v>
      </c>
      <c r="C232" s="715" t="s">
        <v>561</v>
      </c>
      <c r="D232" s="716" t="s">
        <v>1820</v>
      </c>
      <c r="E232" s="715" t="s">
        <v>567</v>
      </c>
      <c r="F232" s="716" t="s">
        <v>1822</v>
      </c>
      <c r="G232" s="715" t="s">
        <v>610</v>
      </c>
      <c r="H232" s="715" t="s">
        <v>1358</v>
      </c>
      <c r="I232" s="715" t="s">
        <v>1358</v>
      </c>
      <c r="J232" s="715" t="s">
        <v>1024</v>
      </c>
      <c r="K232" s="715" t="s">
        <v>1025</v>
      </c>
      <c r="L232" s="717">
        <v>169.79</v>
      </c>
      <c r="M232" s="717">
        <v>3</v>
      </c>
      <c r="N232" s="718">
        <v>509.37</v>
      </c>
    </row>
    <row r="233" spans="1:14" ht="14.4" customHeight="1" x14ac:dyDescent="0.3">
      <c r="A233" s="713" t="s">
        <v>551</v>
      </c>
      <c r="B233" s="714" t="s">
        <v>552</v>
      </c>
      <c r="C233" s="715" t="s">
        <v>561</v>
      </c>
      <c r="D233" s="716" t="s">
        <v>1820</v>
      </c>
      <c r="E233" s="715" t="s">
        <v>567</v>
      </c>
      <c r="F233" s="716" t="s">
        <v>1822</v>
      </c>
      <c r="G233" s="715" t="s">
        <v>610</v>
      </c>
      <c r="H233" s="715" t="s">
        <v>1359</v>
      </c>
      <c r="I233" s="715" t="s">
        <v>1359</v>
      </c>
      <c r="J233" s="715" t="s">
        <v>1360</v>
      </c>
      <c r="K233" s="715" t="s">
        <v>1361</v>
      </c>
      <c r="L233" s="717">
        <v>100.59999999999995</v>
      </c>
      <c r="M233" s="717">
        <v>21</v>
      </c>
      <c r="N233" s="718">
        <v>2112.599999999999</v>
      </c>
    </row>
    <row r="234" spans="1:14" ht="14.4" customHeight="1" x14ac:dyDescent="0.3">
      <c r="A234" s="713" t="s">
        <v>551</v>
      </c>
      <c r="B234" s="714" t="s">
        <v>552</v>
      </c>
      <c r="C234" s="715" t="s">
        <v>561</v>
      </c>
      <c r="D234" s="716" t="s">
        <v>1820</v>
      </c>
      <c r="E234" s="715" t="s">
        <v>567</v>
      </c>
      <c r="F234" s="716" t="s">
        <v>1822</v>
      </c>
      <c r="G234" s="715" t="s">
        <v>610</v>
      </c>
      <c r="H234" s="715" t="s">
        <v>1362</v>
      </c>
      <c r="I234" s="715" t="s">
        <v>1362</v>
      </c>
      <c r="J234" s="715" t="s">
        <v>1363</v>
      </c>
      <c r="K234" s="715" t="s">
        <v>1364</v>
      </c>
      <c r="L234" s="717">
        <v>72.879960990579534</v>
      </c>
      <c r="M234" s="717">
        <v>6</v>
      </c>
      <c r="N234" s="718">
        <v>437.27976594347717</v>
      </c>
    </row>
    <row r="235" spans="1:14" ht="14.4" customHeight="1" x14ac:dyDescent="0.3">
      <c r="A235" s="713" t="s">
        <v>551</v>
      </c>
      <c r="B235" s="714" t="s">
        <v>552</v>
      </c>
      <c r="C235" s="715" t="s">
        <v>561</v>
      </c>
      <c r="D235" s="716" t="s">
        <v>1820</v>
      </c>
      <c r="E235" s="715" t="s">
        <v>567</v>
      </c>
      <c r="F235" s="716" t="s">
        <v>1822</v>
      </c>
      <c r="G235" s="715" t="s">
        <v>610</v>
      </c>
      <c r="H235" s="715" t="s">
        <v>1365</v>
      </c>
      <c r="I235" s="715" t="s">
        <v>1365</v>
      </c>
      <c r="J235" s="715" t="s">
        <v>1366</v>
      </c>
      <c r="K235" s="715" t="s">
        <v>1367</v>
      </c>
      <c r="L235" s="717">
        <v>293.6600000000002</v>
      </c>
      <c r="M235" s="717">
        <v>2</v>
      </c>
      <c r="N235" s="718">
        <v>587.32000000000039</v>
      </c>
    </row>
    <row r="236" spans="1:14" ht="14.4" customHeight="1" x14ac:dyDescent="0.3">
      <c r="A236" s="713" t="s">
        <v>551</v>
      </c>
      <c r="B236" s="714" t="s">
        <v>552</v>
      </c>
      <c r="C236" s="715" t="s">
        <v>561</v>
      </c>
      <c r="D236" s="716" t="s">
        <v>1820</v>
      </c>
      <c r="E236" s="715" t="s">
        <v>567</v>
      </c>
      <c r="F236" s="716" t="s">
        <v>1822</v>
      </c>
      <c r="G236" s="715" t="s">
        <v>610</v>
      </c>
      <c r="H236" s="715" t="s">
        <v>1368</v>
      </c>
      <c r="I236" s="715" t="s">
        <v>1368</v>
      </c>
      <c r="J236" s="715" t="s">
        <v>1369</v>
      </c>
      <c r="K236" s="715" t="s">
        <v>787</v>
      </c>
      <c r="L236" s="717">
        <v>66.609999999999985</v>
      </c>
      <c r="M236" s="717">
        <v>3</v>
      </c>
      <c r="N236" s="718">
        <v>199.82999999999996</v>
      </c>
    </row>
    <row r="237" spans="1:14" ht="14.4" customHeight="1" x14ac:dyDescent="0.3">
      <c r="A237" s="713" t="s">
        <v>551</v>
      </c>
      <c r="B237" s="714" t="s">
        <v>552</v>
      </c>
      <c r="C237" s="715" t="s">
        <v>561</v>
      </c>
      <c r="D237" s="716" t="s">
        <v>1820</v>
      </c>
      <c r="E237" s="715" t="s">
        <v>567</v>
      </c>
      <c r="F237" s="716" t="s">
        <v>1822</v>
      </c>
      <c r="G237" s="715" t="s">
        <v>610</v>
      </c>
      <c r="H237" s="715" t="s">
        <v>1370</v>
      </c>
      <c r="I237" s="715" t="s">
        <v>1370</v>
      </c>
      <c r="J237" s="715" t="s">
        <v>1371</v>
      </c>
      <c r="K237" s="715" t="s">
        <v>1372</v>
      </c>
      <c r="L237" s="717">
        <v>220.89000000000004</v>
      </c>
      <c r="M237" s="717">
        <v>1</v>
      </c>
      <c r="N237" s="718">
        <v>220.89000000000004</v>
      </c>
    </row>
    <row r="238" spans="1:14" ht="14.4" customHeight="1" x14ac:dyDescent="0.3">
      <c r="A238" s="713" t="s">
        <v>551</v>
      </c>
      <c r="B238" s="714" t="s">
        <v>552</v>
      </c>
      <c r="C238" s="715" t="s">
        <v>561</v>
      </c>
      <c r="D238" s="716" t="s">
        <v>1820</v>
      </c>
      <c r="E238" s="715" t="s">
        <v>567</v>
      </c>
      <c r="F238" s="716" t="s">
        <v>1822</v>
      </c>
      <c r="G238" s="715" t="s">
        <v>610</v>
      </c>
      <c r="H238" s="715" t="s">
        <v>1373</v>
      </c>
      <c r="I238" s="715" t="s">
        <v>1373</v>
      </c>
      <c r="J238" s="715" t="s">
        <v>1374</v>
      </c>
      <c r="K238" s="715" t="s">
        <v>1375</v>
      </c>
      <c r="L238" s="717">
        <v>588.15000000000009</v>
      </c>
      <c r="M238" s="717">
        <v>1</v>
      </c>
      <c r="N238" s="718">
        <v>588.15000000000009</v>
      </c>
    </row>
    <row r="239" spans="1:14" ht="14.4" customHeight="1" x14ac:dyDescent="0.3">
      <c r="A239" s="713" t="s">
        <v>551</v>
      </c>
      <c r="B239" s="714" t="s">
        <v>552</v>
      </c>
      <c r="C239" s="715" t="s">
        <v>561</v>
      </c>
      <c r="D239" s="716" t="s">
        <v>1820</v>
      </c>
      <c r="E239" s="715" t="s">
        <v>567</v>
      </c>
      <c r="F239" s="716" t="s">
        <v>1822</v>
      </c>
      <c r="G239" s="715" t="s">
        <v>610</v>
      </c>
      <c r="H239" s="715" t="s">
        <v>1376</v>
      </c>
      <c r="I239" s="715" t="s">
        <v>1376</v>
      </c>
      <c r="J239" s="715" t="s">
        <v>1377</v>
      </c>
      <c r="K239" s="715" t="s">
        <v>1378</v>
      </c>
      <c r="L239" s="717">
        <v>71.290000000000006</v>
      </c>
      <c r="M239" s="717">
        <v>5</v>
      </c>
      <c r="N239" s="718">
        <v>356.45000000000005</v>
      </c>
    </row>
    <row r="240" spans="1:14" ht="14.4" customHeight="1" x14ac:dyDescent="0.3">
      <c r="A240" s="713" t="s">
        <v>551</v>
      </c>
      <c r="B240" s="714" t="s">
        <v>552</v>
      </c>
      <c r="C240" s="715" t="s">
        <v>561</v>
      </c>
      <c r="D240" s="716" t="s">
        <v>1820</v>
      </c>
      <c r="E240" s="715" t="s">
        <v>567</v>
      </c>
      <c r="F240" s="716" t="s">
        <v>1822</v>
      </c>
      <c r="G240" s="715" t="s">
        <v>610</v>
      </c>
      <c r="H240" s="715" t="s">
        <v>1379</v>
      </c>
      <c r="I240" s="715" t="s">
        <v>1014</v>
      </c>
      <c r="J240" s="715" t="s">
        <v>1380</v>
      </c>
      <c r="K240" s="715"/>
      <c r="L240" s="717">
        <v>72.599999999999994</v>
      </c>
      <c r="M240" s="717">
        <v>6</v>
      </c>
      <c r="N240" s="718">
        <v>435.59999999999997</v>
      </c>
    </row>
    <row r="241" spans="1:14" ht="14.4" customHeight="1" x14ac:dyDescent="0.3">
      <c r="A241" s="713" t="s">
        <v>551</v>
      </c>
      <c r="B241" s="714" t="s">
        <v>552</v>
      </c>
      <c r="C241" s="715" t="s">
        <v>561</v>
      </c>
      <c r="D241" s="716" t="s">
        <v>1820</v>
      </c>
      <c r="E241" s="715" t="s">
        <v>567</v>
      </c>
      <c r="F241" s="716" t="s">
        <v>1822</v>
      </c>
      <c r="G241" s="715" t="s">
        <v>610</v>
      </c>
      <c r="H241" s="715" t="s">
        <v>1381</v>
      </c>
      <c r="I241" s="715" t="s">
        <v>1381</v>
      </c>
      <c r="J241" s="715" t="s">
        <v>1382</v>
      </c>
      <c r="K241" s="715" t="s">
        <v>1383</v>
      </c>
      <c r="L241" s="717">
        <v>97.880000000000067</v>
      </c>
      <c r="M241" s="717">
        <v>1</v>
      </c>
      <c r="N241" s="718">
        <v>97.880000000000067</v>
      </c>
    </row>
    <row r="242" spans="1:14" ht="14.4" customHeight="1" x14ac:dyDescent="0.3">
      <c r="A242" s="713" t="s">
        <v>551</v>
      </c>
      <c r="B242" s="714" t="s">
        <v>552</v>
      </c>
      <c r="C242" s="715" t="s">
        <v>561</v>
      </c>
      <c r="D242" s="716" t="s">
        <v>1820</v>
      </c>
      <c r="E242" s="715" t="s">
        <v>567</v>
      </c>
      <c r="F242" s="716" t="s">
        <v>1822</v>
      </c>
      <c r="G242" s="715" t="s">
        <v>610</v>
      </c>
      <c r="H242" s="715" t="s">
        <v>1384</v>
      </c>
      <c r="I242" s="715" t="s">
        <v>1384</v>
      </c>
      <c r="J242" s="715" t="s">
        <v>1385</v>
      </c>
      <c r="K242" s="715" t="s">
        <v>1386</v>
      </c>
      <c r="L242" s="717">
        <v>157.06000000000003</v>
      </c>
      <c r="M242" s="717">
        <v>1</v>
      </c>
      <c r="N242" s="718">
        <v>157.06000000000003</v>
      </c>
    </row>
    <row r="243" spans="1:14" ht="14.4" customHeight="1" x14ac:dyDescent="0.3">
      <c r="A243" s="713" t="s">
        <v>551</v>
      </c>
      <c r="B243" s="714" t="s">
        <v>552</v>
      </c>
      <c r="C243" s="715" t="s">
        <v>561</v>
      </c>
      <c r="D243" s="716" t="s">
        <v>1820</v>
      </c>
      <c r="E243" s="715" t="s">
        <v>567</v>
      </c>
      <c r="F243" s="716" t="s">
        <v>1822</v>
      </c>
      <c r="G243" s="715" t="s">
        <v>610</v>
      </c>
      <c r="H243" s="715" t="s">
        <v>1387</v>
      </c>
      <c r="I243" s="715" t="s">
        <v>1014</v>
      </c>
      <c r="J243" s="715" t="s">
        <v>1388</v>
      </c>
      <c r="K243" s="715" t="s">
        <v>1389</v>
      </c>
      <c r="L243" s="717">
        <v>79.714766448496107</v>
      </c>
      <c r="M243" s="717">
        <v>5</v>
      </c>
      <c r="N243" s="718">
        <v>398.57383224248053</v>
      </c>
    </row>
    <row r="244" spans="1:14" ht="14.4" customHeight="1" x14ac:dyDescent="0.3">
      <c r="A244" s="713" t="s">
        <v>551</v>
      </c>
      <c r="B244" s="714" t="s">
        <v>552</v>
      </c>
      <c r="C244" s="715" t="s">
        <v>561</v>
      </c>
      <c r="D244" s="716" t="s">
        <v>1820</v>
      </c>
      <c r="E244" s="715" t="s">
        <v>567</v>
      </c>
      <c r="F244" s="716" t="s">
        <v>1822</v>
      </c>
      <c r="G244" s="715" t="s">
        <v>1390</v>
      </c>
      <c r="H244" s="715" t="s">
        <v>1391</v>
      </c>
      <c r="I244" s="715" t="s">
        <v>1391</v>
      </c>
      <c r="J244" s="715" t="s">
        <v>1392</v>
      </c>
      <c r="K244" s="715" t="s">
        <v>1393</v>
      </c>
      <c r="L244" s="717">
        <v>14.879999999999997</v>
      </c>
      <c r="M244" s="717">
        <v>3</v>
      </c>
      <c r="N244" s="718">
        <v>44.639999999999993</v>
      </c>
    </row>
    <row r="245" spans="1:14" ht="14.4" customHeight="1" x14ac:dyDescent="0.3">
      <c r="A245" s="713" t="s">
        <v>551</v>
      </c>
      <c r="B245" s="714" t="s">
        <v>552</v>
      </c>
      <c r="C245" s="715" t="s">
        <v>561</v>
      </c>
      <c r="D245" s="716" t="s">
        <v>1820</v>
      </c>
      <c r="E245" s="715" t="s">
        <v>567</v>
      </c>
      <c r="F245" s="716" t="s">
        <v>1822</v>
      </c>
      <c r="G245" s="715" t="s">
        <v>1390</v>
      </c>
      <c r="H245" s="715" t="s">
        <v>1394</v>
      </c>
      <c r="I245" s="715" t="s">
        <v>1394</v>
      </c>
      <c r="J245" s="715" t="s">
        <v>1395</v>
      </c>
      <c r="K245" s="715" t="s">
        <v>1396</v>
      </c>
      <c r="L245" s="717">
        <v>12.060000000000004</v>
      </c>
      <c r="M245" s="717">
        <v>3</v>
      </c>
      <c r="N245" s="718">
        <v>36.180000000000014</v>
      </c>
    </row>
    <row r="246" spans="1:14" ht="14.4" customHeight="1" x14ac:dyDescent="0.3">
      <c r="A246" s="713" t="s">
        <v>551</v>
      </c>
      <c r="B246" s="714" t="s">
        <v>552</v>
      </c>
      <c r="C246" s="715" t="s">
        <v>561</v>
      </c>
      <c r="D246" s="716" t="s">
        <v>1820</v>
      </c>
      <c r="E246" s="715" t="s">
        <v>567</v>
      </c>
      <c r="F246" s="716" t="s">
        <v>1822</v>
      </c>
      <c r="G246" s="715" t="s">
        <v>1390</v>
      </c>
      <c r="H246" s="715" t="s">
        <v>1397</v>
      </c>
      <c r="I246" s="715" t="s">
        <v>1398</v>
      </c>
      <c r="J246" s="715" t="s">
        <v>1399</v>
      </c>
      <c r="K246" s="715" t="s">
        <v>1400</v>
      </c>
      <c r="L246" s="717">
        <v>56.88</v>
      </c>
      <c r="M246" s="717">
        <v>12</v>
      </c>
      <c r="N246" s="718">
        <v>682.56000000000006</v>
      </c>
    </row>
    <row r="247" spans="1:14" ht="14.4" customHeight="1" x14ac:dyDescent="0.3">
      <c r="A247" s="713" t="s">
        <v>551</v>
      </c>
      <c r="B247" s="714" t="s">
        <v>552</v>
      </c>
      <c r="C247" s="715" t="s">
        <v>561</v>
      </c>
      <c r="D247" s="716" t="s">
        <v>1820</v>
      </c>
      <c r="E247" s="715" t="s">
        <v>567</v>
      </c>
      <c r="F247" s="716" t="s">
        <v>1822</v>
      </c>
      <c r="G247" s="715" t="s">
        <v>1390</v>
      </c>
      <c r="H247" s="715" t="s">
        <v>1401</v>
      </c>
      <c r="I247" s="715" t="s">
        <v>1402</v>
      </c>
      <c r="J247" s="715" t="s">
        <v>1403</v>
      </c>
      <c r="K247" s="715" t="s">
        <v>1404</v>
      </c>
      <c r="L247" s="717">
        <v>34.74932891801862</v>
      </c>
      <c r="M247" s="717">
        <v>15</v>
      </c>
      <c r="N247" s="718">
        <v>521.23993377027932</v>
      </c>
    </row>
    <row r="248" spans="1:14" ht="14.4" customHeight="1" x14ac:dyDescent="0.3">
      <c r="A248" s="713" t="s">
        <v>551</v>
      </c>
      <c r="B248" s="714" t="s">
        <v>552</v>
      </c>
      <c r="C248" s="715" t="s">
        <v>561</v>
      </c>
      <c r="D248" s="716" t="s">
        <v>1820</v>
      </c>
      <c r="E248" s="715" t="s">
        <v>567</v>
      </c>
      <c r="F248" s="716" t="s">
        <v>1822</v>
      </c>
      <c r="G248" s="715" t="s">
        <v>1390</v>
      </c>
      <c r="H248" s="715" t="s">
        <v>1405</v>
      </c>
      <c r="I248" s="715" t="s">
        <v>1406</v>
      </c>
      <c r="J248" s="715" t="s">
        <v>608</v>
      </c>
      <c r="K248" s="715" t="s">
        <v>1407</v>
      </c>
      <c r="L248" s="717">
        <v>90.379999999999981</v>
      </c>
      <c r="M248" s="717">
        <v>1</v>
      </c>
      <c r="N248" s="718">
        <v>90.379999999999981</v>
      </c>
    </row>
    <row r="249" spans="1:14" ht="14.4" customHeight="1" x14ac:dyDescent="0.3">
      <c r="A249" s="713" t="s">
        <v>551</v>
      </c>
      <c r="B249" s="714" t="s">
        <v>552</v>
      </c>
      <c r="C249" s="715" t="s">
        <v>561</v>
      </c>
      <c r="D249" s="716" t="s">
        <v>1820</v>
      </c>
      <c r="E249" s="715" t="s">
        <v>567</v>
      </c>
      <c r="F249" s="716" t="s">
        <v>1822</v>
      </c>
      <c r="G249" s="715" t="s">
        <v>1390</v>
      </c>
      <c r="H249" s="715" t="s">
        <v>1408</v>
      </c>
      <c r="I249" s="715" t="s">
        <v>1409</v>
      </c>
      <c r="J249" s="715" t="s">
        <v>1410</v>
      </c>
      <c r="K249" s="715" t="s">
        <v>1411</v>
      </c>
      <c r="L249" s="717">
        <v>90.38</v>
      </c>
      <c r="M249" s="717">
        <v>2</v>
      </c>
      <c r="N249" s="718">
        <v>180.76</v>
      </c>
    </row>
    <row r="250" spans="1:14" ht="14.4" customHeight="1" x14ac:dyDescent="0.3">
      <c r="A250" s="713" t="s">
        <v>551</v>
      </c>
      <c r="B250" s="714" t="s">
        <v>552</v>
      </c>
      <c r="C250" s="715" t="s">
        <v>561</v>
      </c>
      <c r="D250" s="716" t="s">
        <v>1820</v>
      </c>
      <c r="E250" s="715" t="s">
        <v>567</v>
      </c>
      <c r="F250" s="716" t="s">
        <v>1822</v>
      </c>
      <c r="G250" s="715" t="s">
        <v>1390</v>
      </c>
      <c r="H250" s="715" t="s">
        <v>1412</v>
      </c>
      <c r="I250" s="715" t="s">
        <v>1413</v>
      </c>
      <c r="J250" s="715" t="s">
        <v>1414</v>
      </c>
      <c r="K250" s="715" t="s">
        <v>1415</v>
      </c>
      <c r="L250" s="717">
        <v>98.559978889523293</v>
      </c>
      <c r="M250" s="717">
        <v>5</v>
      </c>
      <c r="N250" s="718">
        <v>492.79989444761645</v>
      </c>
    </row>
    <row r="251" spans="1:14" ht="14.4" customHeight="1" x14ac:dyDescent="0.3">
      <c r="A251" s="713" t="s">
        <v>551</v>
      </c>
      <c r="B251" s="714" t="s">
        <v>552</v>
      </c>
      <c r="C251" s="715" t="s">
        <v>561</v>
      </c>
      <c r="D251" s="716" t="s">
        <v>1820</v>
      </c>
      <c r="E251" s="715" t="s">
        <v>567</v>
      </c>
      <c r="F251" s="716" t="s">
        <v>1822</v>
      </c>
      <c r="G251" s="715" t="s">
        <v>1390</v>
      </c>
      <c r="H251" s="715" t="s">
        <v>1416</v>
      </c>
      <c r="I251" s="715" t="s">
        <v>1417</v>
      </c>
      <c r="J251" s="715" t="s">
        <v>1418</v>
      </c>
      <c r="K251" s="715" t="s">
        <v>1419</v>
      </c>
      <c r="L251" s="717">
        <v>721.19999999999993</v>
      </c>
      <c r="M251" s="717">
        <v>9</v>
      </c>
      <c r="N251" s="718">
        <v>6490.7999999999993</v>
      </c>
    </row>
    <row r="252" spans="1:14" ht="14.4" customHeight="1" x14ac:dyDescent="0.3">
      <c r="A252" s="713" t="s">
        <v>551</v>
      </c>
      <c r="B252" s="714" t="s">
        <v>552</v>
      </c>
      <c r="C252" s="715" t="s">
        <v>561</v>
      </c>
      <c r="D252" s="716" t="s">
        <v>1820</v>
      </c>
      <c r="E252" s="715" t="s">
        <v>567</v>
      </c>
      <c r="F252" s="716" t="s">
        <v>1822</v>
      </c>
      <c r="G252" s="715" t="s">
        <v>1390</v>
      </c>
      <c r="H252" s="715" t="s">
        <v>1420</v>
      </c>
      <c r="I252" s="715" t="s">
        <v>1421</v>
      </c>
      <c r="J252" s="715" t="s">
        <v>1422</v>
      </c>
      <c r="K252" s="715" t="s">
        <v>1423</v>
      </c>
      <c r="L252" s="717">
        <v>47.503333333333352</v>
      </c>
      <c r="M252" s="717">
        <v>3</v>
      </c>
      <c r="N252" s="718">
        <v>142.51000000000005</v>
      </c>
    </row>
    <row r="253" spans="1:14" ht="14.4" customHeight="1" x14ac:dyDescent="0.3">
      <c r="A253" s="713" t="s">
        <v>551</v>
      </c>
      <c r="B253" s="714" t="s">
        <v>552</v>
      </c>
      <c r="C253" s="715" t="s">
        <v>561</v>
      </c>
      <c r="D253" s="716" t="s">
        <v>1820</v>
      </c>
      <c r="E253" s="715" t="s">
        <v>567</v>
      </c>
      <c r="F253" s="716" t="s">
        <v>1822</v>
      </c>
      <c r="G253" s="715" t="s">
        <v>1390</v>
      </c>
      <c r="H253" s="715" t="s">
        <v>1424</v>
      </c>
      <c r="I253" s="715" t="s">
        <v>1425</v>
      </c>
      <c r="J253" s="715" t="s">
        <v>1426</v>
      </c>
      <c r="K253" s="715" t="s">
        <v>1097</v>
      </c>
      <c r="L253" s="717">
        <v>36.619999999999997</v>
      </c>
      <c r="M253" s="717">
        <v>13</v>
      </c>
      <c r="N253" s="718">
        <v>476.05999999999995</v>
      </c>
    </row>
    <row r="254" spans="1:14" ht="14.4" customHeight="1" x14ac:dyDescent="0.3">
      <c r="A254" s="713" t="s">
        <v>551</v>
      </c>
      <c r="B254" s="714" t="s">
        <v>552</v>
      </c>
      <c r="C254" s="715" t="s">
        <v>561</v>
      </c>
      <c r="D254" s="716" t="s">
        <v>1820</v>
      </c>
      <c r="E254" s="715" t="s">
        <v>567</v>
      </c>
      <c r="F254" s="716" t="s">
        <v>1822</v>
      </c>
      <c r="G254" s="715" t="s">
        <v>1390</v>
      </c>
      <c r="H254" s="715" t="s">
        <v>1427</v>
      </c>
      <c r="I254" s="715" t="s">
        <v>1428</v>
      </c>
      <c r="J254" s="715" t="s">
        <v>1429</v>
      </c>
      <c r="K254" s="715" t="s">
        <v>583</v>
      </c>
      <c r="L254" s="717">
        <v>39.47999999999999</v>
      </c>
      <c r="M254" s="717">
        <v>4</v>
      </c>
      <c r="N254" s="718">
        <v>157.91999999999996</v>
      </c>
    </row>
    <row r="255" spans="1:14" ht="14.4" customHeight="1" x14ac:dyDescent="0.3">
      <c r="A255" s="713" t="s">
        <v>551</v>
      </c>
      <c r="B255" s="714" t="s">
        <v>552</v>
      </c>
      <c r="C255" s="715" t="s">
        <v>561</v>
      </c>
      <c r="D255" s="716" t="s">
        <v>1820</v>
      </c>
      <c r="E255" s="715" t="s">
        <v>567</v>
      </c>
      <c r="F255" s="716" t="s">
        <v>1822</v>
      </c>
      <c r="G255" s="715" t="s">
        <v>1390</v>
      </c>
      <c r="H255" s="715" t="s">
        <v>1430</v>
      </c>
      <c r="I255" s="715" t="s">
        <v>1431</v>
      </c>
      <c r="J255" s="715" t="s">
        <v>1432</v>
      </c>
      <c r="K255" s="715" t="s">
        <v>1433</v>
      </c>
      <c r="L255" s="717">
        <v>42.579999999999991</v>
      </c>
      <c r="M255" s="717">
        <v>3</v>
      </c>
      <c r="N255" s="718">
        <v>127.73999999999998</v>
      </c>
    </row>
    <row r="256" spans="1:14" ht="14.4" customHeight="1" x14ac:dyDescent="0.3">
      <c r="A256" s="713" t="s">
        <v>551</v>
      </c>
      <c r="B256" s="714" t="s">
        <v>552</v>
      </c>
      <c r="C256" s="715" t="s">
        <v>561</v>
      </c>
      <c r="D256" s="716" t="s">
        <v>1820</v>
      </c>
      <c r="E256" s="715" t="s">
        <v>567</v>
      </c>
      <c r="F256" s="716" t="s">
        <v>1822</v>
      </c>
      <c r="G256" s="715" t="s">
        <v>1390</v>
      </c>
      <c r="H256" s="715" t="s">
        <v>1434</v>
      </c>
      <c r="I256" s="715" t="s">
        <v>1435</v>
      </c>
      <c r="J256" s="715" t="s">
        <v>1399</v>
      </c>
      <c r="K256" s="715" t="s">
        <v>1436</v>
      </c>
      <c r="L256" s="717">
        <v>44.5900670849392</v>
      </c>
      <c r="M256" s="717">
        <v>100</v>
      </c>
      <c r="N256" s="718">
        <v>4459.0067084939201</v>
      </c>
    </row>
    <row r="257" spans="1:14" ht="14.4" customHeight="1" x14ac:dyDescent="0.3">
      <c r="A257" s="713" t="s">
        <v>551</v>
      </c>
      <c r="B257" s="714" t="s">
        <v>552</v>
      </c>
      <c r="C257" s="715" t="s">
        <v>561</v>
      </c>
      <c r="D257" s="716" t="s">
        <v>1820</v>
      </c>
      <c r="E257" s="715" t="s">
        <v>567</v>
      </c>
      <c r="F257" s="716" t="s">
        <v>1822</v>
      </c>
      <c r="G257" s="715" t="s">
        <v>1390</v>
      </c>
      <c r="H257" s="715" t="s">
        <v>1437</v>
      </c>
      <c r="I257" s="715" t="s">
        <v>1438</v>
      </c>
      <c r="J257" s="715" t="s">
        <v>1439</v>
      </c>
      <c r="K257" s="715" t="s">
        <v>1440</v>
      </c>
      <c r="L257" s="717">
        <v>49.32</v>
      </c>
      <c r="M257" s="717">
        <v>2</v>
      </c>
      <c r="N257" s="718">
        <v>98.64</v>
      </c>
    </row>
    <row r="258" spans="1:14" ht="14.4" customHeight="1" x14ac:dyDescent="0.3">
      <c r="A258" s="713" t="s">
        <v>551</v>
      </c>
      <c r="B258" s="714" t="s">
        <v>552</v>
      </c>
      <c r="C258" s="715" t="s">
        <v>561</v>
      </c>
      <c r="D258" s="716" t="s">
        <v>1820</v>
      </c>
      <c r="E258" s="715" t="s">
        <v>567</v>
      </c>
      <c r="F258" s="716" t="s">
        <v>1822</v>
      </c>
      <c r="G258" s="715" t="s">
        <v>1390</v>
      </c>
      <c r="H258" s="715" t="s">
        <v>1441</v>
      </c>
      <c r="I258" s="715" t="s">
        <v>1442</v>
      </c>
      <c r="J258" s="715" t="s">
        <v>1443</v>
      </c>
      <c r="K258" s="715" t="s">
        <v>1444</v>
      </c>
      <c r="L258" s="717">
        <v>36.179994359483196</v>
      </c>
      <c r="M258" s="717">
        <v>6</v>
      </c>
      <c r="N258" s="718">
        <v>217.07996615689916</v>
      </c>
    </row>
    <row r="259" spans="1:14" ht="14.4" customHeight="1" x14ac:dyDescent="0.3">
      <c r="A259" s="713" t="s">
        <v>551</v>
      </c>
      <c r="B259" s="714" t="s">
        <v>552</v>
      </c>
      <c r="C259" s="715" t="s">
        <v>561</v>
      </c>
      <c r="D259" s="716" t="s">
        <v>1820</v>
      </c>
      <c r="E259" s="715" t="s">
        <v>567</v>
      </c>
      <c r="F259" s="716" t="s">
        <v>1822</v>
      </c>
      <c r="G259" s="715" t="s">
        <v>1390</v>
      </c>
      <c r="H259" s="715" t="s">
        <v>1445</v>
      </c>
      <c r="I259" s="715" t="s">
        <v>1446</v>
      </c>
      <c r="J259" s="715" t="s">
        <v>1447</v>
      </c>
      <c r="K259" s="715" t="s">
        <v>1120</v>
      </c>
      <c r="L259" s="717">
        <v>44.12</v>
      </c>
      <c r="M259" s="717">
        <v>6</v>
      </c>
      <c r="N259" s="718">
        <v>264.71999999999997</v>
      </c>
    </row>
    <row r="260" spans="1:14" ht="14.4" customHeight="1" x14ac:dyDescent="0.3">
      <c r="A260" s="713" t="s">
        <v>551</v>
      </c>
      <c r="B260" s="714" t="s">
        <v>552</v>
      </c>
      <c r="C260" s="715" t="s">
        <v>561</v>
      </c>
      <c r="D260" s="716" t="s">
        <v>1820</v>
      </c>
      <c r="E260" s="715" t="s">
        <v>567</v>
      </c>
      <c r="F260" s="716" t="s">
        <v>1822</v>
      </c>
      <c r="G260" s="715" t="s">
        <v>1390</v>
      </c>
      <c r="H260" s="715" t="s">
        <v>1448</v>
      </c>
      <c r="I260" s="715" t="s">
        <v>1449</v>
      </c>
      <c r="J260" s="715" t="s">
        <v>1450</v>
      </c>
      <c r="K260" s="715" t="s">
        <v>1097</v>
      </c>
      <c r="L260" s="717">
        <v>86.68</v>
      </c>
      <c r="M260" s="717">
        <v>3</v>
      </c>
      <c r="N260" s="718">
        <v>260.04000000000002</v>
      </c>
    </row>
    <row r="261" spans="1:14" ht="14.4" customHeight="1" x14ac:dyDescent="0.3">
      <c r="A261" s="713" t="s">
        <v>551</v>
      </c>
      <c r="B261" s="714" t="s">
        <v>552</v>
      </c>
      <c r="C261" s="715" t="s">
        <v>561</v>
      </c>
      <c r="D261" s="716" t="s">
        <v>1820</v>
      </c>
      <c r="E261" s="715" t="s">
        <v>567</v>
      </c>
      <c r="F261" s="716" t="s">
        <v>1822</v>
      </c>
      <c r="G261" s="715" t="s">
        <v>1390</v>
      </c>
      <c r="H261" s="715" t="s">
        <v>1451</v>
      </c>
      <c r="I261" s="715" t="s">
        <v>1452</v>
      </c>
      <c r="J261" s="715" t="s">
        <v>1450</v>
      </c>
      <c r="K261" s="715" t="s">
        <v>1321</v>
      </c>
      <c r="L261" s="717">
        <v>222.42999999999984</v>
      </c>
      <c r="M261" s="717">
        <v>2</v>
      </c>
      <c r="N261" s="718">
        <v>444.85999999999967</v>
      </c>
    </row>
    <row r="262" spans="1:14" ht="14.4" customHeight="1" x14ac:dyDescent="0.3">
      <c r="A262" s="713" t="s">
        <v>551</v>
      </c>
      <c r="B262" s="714" t="s">
        <v>552</v>
      </c>
      <c r="C262" s="715" t="s">
        <v>561</v>
      </c>
      <c r="D262" s="716" t="s">
        <v>1820</v>
      </c>
      <c r="E262" s="715" t="s">
        <v>567</v>
      </c>
      <c r="F262" s="716" t="s">
        <v>1822</v>
      </c>
      <c r="G262" s="715" t="s">
        <v>1390</v>
      </c>
      <c r="H262" s="715" t="s">
        <v>1453</v>
      </c>
      <c r="I262" s="715" t="s">
        <v>1454</v>
      </c>
      <c r="J262" s="715" t="s">
        <v>1455</v>
      </c>
      <c r="K262" s="715" t="s">
        <v>954</v>
      </c>
      <c r="L262" s="717">
        <v>116.84</v>
      </c>
      <c r="M262" s="717">
        <v>5</v>
      </c>
      <c r="N262" s="718">
        <v>584.20000000000005</v>
      </c>
    </row>
    <row r="263" spans="1:14" ht="14.4" customHeight="1" x14ac:dyDescent="0.3">
      <c r="A263" s="713" t="s">
        <v>551</v>
      </c>
      <c r="B263" s="714" t="s">
        <v>552</v>
      </c>
      <c r="C263" s="715" t="s">
        <v>561</v>
      </c>
      <c r="D263" s="716" t="s">
        <v>1820</v>
      </c>
      <c r="E263" s="715" t="s">
        <v>567</v>
      </c>
      <c r="F263" s="716" t="s">
        <v>1822</v>
      </c>
      <c r="G263" s="715" t="s">
        <v>1390</v>
      </c>
      <c r="H263" s="715" t="s">
        <v>1456</v>
      </c>
      <c r="I263" s="715" t="s">
        <v>1457</v>
      </c>
      <c r="J263" s="715" t="s">
        <v>1458</v>
      </c>
      <c r="K263" s="715" t="s">
        <v>1097</v>
      </c>
      <c r="L263" s="717">
        <v>51.839972252355139</v>
      </c>
      <c r="M263" s="717">
        <v>2</v>
      </c>
      <c r="N263" s="718">
        <v>103.67994450471028</v>
      </c>
    </row>
    <row r="264" spans="1:14" ht="14.4" customHeight="1" x14ac:dyDescent="0.3">
      <c r="A264" s="713" t="s">
        <v>551</v>
      </c>
      <c r="B264" s="714" t="s">
        <v>552</v>
      </c>
      <c r="C264" s="715" t="s">
        <v>561</v>
      </c>
      <c r="D264" s="716" t="s">
        <v>1820</v>
      </c>
      <c r="E264" s="715" t="s">
        <v>567</v>
      </c>
      <c r="F264" s="716" t="s">
        <v>1822</v>
      </c>
      <c r="G264" s="715" t="s">
        <v>1390</v>
      </c>
      <c r="H264" s="715" t="s">
        <v>1459</v>
      </c>
      <c r="I264" s="715" t="s">
        <v>1460</v>
      </c>
      <c r="J264" s="715" t="s">
        <v>1461</v>
      </c>
      <c r="K264" s="715" t="s">
        <v>787</v>
      </c>
      <c r="L264" s="717">
        <v>107.46000000000002</v>
      </c>
      <c r="M264" s="717">
        <v>1</v>
      </c>
      <c r="N264" s="718">
        <v>107.46000000000002</v>
      </c>
    </row>
    <row r="265" spans="1:14" ht="14.4" customHeight="1" x14ac:dyDescent="0.3">
      <c r="A265" s="713" t="s">
        <v>551</v>
      </c>
      <c r="B265" s="714" t="s">
        <v>552</v>
      </c>
      <c r="C265" s="715" t="s">
        <v>561</v>
      </c>
      <c r="D265" s="716" t="s">
        <v>1820</v>
      </c>
      <c r="E265" s="715" t="s">
        <v>567</v>
      </c>
      <c r="F265" s="716" t="s">
        <v>1822</v>
      </c>
      <c r="G265" s="715" t="s">
        <v>1390</v>
      </c>
      <c r="H265" s="715" t="s">
        <v>1462</v>
      </c>
      <c r="I265" s="715" t="s">
        <v>1463</v>
      </c>
      <c r="J265" s="715" t="s">
        <v>1464</v>
      </c>
      <c r="K265" s="715" t="s">
        <v>954</v>
      </c>
      <c r="L265" s="717">
        <v>182.93000000000012</v>
      </c>
      <c r="M265" s="717">
        <v>2</v>
      </c>
      <c r="N265" s="718">
        <v>365.86000000000024</v>
      </c>
    </row>
    <row r="266" spans="1:14" ht="14.4" customHeight="1" x14ac:dyDescent="0.3">
      <c r="A266" s="713" t="s">
        <v>551</v>
      </c>
      <c r="B266" s="714" t="s">
        <v>552</v>
      </c>
      <c r="C266" s="715" t="s">
        <v>561</v>
      </c>
      <c r="D266" s="716" t="s">
        <v>1820</v>
      </c>
      <c r="E266" s="715" t="s">
        <v>567</v>
      </c>
      <c r="F266" s="716" t="s">
        <v>1822</v>
      </c>
      <c r="G266" s="715" t="s">
        <v>1390</v>
      </c>
      <c r="H266" s="715" t="s">
        <v>1465</v>
      </c>
      <c r="I266" s="715" t="s">
        <v>1466</v>
      </c>
      <c r="J266" s="715" t="s">
        <v>1467</v>
      </c>
      <c r="K266" s="715" t="s">
        <v>1468</v>
      </c>
      <c r="L266" s="717">
        <v>24.930051005644557</v>
      </c>
      <c r="M266" s="717">
        <v>8</v>
      </c>
      <c r="N266" s="718">
        <v>199.44040804515646</v>
      </c>
    </row>
    <row r="267" spans="1:14" ht="14.4" customHeight="1" x14ac:dyDescent="0.3">
      <c r="A267" s="713" t="s">
        <v>551</v>
      </c>
      <c r="B267" s="714" t="s">
        <v>552</v>
      </c>
      <c r="C267" s="715" t="s">
        <v>561</v>
      </c>
      <c r="D267" s="716" t="s">
        <v>1820</v>
      </c>
      <c r="E267" s="715" t="s">
        <v>567</v>
      </c>
      <c r="F267" s="716" t="s">
        <v>1822</v>
      </c>
      <c r="G267" s="715" t="s">
        <v>1390</v>
      </c>
      <c r="H267" s="715" t="s">
        <v>1469</v>
      </c>
      <c r="I267" s="715" t="s">
        <v>1470</v>
      </c>
      <c r="J267" s="715" t="s">
        <v>1471</v>
      </c>
      <c r="K267" s="715" t="s">
        <v>1472</v>
      </c>
      <c r="L267" s="717">
        <v>44.12</v>
      </c>
      <c r="M267" s="717">
        <v>1</v>
      </c>
      <c r="N267" s="718">
        <v>44.12</v>
      </c>
    </row>
    <row r="268" spans="1:14" ht="14.4" customHeight="1" x14ac:dyDescent="0.3">
      <c r="A268" s="713" t="s">
        <v>551</v>
      </c>
      <c r="B268" s="714" t="s">
        <v>552</v>
      </c>
      <c r="C268" s="715" t="s">
        <v>561</v>
      </c>
      <c r="D268" s="716" t="s">
        <v>1820</v>
      </c>
      <c r="E268" s="715" t="s">
        <v>567</v>
      </c>
      <c r="F268" s="716" t="s">
        <v>1822</v>
      </c>
      <c r="G268" s="715" t="s">
        <v>1390</v>
      </c>
      <c r="H268" s="715" t="s">
        <v>1473</v>
      </c>
      <c r="I268" s="715" t="s">
        <v>1474</v>
      </c>
      <c r="J268" s="715" t="s">
        <v>1244</v>
      </c>
      <c r="K268" s="715" t="s">
        <v>1475</v>
      </c>
      <c r="L268" s="717">
        <v>58.740000000000023</v>
      </c>
      <c r="M268" s="717">
        <v>5</v>
      </c>
      <c r="N268" s="718">
        <v>293.7000000000001</v>
      </c>
    </row>
    <row r="269" spans="1:14" ht="14.4" customHeight="1" x14ac:dyDescent="0.3">
      <c r="A269" s="713" t="s">
        <v>551</v>
      </c>
      <c r="B269" s="714" t="s">
        <v>552</v>
      </c>
      <c r="C269" s="715" t="s">
        <v>561</v>
      </c>
      <c r="D269" s="716" t="s">
        <v>1820</v>
      </c>
      <c r="E269" s="715" t="s">
        <v>567</v>
      </c>
      <c r="F269" s="716" t="s">
        <v>1822</v>
      </c>
      <c r="G269" s="715" t="s">
        <v>1390</v>
      </c>
      <c r="H269" s="715" t="s">
        <v>1476</v>
      </c>
      <c r="I269" s="715" t="s">
        <v>1477</v>
      </c>
      <c r="J269" s="715" t="s">
        <v>1478</v>
      </c>
      <c r="K269" s="715" t="s">
        <v>1479</v>
      </c>
      <c r="L269" s="717">
        <v>79.060000000000016</v>
      </c>
      <c r="M269" s="717">
        <v>6</v>
      </c>
      <c r="N269" s="718">
        <v>474.36000000000007</v>
      </c>
    </row>
    <row r="270" spans="1:14" ht="14.4" customHeight="1" x14ac:dyDescent="0.3">
      <c r="A270" s="713" t="s">
        <v>551</v>
      </c>
      <c r="B270" s="714" t="s">
        <v>552</v>
      </c>
      <c r="C270" s="715" t="s">
        <v>561</v>
      </c>
      <c r="D270" s="716" t="s">
        <v>1820</v>
      </c>
      <c r="E270" s="715" t="s">
        <v>567</v>
      </c>
      <c r="F270" s="716" t="s">
        <v>1822</v>
      </c>
      <c r="G270" s="715" t="s">
        <v>1390</v>
      </c>
      <c r="H270" s="715" t="s">
        <v>1480</v>
      </c>
      <c r="I270" s="715" t="s">
        <v>1481</v>
      </c>
      <c r="J270" s="715" t="s">
        <v>1482</v>
      </c>
      <c r="K270" s="715" t="s">
        <v>1483</v>
      </c>
      <c r="L270" s="717">
        <v>20.060013589314377</v>
      </c>
      <c r="M270" s="717">
        <v>7</v>
      </c>
      <c r="N270" s="718">
        <v>140.42009512520065</v>
      </c>
    </row>
    <row r="271" spans="1:14" ht="14.4" customHeight="1" x14ac:dyDescent="0.3">
      <c r="A271" s="713" t="s">
        <v>551</v>
      </c>
      <c r="B271" s="714" t="s">
        <v>552</v>
      </c>
      <c r="C271" s="715" t="s">
        <v>561</v>
      </c>
      <c r="D271" s="716" t="s">
        <v>1820</v>
      </c>
      <c r="E271" s="715" t="s">
        <v>567</v>
      </c>
      <c r="F271" s="716" t="s">
        <v>1822</v>
      </c>
      <c r="G271" s="715" t="s">
        <v>1390</v>
      </c>
      <c r="H271" s="715" t="s">
        <v>1484</v>
      </c>
      <c r="I271" s="715" t="s">
        <v>1485</v>
      </c>
      <c r="J271" s="715" t="s">
        <v>1399</v>
      </c>
      <c r="K271" s="715" t="s">
        <v>1486</v>
      </c>
      <c r="L271" s="717">
        <v>56.879999999999995</v>
      </c>
      <c r="M271" s="717">
        <v>6</v>
      </c>
      <c r="N271" s="718">
        <v>341.28</v>
      </c>
    </row>
    <row r="272" spans="1:14" ht="14.4" customHeight="1" x14ac:dyDescent="0.3">
      <c r="A272" s="713" t="s">
        <v>551</v>
      </c>
      <c r="B272" s="714" t="s">
        <v>552</v>
      </c>
      <c r="C272" s="715" t="s">
        <v>561</v>
      </c>
      <c r="D272" s="716" t="s">
        <v>1820</v>
      </c>
      <c r="E272" s="715" t="s">
        <v>567</v>
      </c>
      <c r="F272" s="716" t="s">
        <v>1822</v>
      </c>
      <c r="G272" s="715" t="s">
        <v>1390</v>
      </c>
      <c r="H272" s="715" t="s">
        <v>1487</v>
      </c>
      <c r="I272" s="715" t="s">
        <v>1487</v>
      </c>
      <c r="J272" s="715" t="s">
        <v>1488</v>
      </c>
      <c r="K272" s="715" t="s">
        <v>1489</v>
      </c>
      <c r="L272" s="717">
        <v>70.059999999999988</v>
      </c>
      <c r="M272" s="717">
        <v>9</v>
      </c>
      <c r="N272" s="718">
        <v>630.53999999999985</v>
      </c>
    </row>
    <row r="273" spans="1:14" ht="14.4" customHeight="1" x14ac:dyDescent="0.3">
      <c r="A273" s="713" t="s">
        <v>551</v>
      </c>
      <c r="B273" s="714" t="s">
        <v>552</v>
      </c>
      <c r="C273" s="715" t="s">
        <v>561</v>
      </c>
      <c r="D273" s="716" t="s">
        <v>1820</v>
      </c>
      <c r="E273" s="715" t="s">
        <v>567</v>
      </c>
      <c r="F273" s="716" t="s">
        <v>1822</v>
      </c>
      <c r="G273" s="715" t="s">
        <v>1390</v>
      </c>
      <c r="H273" s="715" t="s">
        <v>1490</v>
      </c>
      <c r="I273" s="715" t="s">
        <v>1491</v>
      </c>
      <c r="J273" s="715" t="s">
        <v>1492</v>
      </c>
      <c r="K273" s="715" t="s">
        <v>1493</v>
      </c>
      <c r="L273" s="717">
        <v>61.411666666666655</v>
      </c>
      <c r="M273" s="717">
        <v>6</v>
      </c>
      <c r="N273" s="718">
        <v>368.46999999999991</v>
      </c>
    </row>
    <row r="274" spans="1:14" ht="14.4" customHeight="1" x14ac:dyDescent="0.3">
      <c r="A274" s="713" t="s">
        <v>551</v>
      </c>
      <c r="B274" s="714" t="s">
        <v>552</v>
      </c>
      <c r="C274" s="715" t="s">
        <v>561</v>
      </c>
      <c r="D274" s="716" t="s">
        <v>1820</v>
      </c>
      <c r="E274" s="715" t="s">
        <v>567</v>
      </c>
      <c r="F274" s="716" t="s">
        <v>1822</v>
      </c>
      <c r="G274" s="715" t="s">
        <v>1390</v>
      </c>
      <c r="H274" s="715" t="s">
        <v>1494</v>
      </c>
      <c r="I274" s="715" t="s">
        <v>1495</v>
      </c>
      <c r="J274" s="715" t="s">
        <v>1496</v>
      </c>
      <c r="K274" s="715" t="s">
        <v>1497</v>
      </c>
      <c r="L274" s="717">
        <v>210.45999999999995</v>
      </c>
      <c r="M274" s="717">
        <v>2</v>
      </c>
      <c r="N274" s="718">
        <v>420.9199999999999</v>
      </c>
    </row>
    <row r="275" spans="1:14" ht="14.4" customHeight="1" x14ac:dyDescent="0.3">
      <c r="A275" s="713" t="s">
        <v>551</v>
      </c>
      <c r="B275" s="714" t="s">
        <v>552</v>
      </c>
      <c r="C275" s="715" t="s">
        <v>561</v>
      </c>
      <c r="D275" s="716" t="s">
        <v>1820</v>
      </c>
      <c r="E275" s="715" t="s">
        <v>567</v>
      </c>
      <c r="F275" s="716" t="s">
        <v>1822</v>
      </c>
      <c r="G275" s="715" t="s">
        <v>1390</v>
      </c>
      <c r="H275" s="715" t="s">
        <v>1498</v>
      </c>
      <c r="I275" s="715" t="s">
        <v>1499</v>
      </c>
      <c r="J275" s="715" t="s">
        <v>1500</v>
      </c>
      <c r="K275" s="715" t="s">
        <v>1501</v>
      </c>
      <c r="L275" s="717">
        <v>147.08996850770768</v>
      </c>
      <c r="M275" s="717">
        <v>5</v>
      </c>
      <c r="N275" s="718">
        <v>735.44984253853841</v>
      </c>
    </row>
    <row r="276" spans="1:14" ht="14.4" customHeight="1" x14ac:dyDescent="0.3">
      <c r="A276" s="713" t="s">
        <v>551</v>
      </c>
      <c r="B276" s="714" t="s">
        <v>552</v>
      </c>
      <c r="C276" s="715" t="s">
        <v>561</v>
      </c>
      <c r="D276" s="716" t="s">
        <v>1820</v>
      </c>
      <c r="E276" s="715" t="s">
        <v>567</v>
      </c>
      <c r="F276" s="716" t="s">
        <v>1822</v>
      </c>
      <c r="G276" s="715" t="s">
        <v>1390</v>
      </c>
      <c r="H276" s="715" t="s">
        <v>1502</v>
      </c>
      <c r="I276" s="715" t="s">
        <v>1503</v>
      </c>
      <c r="J276" s="715" t="s">
        <v>1504</v>
      </c>
      <c r="K276" s="715" t="s">
        <v>1505</v>
      </c>
      <c r="L276" s="717">
        <v>101.09000000000005</v>
      </c>
      <c r="M276" s="717">
        <v>4</v>
      </c>
      <c r="N276" s="718">
        <v>404.36000000000018</v>
      </c>
    </row>
    <row r="277" spans="1:14" ht="14.4" customHeight="1" x14ac:dyDescent="0.3">
      <c r="A277" s="713" t="s">
        <v>551</v>
      </c>
      <c r="B277" s="714" t="s">
        <v>552</v>
      </c>
      <c r="C277" s="715" t="s">
        <v>561</v>
      </c>
      <c r="D277" s="716" t="s">
        <v>1820</v>
      </c>
      <c r="E277" s="715" t="s">
        <v>567</v>
      </c>
      <c r="F277" s="716" t="s">
        <v>1822</v>
      </c>
      <c r="G277" s="715" t="s">
        <v>1390</v>
      </c>
      <c r="H277" s="715" t="s">
        <v>1506</v>
      </c>
      <c r="I277" s="715" t="s">
        <v>1507</v>
      </c>
      <c r="J277" s="715" t="s">
        <v>1508</v>
      </c>
      <c r="K277" s="715" t="s">
        <v>1509</v>
      </c>
      <c r="L277" s="717">
        <v>629.65996540660285</v>
      </c>
      <c r="M277" s="717">
        <v>4</v>
      </c>
      <c r="N277" s="718">
        <v>2518.6398616264114</v>
      </c>
    </row>
    <row r="278" spans="1:14" ht="14.4" customHeight="1" x14ac:dyDescent="0.3">
      <c r="A278" s="713" t="s">
        <v>551</v>
      </c>
      <c r="B278" s="714" t="s">
        <v>552</v>
      </c>
      <c r="C278" s="715" t="s">
        <v>561</v>
      </c>
      <c r="D278" s="716" t="s">
        <v>1820</v>
      </c>
      <c r="E278" s="715" t="s">
        <v>567</v>
      </c>
      <c r="F278" s="716" t="s">
        <v>1822</v>
      </c>
      <c r="G278" s="715" t="s">
        <v>1390</v>
      </c>
      <c r="H278" s="715" t="s">
        <v>1510</v>
      </c>
      <c r="I278" s="715" t="s">
        <v>1511</v>
      </c>
      <c r="J278" s="715" t="s">
        <v>1512</v>
      </c>
      <c r="K278" s="715" t="s">
        <v>1509</v>
      </c>
      <c r="L278" s="717">
        <v>677.18</v>
      </c>
      <c r="M278" s="717">
        <v>1</v>
      </c>
      <c r="N278" s="718">
        <v>677.18</v>
      </c>
    </row>
    <row r="279" spans="1:14" ht="14.4" customHeight="1" x14ac:dyDescent="0.3">
      <c r="A279" s="713" t="s">
        <v>551</v>
      </c>
      <c r="B279" s="714" t="s">
        <v>552</v>
      </c>
      <c r="C279" s="715" t="s">
        <v>561</v>
      </c>
      <c r="D279" s="716" t="s">
        <v>1820</v>
      </c>
      <c r="E279" s="715" t="s">
        <v>567</v>
      </c>
      <c r="F279" s="716" t="s">
        <v>1822</v>
      </c>
      <c r="G279" s="715" t="s">
        <v>1390</v>
      </c>
      <c r="H279" s="715" t="s">
        <v>1513</v>
      </c>
      <c r="I279" s="715" t="s">
        <v>1514</v>
      </c>
      <c r="J279" s="715" t="s">
        <v>1515</v>
      </c>
      <c r="K279" s="715" t="s">
        <v>857</v>
      </c>
      <c r="L279" s="717">
        <v>55.204999999999991</v>
      </c>
      <c r="M279" s="717">
        <v>2</v>
      </c>
      <c r="N279" s="718">
        <v>110.40999999999998</v>
      </c>
    </row>
    <row r="280" spans="1:14" ht="14.4" customHeight="1" x14ac:dyDescent="0.3">
      <c r="A280" s="713" t="s">
        <v>551</v>
      </c>
      <c r="B280" s="714" t="s">
        <v>552</v>
      </c>
      <c r="C280" s="715" t="s">
        <v>561</v>
      </c>
      <c r="D280" s="716" t="s">
        <v>1820</v>
      </c>
      <c r="E280" s="715" t="s">
        <v>567</v>
      </c>
      <c r="F280" s="716" t="s">
        <v>1822</v>
      </c>
      <c r="G280" s="715" t="s">
        <v>1390</v>
      </c>
      <c r="H280" s="715" t="s">
        <v>1516</v>
      </c>
      <c r="I280" s="715" t="s">
        <v>1517</v>
      </c>
      <c r="J280" s="715" t="s">
        <v>1467</v>
      </c>
      <c r="K280" s="715" t="s">
        <v>1518</v>
      </c>
      <c r="L280" s="717">
        <v>68.343284460938278</v>
      </c>
      <c r="M280" s="717">
        <v>3</v>
      </c>
      <c r="N280" s="718">
        <v>205.02985338281482</v>
      </c>
    </row>
    <row r="281" spans="1:14" ht="14.4" customHeight="1" x14ac:dyDescent="0.3">
      <c r="A281" s="713" t="s">
        <v>551</v>
      </c>
      <c r="B281" s="714" t="s">
        <v>552</v>
      </c>
      <c r="C281" s="715" t="s">
        <v>561</v>
      </c>
      <c r="D281" s="716" t="s">
        <v>1820</v>
      </c>
      <c r="E281" s="715" t="s">
        <v>567</v>
      </c>
      <c r="F281" s="716" t="s">
        <v>1822</v>
      </c>
      <c r="G281" s="715" t="s">
        <v>1390</v>
      </c>
      <c r="H281" s="715" t="s">
        <v>1519</v>
      </c>
      <c r="I281" s="715" t="s">
        <v>1519</v>
      </c>
      <c r="J281" s="715" t="s">
        <v>1520</v>
      </c>
      <c r="K281" s="715" t="s">
        <v>1521</v>
      </c>
      <c r="L281" s="717">
        <v>92.839999999999989</v>
      </c>
      <c r="M281" s="717">
        <v>1</v>
      </c>
      <c r="N281" s="718">
        <v>92.839999999999989</v>
      </c>
    </row>
    <row r="282" spans="1:14" ht="14.4" customHeight="1" x14ac:dyDescent="0.3">
      <c r="A282" s="713" t="s">
        <v>551</v>
      </c>
      <c r="B282" s="714" t="s">
        <v>552</v>
      </c>
      <c r="C282" s="715" t="s">
        <v>561</v>
      </c>
      <c r="D282" s="716" t="s">
        <v>1820</v>
      </c>
      <c r="E282" s="715" t="s">
        <v>567</v>
      </c>
      <c r="F282" s="716" t="s">
        <v>1822</v>
      </c>
      <c r="G282" s="715" t="s">
        <v>1390</v>
      </c>
      <c r="H282" s="715" t="s">
        <v>1522</v>
      </c>
      <c r="I282" s="715" t="s">
        <v>1523</v>
      </c>
      <c r="J282" s="715" t="s">
        <v>1524</v>
      </c>
      <c r="K282" s="715" t="s">
        <v>1525</v>
      </c>
      <c r="L282" s="717">
        <v>27.25</v>
      </c>
      <c r="M282" s="717">
        <v>5</v>
      </c>
      <c r="N282" s="718">
        <v>136.25</v>
      </c>
    </row>
    <row r="283" spans="1:14" ht="14.4" customHeight="1" x14ac:dyDescent="0.3">
      <c r="A283" s="713" t="s">
        <v>551</v>
      </c>
      <c r="B283" s="714" t="s">
        <v>552</v>
      </c>
      <c r="C283" s="715" t="s">
        <v>561</v>
      </c>
      <c r="D283" s="716" t="s">
        <v>1820</v>
      </c>
      <c r="E283" s="715" t="s">
        <v>567</v>
      </c>
      <c r="F283" s="716" t="s">
        <v>1822</v>
      </c>
      <c r="G283" s="715" t="s">
        <v>1390</v>
      </c>
      <c r="H283" s="715" t="s">
        <v>1526</v>
      </c>
      <c r="I283" s="715" t="s">
        <v>1527</v>
      </c>
      <c r="J283" s="715" t="s">
        <v>1528</v>
      </c>
      <c r="K283" s="715" t="s">
        <v>1529</v>
      </c>
      <c r="L283" s="717">
        <v>92.170000000000016</v>
      </c>
      <c r="M283" s="717">
        <v>4</v>
      </c>
      <c r="N283" s="718">
        <v>368.68000000000006</v>
      </c>
    </row>
    <row r="284" spans="1:14" ht="14.4" customHeight="1" x14ac:dyDescent="0.3">
      <c r="A284" s="713" t="s">
        <v>551</v>
      </c>
      <c r="B284" s="714" t="s">
        <v>552</v>
      </c>
      <c r="C284" s="715" t="s">
        <v>561</v>
      </c>
      <c r="D284" s="716" t="s">
        <v>1820</v>
      </c>
      <c r="E284" s="715" t="s">
        <v>567</v>
      </c>
      <c r="F284" s="716" t="s">
        <v>1822</v>
      </c>
      <c r="G284" s="715" t="s">
        <v>1390</v>
      </c>
      <c r="H284" s="715" t="s">
        <v>1530</v>
      </c>
      <c r="I284" s="715" t="s">
        <v>1530</v>
      </c>
      <c r="J284" s="715" t="s">
        <v>1531</v>
      </c>
      <c r="K284" s="715" t="s">
        <v>1532</v>
      </c>
      <c r="L284" s="717">
        <v>100.07000000000002</v>
      </c>
      <c r="M284" s="717">
        <v>1</v>
      </c>
      <c r="N284" s="718">
        <v>100.07000000000002</v>
      </c>
    </row>
    <row r="285" spans="1:14" ht="14.4" customHeight="1" x14ac:dyDescent="0.3">
      <c r="A285" s="713" t="s">
        <v>551</v>
      </c>
      <c r="B285" s="714" t="s">
        <v>552</v>
      </c>
      <c r="C285" s="715" t="s">
        <v>561</v>
      </c>
      <c r="D285" s="716" t="s">
        <v>1820</v>
      </c>
      <c r="E285" s="715" t="s">
        <v>567</v>
      </c>
      <c r="F285" s="716" t="s">
        <v>1822</v>
      </c>
      <c r="G285" s="715" t="s">
        <v>1390</v>
      </c>
      <c r="H285" s="715" t="s">
        <v>1533</v>
      </c>
      <c r="I285" s="715" t="s">
        <v>1533</v>
      </c>
      <c r="J285" s="715" t="s">
        <v>1534</v>
      </c>
      <c r="K285" s="715" t="s">
        <v>1535</v>
      </c>
      <c r="L285" s="717">
        <v>149.13</v>
      </c>
      <c r="M285" s="717">
        <v>8</v>
      </c>
      <c r="N285" s="718">
        <v>1193.04</v>
      </c>
    </row>
    <row r="286" spans="1:14" ht="14.4" customHeight="1" x14ac:dyDescent="0.3">
      <c r="A286" s="713" t="s">
        <v>551</v>
      </c>
      <c r="B286" s="714" t="s">
        <v>552</v>
      </c>
      <c r="C286" s="715" t="s">
        <v>561</v>
      </c>
      <c r="D286" s="716" t="s">
        <v>1820</v>
      </c>
      <c r="E286" s="715" t="s">
        <v>567</v>
      </c>
      <c r="F286" s="716" t="s">
        <v>1822</v>
      </c>
      <c r="G286" s="715" t="s">
        <v>1390</v>
      </c>
      <c r="H286" s="715" t="s">
        <v>1536</v>
      </c>
      <c r="I286" s="715" t="s">
        <v>1537</v>
      </c>
      <c r="J286" s="715" t="s">
        <v>1538</v>
      </c>
      <c r="K286" s="715" t="s">
        <v>787</v>
      </c>
      <c r="L286" s="717">
        <v>78.820000000000007</v>
      </c>
      <c r="M286" s="717">
        <v>2</v>
      </c>
      <c r="N286" s="718">
        <v>157.64000000000001</v>
      </c>
    </row>
    <row r="287" spans="1:14" ht="14.4" customHeight="1" x14ac:dyDescent="0.3">
      <c r="A287" s="713" t="s">
        <v>551</v>
      </c>
      <c r="B287" s="714" t="s">
        <v>552</v>
      </c>
      <c r="C287" s="715" t="s">
        <v>561</v>
      </c>
      <c r="D287" s="716" t="s">
        <v>1820</v>
      </c>
      <c r="E287" s="715" t="s">
        <v>567</v>
      </c>
      <c r="F287" s="716" t="s">
        <v>1822</v>
      </c>
      <c r="G287" s="715" t="s">
        <v>1390</v>
      </c>
      <c r="H287" s="715" t="s">
        <v>1539</v>
      </c>
      <c r="I287" s="715" t="s">
        <v>1540</v>
      </c>
      <c r="J287" s="715" t="s">
        <v>1541</v>
      </c>
      <c r="K287" s="715" t="s">
        <v>1323</v>
      </c>
      <c r="L287" s="717">
        <v>86.339999999999989</v>
      </c>
      <c r="M287" s="717">
        <v>1</v>
      </c>
      <c r="N287" s="718">
        <v>86.339999999999989</v>
      </c>
    </row>
    <row r="288" spans="1:14" ht="14.4" customHeight="1" x14ac:dyDescent="0.3">
      <c r="A288" s="713" t="s">
        <v>551</v>
      </c>
      <c r="B288" s="714" t="s">
        <v>552</v>
      </c>
      <c r="C288" s="715" t="s">
        <v>561</v>
      </c>
      <c r="D288" s="716" t="s">
        <v>1820</v>
      </c>
      <c r="E288" s="715" t="s">
        <v>567</v>
      </c>
      <c r="F288" s="716" t="s">
        <v>1822</v>
      </c>
      <c r="G288" s="715" t="s">
        <v>1390</v>
      </c>
      <c r="H288" s="715" t="s">
        <v>1542</v>
      </c>
      <c r="I288" s="715" t="s">
        <v>1543</v>
      </c>
      <c r="J288" s="715" t="s">
        <v>1544</v>
      </c>
      <c r="K288" s="715" t="s">
        <v>1545</v>
      </c>
      <c r="L288" s="717">
        <v>94.93</v>
      </c>
      <c r="M288" s="717">
        <v>2</v>
      </c>
      <c r="N288" s="718">
        <v>189.86</v>
      </c>
    </row>
    <row r="289" spans="1:14" ht="14.4" customHeight="1" x14ac:dyDescent="0.3">
      <c r="A289" s="713" t="s">
        <v>551</v>
      </c>
      <c r="B289" s="714" t="s">
        <v>552</v>
      </c>
      <c r="C289" s="715" t="s">
        <v>561</v>
      </c>
      <c r="D289" s="716" t="s">
        <v>1820</v>
      </c>
      <c r="E289" s="715" t="s">
        <v>567</v>
      </c>
      <c r="F289" s="716" t="s">
        <v>1822</v>
      </c>
      <c r="G289" s="715" t="s">
        <v>1390</v>
      </c>
      <c r="H289" s="715" t="s">
        <v>1546</v>
      </c>
      <c r="I289" s="715" t="s">
        <v>1547</v>
      </c>
      <c r="J289" s="715" t="s">
        <v>1548</v>
      </c>
      <c r="K289" s="715" t="s">
        <v>1549</v>
      </c>
      <c r="L289" s="717">
        <v>66.730000000000018</v>
      </c>
      <c r="M289" s="717">
        <v>3</v>
      </c>
      <c r="N289" s="718">
        <v>200.19000000000005</v>
      </c>
    </row>
    <row r="290" spans="1:14" ht="14.4" customHeight="1" x14ac:dyDescent="0.3">
      <c r="A290" s="713" t="s">
        <v>551</v>
      </c>
      <c r="B290" s="714" t="s">
        <v>552</v>
      </c>
      <c r="C290" s="715" t="s">
        <v>561</v>
      </c>
      <c r="D290" s="716" t="s">
        <v>1820</v>
      </c>
      <c r="E290" s="715" t="s">
        <v>567</v>
      </c>
      <c r="F290" s="716" t="s">
        <v>1822</v>
      </c>
      <c r="G290" s="715" t="s">
        <v>1390</v>
      </c>
      <c r="H290" s="715" t="s">
        <v>1550</v>
      </c>
      <c r="I290" s="715" t="s">
        <v>1550</v>
      </c>
      <c r="J290" s="715" t="s">
        <v>1551</v>
      </c>
      <c r="K290" s="715" t="s">
        <v>1552</v>
      </c>
      <c r="L290" s="717">
        <v>247.5</v>
      </c>
      <c r="M290" s="717">
        <v>2</v>
      </c>
      <c r="N290" s="718">
        <v>495</v>
      </c>
    </row>
    <row r="291" spans="1:14" ht="14.4" customHeight="1" x14ac:dyDescent="0.3">
      <c r="A291" s="713" t="s">
        <v>551</v>
      </c>
      <c r="B291" s="714" t="s">
        <v>552</v>
      </c>
      <c r="C291" s="715" t="s">
        <v>561</v>
      </c>
      <c r="D291" s="716" t="s">
        <v>1820</v>
      </c>
      <c r="E291" s="715" t="s">
        <v>567</v>
      </c>
      <c r="F291" s="716" t="s">
        <v>1822</v>
      </c>
      <c r="G291" s="715" t="s">
        <v>1390</v>
      </c>
      <c r="H291" s="715" t="s">
        <v>1553</v>
      </c>
      <c r="I291" s="715" t="s">
        <v>1554</v>
      </c>
      <c r="J291" s="715" t="s">
        <v>1555</v>
      </c>
      <c r="K291" s="715" t="s">
        <v>575</v>
      </c>
      <c r="L291" s="717">
        <v>26.870000000000005</v>
      </c>
      <c r="M291" s="717">
        <v>3</v>
      </c>
      <c r="N291" s="718">
        <v>80.610000000000014</v>
      </c>
    </row>
    <row r="292" spans="1:14" ht="14.4" customHeight="1" x14ac:dyDescent="0.3">
      <c r="A292" s="713" t="s">
        <v>551</v>
      </c>
      <c r="B292" s="714" t="s">
        <v>552</v>
      </c>
      <c r="C292" s="715" t="s">
        <v>561</v>
      </c>
      <c r="D292" s="716" t="s">
        <v>1820</v>
      </c>
      <c r="E292" s="715" t="s">
        <v>567</v>
      </c>
      <c r="F292" s="716" t="s">
        <v>1822</v>
      </c>
      <c r="G292" s="715" t="s">
        <v>1390</v>
      </c>
      <c r="H292" s="715" t="s">
        <v>1556</v>
      </c>
      <c r="I292" s="715" t="s">
        <v>1556</v>
      </c>
      <c r="J292" s="715" t="s">
        <v>1557</v>
      </c>
      <c r="K292" s="715" t="s">
        <v>1558</v>
      </c>
      <c r="L292" s="717">
        <v>47.52000000000001</v>
      </c>
      <c r="M292" s="717">
        <v>6</v>
      </c>
      <c r="N292" s="718">
        <v>285.12000000000006</v>
      </c>
    </row>
    <row r="293" spans="1:14" ht="14.4" customHeight="1" x14ac:dyDescent="0.3">
      <c r="A293" s="713" t="s">
        <v>551</v>
      </c>
      <c r="B293" s="714" t="s">
        <v>552</v>
      </c>
      <c r="C293" s="715" t="s">
        <v>561</v>
      </c>
      <c r="D293" s="716" t="s">
        <v>1820</v>
      </c>
      <c r="E293" s="715" t="s">
        <v>567</v>
      </c>
      <c r="F293" s="716" t="s">
        <v>1822</v>
      </c>
      <c r="G293" s="715" t="s">
        <v>1390</v>
      </c>
      <c r="H293" s="715" t="s">
        <v>1559</v>
      </c>
      <c r="I293" s="715" t="s">
        <v>1560</v>
      </c>
      <c r="J293" s="715" t="s">
        <v>1561</v>
      </c>
      <c r="K293" s="715" t="s">
        <v>1562</v>
      </c>
      <c r="L293" s="717">
        <v>164.14</v>
      </c>
      <c r="M293" s="717">
        <v>1</v>
      </c>
      <c r="N293" s="718">
        <v>164.14</v>
      </c>
    </row>
    <row r="294" spans="1:14" ht="14.4" customHeight="1" x14ac:dyDescent="0.3">
      <c r="A294" s="713" t="s">
        <v>551</v>
      </c>
      <c r="B294" s="714" t="s">
        <v>552</v>
      </c>
      <c r="C294" s="715" t="s">
        <v>561</v>
      </c>
      <c r="D294" s="716" t="s">
        <v>1820</v>
      </c>
      <c r="E294" s="715" t="s">
        <v>567</v>
      </c>
      <c r="F294" s="716" t="s">
        <v>1822</v>
      </c>
      <c r="G294" s="715" t="s">
        <v>1390</v>
      </c>
      <c r="H294" s="715" t="s">
        <v>1563</v>
      </c>
      <c r="I294" s="715" t="s">
        <v>1563</v>
      </c>
      <c r="J294" s="715" t="s">
        <v>1564</v>
      </c>
      <c r="K294" s="715" t="s">
        <v>923</v>
      </c>
      <c r="L294" s="717">
        <v>258.62</v>
      </c>
      <c r="M294" s="717">
        <v>2</v>
      </c>
      <c r="N294" s="718">
        <v>517.24</v>
      </c>
    </row>
    <row r="295" spans="1:14" ht="14.4" customHeight="1" x14ac:dyDescent="0.3">
      <c r="A295" s="713" t="s">
        <v>551</v>
      </c>
      <c r="B295" s="714" t="s">
        <v>552</v>
      </c>
      <c r="C295" s="715" t="s">
        <v>561</v>
      </c>
      <c r="D295" s="716" t="s">
        <v>1820</v>
      </c>
      <c r="E295" s="715" t="s">
        <v>567</v>
      </c>
      <c r="F295" s="716" t="s">
        <v>1822</v>
      </c>
      <c r="G295" s="715" t="s">
        <v>1390</v>
      </c>
      <c r="H295" s="715" t="s">
        <v>1565</v>
      </c>
      <c r="I295" s="715" t="s">
        <v>1565</v>
      </c>
      <c r="J295" s="715" t="s">
        <v>1566</v>
      </c>
      <c r="K295" s="715" t="s">
        <v>1567</v>
      </c>
      <c r="L295" s="717">
        <v>93.070000000000007</v>
      </c>
      <c r="M295" s="717">
        <v>1</v>
      </c>
      <c r="N295" s="718">
        <v>93.070000000000007</v>
      </c>
    </row>
    <row r="296" spans="1:14" ht="14.4" customHeight="1" x14ac:dyDescent="0.3">
      <c r="A296" s="713" t="s">
        <v>551</v>
      </c>
      <c r="B296" s="714" t="s">
        <v>552</v>
      </c>
      <c r="C296" s="715" t="s">
        <v>561</v>
      </c>
      <c r="D296" s="716" t="s">
        <v>1820</v>
      </c>
      <c r="E296" s="715" t="s">
        <v>567</v>
      </c>
      <c r="F296" s="716" t="s">
        <v>1822</v>
      </c>
      <c r="G296" s="715" t="s">
        <v>1390</v>
      </c>
      <c r="H296" s="715" t="s">
        <v>1568</v>
      </c>
      <c r="I296" s="715" t="s">
        <v>1568</v>
      </c>
      <c r="J296" s="715" t="s">
        <v>1569</v>
      </c>
      <c r="K296" s="715" t="s">
        <v>1570</v>
      </c>
      <c r="L296" s="717">
        <v>1580.07</v>
      </c>
      <c r="M296" s="717">
        <v>1</v>
      </c>
      <c r="N296" s="718">
        <v>1580.07</v>
      </c>
    </row>
    <row r="297" spans="1:14" ht="14.4" customHeight="1" x14ac:dyDescent="0.3">
      <c r="A297" s="713" t="s">
        <v>551</v>
      </c>
      <c r="B297" s="714" t="s">
        <v>552</v>
      </c>
      <c r="C297" s="715" t="s">
        <v>561</v>
      </c>
      <c r="D297" s="716" t="s">
        <v>1820</v>
      </c>
      <c r="E297" s="715" t="s">
        <v>567</v>
      </c>
      <c r="F297" s="716" t="s">
        <v>1822</v>
      </c>
      <c r="G297" s="715" t="s">
        <v>1390</v>
      </c>
      <c r="H297" s="715" t="s">
        <v>1571</v>
      </c>
      <c r="I297" s="715" t="s">
        <v>1572</v>
      </c>
      <c r="J297" s="715" t="s">
        <v>1573</v>
      </c>
      <c r="K297" s="715" t="s">
        <v>1574</v>
      </c>
      <c r="L297" s="717">
        <v>356.95000000000005</v>
      </c>
      <c r="M297" s="717">
        <v>1</v>
      </c>
      <c r="N297" s="718">
        <v>356.95000000000005</v>
      </c>
    </row>
    <row r="298" spans="1:14" ht="14.4" customHeight="1" x14ac:dyDescent="0.3">
      <c r="A298" s="713" t="s">
        <v>551</v>
      </c>
      <c r="B298" s="714" t="s">
        <v>552</v>
      </c>
      <c r="C298" s="715" t="s">
        <v>561</v>
      </c>
      <c r="D298" s="716" t="s">
        <v>1820</v>
      </c>
      <c r="E298" s="715" t="s">
        <v>567</v>
      </c>
      <c r="F298" s="716" t="s">
        <v>1822</v>
      </c>
      <c r="G298" s="715" t="s">
        <v>1390</v>
      </c>
      <c r="H298" s="715" t="s">
        <v>1575</v>
      </c>
      <c r="I298" s="715" t="s">
        <v>1575</v>
      </c>
      <c r="J298" s="715" t="s">
        <v>1576</v>
      </c>
      <c r="K298" s="715" t="s">
        <v>1577</v>
      </c>
      <c r="L298" s="717">
        <v>167.55999999999997</v>
      </c>
      <c r="M298" s="717">
        <v>14</v>
      </c>
      <c r="N298" s="718">
        <v>2345.8399999999997</v>
      </c>
    </row>
    <row r="299" spans="1:14" ht="14.4" customHeight="1" x14ac:dyDescent="0.3">
      <c r="A299" s="713" t="s">
        <v>551</v>
      </c>
      <c r="B299" s="714" t="s">
        <v>552</v>
      </c>
      <c r="C299" s="715" t="s">
        <v>561</v>
      </c>
      <c r="D299" s="716" t="s">
        <v>1820</v>
      </c>
      <c r="E299" s="715" t="s">
        <v>567</v>
      </c>
      <c r="F299" s="716" t="s">
        <v>1822</v>
      </c>
      <c r="G299" s="715" t="s">
        <v>1390</v>
      </c>
      <c r="H299" s="715" t="s">
        <v>1578</v>
      </c>
      <c r="I299" s="715" t="s">
        <v>1578</v>
      </c>
      <c r="J299" s="715" t="s">
        <v>1579</v>
      </c>
      <c r="K299" s="715" t="s">
        <v>1580</v>
      </c>
      <c r="L299" s="717">
        <v>1267.3199999999997</v>
      </c>
      <c r="M299" s="717">
        <v>4</v>
      </c>
      <c r="N299" s="718">
        <v>5069.2799999999988</v>
      </c>
    </row>
    <row r="300" spans="1:14" ht="14.4" customHeight="1" x14ac:dyDescent="0.3">
      <c r="A300" s="713" t="s">
        <v>551</v>
      </c>
      <c r="B300" s="714" t="s">
        <v>552</v>
      </c>
      <c r="C300" s="715" t="s">
        <v>561</v>
      </c>
      <c r="D300" s="716" t="s">
        <v>1820</v>
      </c>
      <c r="E300" s="715" t="s">
        <v>567</v>
      </c>
      <c r="F300" s="716" t="s">
        <v>1822</v>
      </c>
      <c r="G300" s="715" t="s">
        <v>1390</v>
      </c>
      <c r="H300" s="715" t="s">
        <v>1581</v>
      </c>
      <c r="I300" s="715" t="s">
        <v>1581</v>
      </c>
      <c r="J300" s="715" t="s">
        <v>1582</v>
      </c>
      <c r="K300" s="715" t="s">
        <v>1583</v>
      </c>
      <c r="L300" s="717">
        <v>140.09</v>
      </c>
      <c r="M300" s="717">
        <v>5</v>
      </c>
      <c r="N300" s="718">
        <v>700.45</v>
      </c>
    </row>
    <row r="301" spans="1:14" ht="14.4" customHeight="1" x14ac:dyDescent="0.3">
      <c r="A301" s="713" t="s">
        <v>551</v>
      </c>
      <c r="B301" s="714" t="s">
        <v>552</v>
      </c>
      <c r="C301" s="715" t="s">
        <v>561</v>
      </c>
      <c r="D301" s="716" t="s">
        <v>1820</v>
      </c>
      <c r="E301" s="715" t="s">
        <v>567</v>
      </c>
      <c r="F301" s="716" t="s">
        <v>1822</v>
      </c>
      <c r="G301" s="715" t="s">
        <v>1390</v>
      </c>
      <c r="H301" s="715" t="s">
        <v>1584</v>
      </c>
      <c r="I301" s="715" t="s">
        <v>1584</v>
      </c>
      <c r="J301" s="715" t="s">
        <v>1585</v>
      </c>
      <c r="K301" s="715" t="s">
        <v>787</v>
      </c>
      <c r="L301" s="717">
        <v>630.21000000000026</v>
      </c>
      <c r="M301" s="717">
        <v>1</v>
      </c>
      <c r="N301" s="718">
        <v>630.21000000000026</v>
      </c>
    </row>
    <row r="302" spans="1:14" ht="14.4" customHeight="1" x14ac:dyDescent="0.3">
      <c r="A302" s="713" t="s">
        <v>551</v>
      </c>
      <c r="B302" s="714" t="s">
        <v>552</v>
      </c>
      <c r="C302" s="715" t="s">
        <v>561</v>
      </c>
      <c r="D302" s="716" t="s">
        <v>1820</v>
      </c>
      <c r="E302" s="715" t="s">
        <v>567</v>
      </c>
      <c r="F302" s="716" t="s">
        <v>1822</v>
      </c>
      <c r="G302" s="715" t="s">
        <v>1390</v>
      </c>
      <c r="H302" s="715" t="s">
        <v>1586</v>
      </c>
      <c r="I302" s="715" t="s">
        <v>1586</v>
      </c>
      <c r="J302" s="715" t="s">
        <v>1418</v>
      </c>
      <c r="K302" s="715" t="s">
        <v>1587</v>
      </c>
      <c r="L302" s="717">
        <v>408.94983027786935</v>
      </c>
      <c r="M302" s="717">
        <v>54</v>
      </c>
      <c r="N302" s="718">
        <v>22083.290835004944</v>
      </c>
    </row>
    <row r="303" spans="1:14" ht="14.4" customHeight="1" x14ac:dyDescent="0.3">
      <c r="A303" s="713" t="s">
        <v>551</v>
      </c>
      <c r="B303" s="714" t="s">
        <v>552</v>
      </c>
      <c r="C303" s="715" t="s">
        <v>561</v>
      </c>
      <c r="D303" s="716" t="s">
        <v>1820</v>
      </c>
      <c r="E303" s="715" t="s">
        <v>567</v>
      </c>
      <c r="F303" s="716" t="s">
        <v>1822</v>
      </c>
      <c r="G303" s="715" t="s">
        <v>1390</v>
      </c>
      <c r="H303" s="715" t="s">
        <v>1588</v>
      </c>
      <c r="I303" s="715" t="s">
        <v>1588</v>
      </c>
      <c r="J303" s="715" t="s">
        <v>1589</v>
      </c>
      <c r="K303" s="715" t="s">
        <v>1590</v>
      </c>
      <c r="L303" s="717">
        <v>21.599999999999998</v>
      </c>
      <c r="M303" s="717">
        <v>3</v>
      </c>
      <c r="N303" s="718">
        <v>64.8</v>
      </c>
    </row>
    <row r="304" spans="1:14" ht="14.4" customHeight="1" x14ac:dyDescent="0.3">
      <c r="A304" s="713" t="s">
        <v>551</v>
      </c>
      <c r="B304" s="714" t="s">
        <v>552</v>
      </c>
      <c r="C304" s="715" t="s">
        <v>561</v>
      </c>
      <c r="D304" s="716" t="s">
        <v>1820</v>
      </c>
      <c r="E304" s="715" t="s">
        <v>567</v>
      </c>
      <c r="F304" s="716" t="s">
        <v>1822</v>
      </c>
      <c r="G304" s="715" t="s">
        <v>1390</v>
      </c>
      <c r="H304" s="715" t="s">
        <v>1591</v>
      </c>
      <c r="I304" s="715" t="s">
        <v>1591</v>
      </c>
      <c r="J304" s="715" t="s">
        <v>1579</v>
      </c>
      <c r="K304" s="715" t="s">
        <v>1592</v>
      </c>
      <c r="L304" s="717">
        <v>352.83</v>
      </c>
      <c r="M304" s="717">
        <v>1</v>
      </c>
      <c r="N304" s="718">
        <v>352.83</v>
      </c>
    </row>
    <row r="305" spans="1:14" ht="14.4" customHeight="1" x14ac:dyDescent="0.3">
      <c r="A305" s="713" t="s">
        <v>551</v>
      </c>
      <c r="B305" s="714" t="s">
        <v>552</v>
      </c>
      <c r="C305" s="715" t="s">
        <v>561</v>
      </c>
      <c r="D305" s="716" t="s">
        <v>1820</v>
      </c>
      <c r="E305" s="715" t="s">
        <v>567</v>
      </c>
      <c r="F305" s="716" t="s">
        <v>1822</v>
      </c>
      <c r="G305" s="715" t="s">
        <v>1390</v>
      </c>
      <c r="H305" s="715" t="s">
        <v>1593</v>
      </c>
      <c r="I305" s="715" t="s">
        <v>1593</v>
      </c>
      <c r="J305" s="715" t="s">
        <v>1418</v>
      </c>
      <c r="K305" s="715" t="s">
        <v>1594</v>
      </c>
      <c r="L305" s="717">
        <v>301.46988878590264</v>
      </c>
      <c r="M305" s="717">
        <v>27</v>
      </c>
      <c r="N305" s="718">
        <v>8139.6869972193717</v>
      </c>
    </row>
    <row r="306" spans="1:14" ht="14.4" customHeight="1" x14ac:dyDescent="0.3">
      <c r="A306" s="713" t="s">
        <v>551</v>
      </c>
      <c r="B306" s="714" t="s">
        <v>552</v>
      </c>
      <c r="C306" s="715" t="s">
        <v>561</v>
      </c>
      <c r="D306" s="716" t="s">
        <v>1820</v>
      </c>
      <c r="E306" s="715" t="s">
        <v>567</v>
      </c>
      <c r="F306" s="716" t="s">
        <v>1822</v>
      </c>
      <c r="G306" s="715" t="s">
        <v>1390</v>
      </c>
      <c r="H306" s="715" t="s">
        <v>1595</v>
      </c>
      <c r="I306" s="715" t="s">
        <v>1595</v>
      </c>
      <c r="J306" s="715" t="s">
        <v>1418</v>
      </c>
      <c r="K306" s="715" t="s">
        <v>1596</v>
      </c>
      <c r="L306" s="717">
        <v>630.65963759623389</v>
      </c>
      <c r="M306" s="717">
        <v>39</v>
      </c>
      <c r="N306" s="718">
        <v>24595.72586625312</v>
      </c>
    </row>
    <row r="307" spans="1:14" ht="14.4" customHeight="1" x14ac:dyDescent="0.3">
      <c r="A307" s="713" t="s">
        <v>551</v>
      </c>
      <c r="B307" s="714" t="s">
        <v>552</v>
      </c>
      <c r="C307" s="715" t="s">
        <v>561</v>
      </c>
      <c r="D307" s="716" t="s">
        <v>1820</v>
      </c>
      <c r="E307" s="715" t="s">
        <v>567</v>
      </c>
      <c r="F307" s="716" t="s">
        <v>1822</v>
      </c>
      <c r="G307" s="715" t="s">
        <v>1390</v>
      </c>
      <c r="H307" s="715" t="s">
        <v>1597</v>
      </c>
      <c r="I307" s="715" t="s">
        <v>1597</v>
      </c>
      <c r="J307" s="715" t="s">
        <v>1598</v>
      </c>
      <c r="K307" s="715" t="s">
        <v>1599</v>
      </c>
      <c r="L307" s="717">
        <v>63.110023941580877</v>
      </c>
      <c r="M307" s="717">
        <v>5</v>
      </c>
      <c r="N307" s="718">
        <v>315.5501197079044</v>
      </c>
    </row>
    <row r="308" spans="1:14" ht="14.4" customHeight="1" x14ac:dyDescent="0.3">
      <c r="A308" s="713" t="s">
        <v>551</v>
      </c>
      <c r="B308" s="714" t="s">
        <v>552</v>
      </c>
      <c r="C308" s="715" t="s">
        <v>561</v>
      </c>
      <c r="D308" s="716" t="s">
        <v>1820</v>
      </c>
      <c r="E308" s="715" t="s">
        <v>567</v>
      </c>
      <c r="F308" s="716" t="s">
        <v>1822</v>
      </c>
      <c r="G308" s="715" t="s">
        <v>1390</v>
      </c>
      <c r="H308" s="715" t="s">
        <v>1600</v>
      </c>
      <c r="I308" s="715" t="s">
        <v>1600</v>
      </c>
      <c r="J308" s="715" t="s">
        <v>1589</v>
      </c>
      <c r="K308" s="715" t="s">
        <v>1601</v>
      </c>
      <c r="L308" s="717">
        <v>76.849957834761298</v>
      </c>
      <c r="M308" s="717">
        <v>3</v>
      </c>
      <c r="N308" s="718">
        <v>230.54987350428391</v>
      </c>
    </row>
    <row r="309" spans="1:14" ht="14.4" customHeight="1" x14ac:dyDescent="0.3">
      <c r="A309" s="713" t="s">
        <v>551</v>
      </c>
      <c r="B309" s="714" t="s">
        <v>552</v>
      </c>
      <c r="C309" s="715" t="s">
        <v>561</v>
      </c>
      <c r="D309" s="716" t="s">
        <v>1820</v>
      </c>
      <c r="E309" s="715" t="s">
        <v>567</v>
      </c>
      <c r="F309" s="716" t="s">
        <v>1822</v>
      </c>
      <c r="G309" s="715" t="s">
        <v>1390</v>
      </c>
      <c r="H309" s="715" t="s">
        <v>1602</v>
      </c>
      <c r="I309" s="715" t="s">
        <v>1602</v>
      </c>
      <c r="J309" s="715" t="s">
        <v>1603</v>
      </c>
      <c r="K309" s="715" t="s">
        <v>1604</v>
      </c>
      <c r="L309" s="717">
        <v>320.42</v>
      </c>
      <c r="M309" s="717">
        <v>1</v>
      </c>
      <c r="N309" s="718">
        <v>320.42</v>
      </c>
    </row>
    <row r="310" spans="1:14" ht="14.4" customHeight="1" x14ac:dyDescent="0.3">
      <c r="A310" s="713" t="s">
        <v>551</v>
      </c>
      <c r="B310" s="714" t="s">
        <v>552</v>
      </c>
      <c r="C310" s="715" t="s">
        <v>561</v>
      </c>
      <c r="D310" s="716" t="s">
        <v>1820</v>
      </c>
      <c r="E310" s="715" t="s">
        <v>567</v>
      </c>
      <c r="F310" s="716" t="s">
        <v>1822</v>
      </c>
      <c r="G310" s="715" t="s">
        <v>1390</v>
      </c>
      <c r="H310" s="715" t="s">
        <v>1605</v>
      </c>
      <c r="I310" s="715" t="s">
        <v>1606</v>
      </c>
      <c r="J310" s="715" t="s">
        <v>1607</v>
      </c>
      <c r="K310" s="715" t="s">
        <v>1608</v>
      </c>
      <c r="L310" s="717">
        <v>45.750000000000014</v>
      </c>
      <c r="M310" s="717">
        <v>1</v>
      </c>
      <c r="N310" s="718">
        <v>45.750000000000014</v>
      </c>
    </row>
    <row r="311" spans="1:14" ht="14.4" customHeight="1" x14ac:dyDescent="0.3">
      <c r="A311" s="713" t="s">
        <v>551</v>
      </c>
      <c r="B311" s="714" t="s">
        <v>552</v>
      </c>
      <c r="C311" s="715" t="s">
        <v>561</v>
      </c>
      <c r="D311" s="716" t="s">
        <v>1820</v>
      </c>
      <c r="E311" s="715" t="s">
        <v>567</v>
      </c>
      <c r="F311" s="716" t="s">
        <v>1822</v>
      </c>
      <c r="G311" s="715" t="s">
        <v>1390</v>
      </c>
      <c r="H311" s="715" t="s">
        <v>1609</v>
      </c>
      <c r="I311" s="715" t="s">
        <v>1609</v>
      </c>
      <c r="J311" s="715" t="s">
        <v>1610</v>
      </c>
      <c r="K311" s="715" t="s">
        <v>1611</v>
      </c>
      <c r="L311" s="717">
        <v>88.414991877994936</v>
      </c>
      <c r="M311" s="717">
        <v>2</v>
      </c>
      <c r="N311" s="718">
        <v>176.82998375598987</v>
      </c>
    </row>
    <row r="312" spans="1:14" ht="14.4" customHeight="1" x14ac:dyDescent="0.3">
      <c r="A312" s="713" t="s">
        <v>551</v>
      </c>
      <c r="B312" s="714" t="s">
        <v>552</v>
      </c>
      <c r="C312" s="715" t="s">
        <v>561</v>
      </c>
      <c r="D312" s="716" t="s">
        <v>1820</v>
      </c>
      <c r="E312" s="715" t="s">
        <v>567</v>
      </c>
      <c r="F312" s="716" t="s">
        <v>1822</v>
      </c>
      <c r="G312" s="715" t="s">
        <v>1390</v>
      </c>
      <c r="H312" s="715" t="s">
        <v>1612</v>
      </c>
      <c r="I312" s="715" t="s">
        <v>1612</v>
      </c>
      <c r="J312" s="715" t="s">
        <v>1613</v>
      </c>
      <c r="K312" s="715" t="s">
        <v>1614</v>
      </c>
      <c r="L312" s="717">
        <v>53.500000000000028</v>
      </c>
      <c r="M312" s="717">
        <v>1</v>
      </c>
      <c r="N312" s="718">
        <v>53.500000000000028</v>
      </c>
    </row>
    <row r="313" spans="1:14" ht="14.4" customHeight="1" x14ac:dyDescent="0.3">
      <c r="A313" s="713" t="s">
        <v>551</v>
      </c>
      <c r="B313" s="714" t="s">
        <v>552</v>
      </c>
      <c r="C313" s="715" t="s">
        <v>561</v>
      </c>
      <c r="D313" s="716" t="s">
        <v>1820</v>
      </c>
      <c r="E313" s="715" t="s">
        <v>567</v>
      </c>
      <c r="F313" s="716" t="s">
        <v>1822</v>
      </c>
      <c r="G313" s="715" t="s">
        <v>1390</v>
      </c>
      <c r="H313" s="715" t="s">
        <v>1615</v>
      </c>
      <c r="I313" s="715" t="s">
        <v>1615</v>
      </c>
      <c r="J313" s="715" t="s">
        <v>1616</v>
      </c>
      <c r="K313" s="715" t="s">
        <v>1617</v>
      </c>
      <c r="L313" s="717">
        <v>254.45</v>
      </c>
      <c r="M313" s="717">
        <v>1</v>
      </c>
      <c r="N313" s="718">
        <v>254.45</v>
      </c>
    </row>
    <row r="314" spans="1:14" ht="14.4" customHeight="1" x14ac:dyDescent="0.3">
      <c r="A314" s="713" t="s">
        <v>551</v>
      </c>
      <c r="B314" s="714" t="s">
        <v>552</v>
      </c>
      <c r="C314" s="715" t="s">
        <v>561</v>
      </c>
      <c r="D314" s="716" t="s">
        <v>1820</v>
      </c>
      <c r="E314" s="715" t="s">
        <v>567</v>
      </c>
      <c r="F314" s="716" t="s">
        <v>1822</v>
      </c>
      <c r="G314" s="715" t="s">
        <v>1390</v>
      </c>
      <c r="H314" s="715" t="s">
        <v>1618</v>
      </c>
      <c r="I314" s="715" t="s">
        <v>1618</v>
      </c>
      <c r="J314" s="715" t="s">
        <v>1619</v>
      </c>
      <c r="K314" s="715" t="s">
        <v>1620</v>
      </c>
      <c r="L314" s="717">
        <v>973.4699999999998</v>
      </c>
      <c r="M314" s="717">
        <v>1</v>
      </c>
      <c r="N314" s="718">
        <v>973.4699999999998</v>
      </c>
    </row>
    <row r="315" spans="1:14" ht="14.4" customHeight="1" x14ac:dyDescent="0.3">
      <c r="A315" s="713" t="s">
        <v>551</v>
      </c>
      <c r="B315" s="714" t="s">
        <v>552</v>
      </c>
      <c r="C315" s="715" t="s">
        <v>561</v>
      </c>
      <c r="D315" s="716" t="s">
        <v>1820</v>
      </c>
      <c r="E315" s="715" t="s">
        <v>1621</v>
      </c>
      <c r="F315" s="716" t="s">
        <v>1823</v>
      </c>
      <c r="G315" s="715" t="s">
        <v>610</v>
      </c>
      <c r="H315" s="715" t="s">
        <v>1622</v>
      </c>
      <c r="I315" s="715" t="s">
        <v>1014</v>
      </c>
      <c r="J315" s="715" t="s">
        <v>1623</v>
      </c>
      <c r="K315" s="715"/>
      <c r="L315" s="717">
        <v>84.41</v>
      </c>
      <c r="M315" s="717">
        <v>8</v>
      </c>
      <c r="N315" s="718">
        <v>675.28</v>
      </c>
    </row>
    <row r="316" spans="1:14" ht="14.4" customHeight="1" x14ac:dyDescent="0.3">
      <c r="A316" s="713" t="s">
        <v>551</v>
      </c>
      <c r="B316" s="714" t="s">
        <v>552</v>
      </c>
      <c r="C316" s="715" t="s">
        <v>561</v>
      </c>
      <c r="D316" s="716" t="s">
        <v>1820</v>
      </c>
      <c r="E316" s="715" t="s">
        <v>1621</v>
      </c>
      <c r="F316" s="716" t="s">
        <v>1823</v>
      </c>
      <c r="G316" s="715" t="s">
        <v>610</v>
      </c>
      <c r="H316" s="715" t="s">
        <v>1624</v>
      </c>
      <c r="I316" s="715" t="s">
        <v>1624</v>
      </c>
      <c r="J316" s="715" t="s">
        <v>1625</v>
      </c>
      <c r="K316" s="715" t="s">
        <v>1626</v>
      </c>
      <c r="L316" s="717">
        <v>2030.1</v>
      </c>
      <c r="M316" s="717">
        <v>1</v>
      </c>
      <c r="N316" s="718">
        <v>2030.1</v>
      </c>
    </row>
    <row r="317" spans="1:14" ht="14.4" customHeight="1" x14ac:dyDescent="0.3">
      <c r="A317" s="713" t="s">
        <v>551</v>
      </c>
      <c r="B317" s="714" t="s">
        <v>552</v>
      </c>
      <c r="C317" s="715" t="s">
        <v>561</v>
      </c>
      <c r="D317" s="716" t="s">
        <v>1820</v>
      </c>
      <c r="E317" s="715" t="s">
        <v>1621</v>
      </c>
      <c r="F317" s="716" t="s">
        <v>1823</v>
      </c>
      <c r="G317" s="715" t="s">
        <v>1390</v>
      </c>
      <c r="H317" s="715" t="s">
        <v>1627</v>
      </c>
      <c r="I317" s="715" t="s">
        <v>1628</v>
      </c>
      <c r="J317" s="715" t="s">
        <v>1629</v>
      </c>
      <c r="K317" s="715" t="s">
        <v>1630</v>
      </c>
      <c r="L317" s="717">
        <v>40.919999999999995</v>
      </c>
      <c r="M317" s="717">
        <v>18</v>
      </c>
      <c r="N317" s="718">
        <v>736.56</v>
      </c>
    </row>
    <row r="318" spans="1:14" ht="14.4" customHeight="1" x14ac:dyDescent="0.3">
      <c r="A318" s="713" t="s">
        <v>551</v>
      </c>
      <c r="B318" s="714" t="s">
        <v>552</v>
      </c>
      <c r="C318" s="715" t="s">
        <v>561</v>
      </c>
      <c r="D318" s="716" t="s">
        <v>1820</v>
      </c>
      <c r="E318" s="715" t="s">
        <v>1621</v>
      </c>
      <c r="F318" s="716" t="s">
        <v>1823</v>
      </c>
      <c r="G318" s="715" t="s">
        <v>1390</v>
      </c>
      <c r="H318" s="715" t="s">
        <v>1631</v>
      </c>
      <c r="I318" s="715" t="s">
        <v>1632</v>
      </c>
      <c r="J318" s="715" t="s">
        <v>1633</v>
      </c>
      <c r="K318" s="715" t="s">
        <v>1630</v>
      </c>
      <c r="L318" s="717">
        <v>40.92</v>
      </c>
      <c r="M318" s="717">
        <v>13</v>
      </c>
      <c r="N318" s="718">
        <v>531.96</v>
      </c>
    </row>
    <row r="319" spans="1:14" ht="14.4" customHeight="1" x14ac:dyDescent="0.3">
      <c r="A319" s="713" t="s">
        <v>551</v>
      </c>
      <c r="B319" s="714" t="s">
        <v>552</v>
      </c>
      <c r="C319" s="715" t="s">
        <v>561</v>
      </c>
      <c r="D319" s="716" t="s">
        <v>1820</v>
      </c>
      <c r="E319" s="715" t="s">
        <v>1621</v>
      </c>
      <c r="F319" s="716" t="s">
        <v>1823</v>
      </c>
      <c r="G319" s="715" t="s">
        <v>1390</v>
      </c>
      <c r="H319" s="715" t="s">
        <v>1634</v>
      </c>
      <c r="I319" s="715" t="s">
        <v>1635</v>
      </c>
      <c r="J319" s="715" t="s">
        <v>1636</v>
      </c>
      <c r="K319" s="715" t="s">
        <v>1630</v>
      </c>
      <c r="L319" s="717">
        <v>41.18</v>
      </c>
      <c r="M319" s="717">
        <v>20</v>
      </c>
      <c r="N319" s="718">
        <v>823.6</v>
      </c>
    </row>
    <row r="320" spans="1:14" ht="14.4" customHeight="1" x14ac:dyDescent="0.3">
      <c r="A320" s="713" t="s">
        <v>551</v>
      </c>
      <c r="B320" s="714" t="s">
        <v>552</v>
      </c>
      <c r="C320" s="715" t="s">
        <v>561</v>
      </c>
      <c r="D320" s="716" t="s">
        <v>1820</v>
      </c>
      <c r="E320" s="715" t="s">
        <v>1621</v>
      </c>
      <c r="F320" s="716" t="s">
        <v>1823</v>
      </c>
      <c r="G320" s="715" t="s">
        <v>1390</v>
      </c>
      <c r="H320" s="715" t="s">
        <v>1637</v>
      </c>
      <c r="I320" s="715" t="s">
        <v>1638</v>
      </c>
      <c r="J320" s="715" t="s">
        <v>1639</v>
      </c>
      <c r="K320" s="715" t="s">
        <v>1630</v>
      </c>
      <c r="L320" s="717">
        <v>41.179999999999993</v>
      </c>
      <c r="M320" s="717">
        <v>35</v>
      </c>
      <c r="N320" s="718">
        <v>1441.2999999999997</v>
      </c>
    </row>
    <row r="321" spans="1:14" ht="14.4" customHeight="1" x14ac:dyDescent="0.3">
      <c r="A321" s="713" t="s">
        <v>551</v>
      </c>
      <c r="B321" s="714" t="s">
        <v>552</v>
      </c>
      <c r="C321" s="715" t="s">
        <v>561</v>
      </c>
      <c r="D321" s="716" t="s">
        <v>1820</v>
      </c>
      <c r="E321" s="715" t="s">
        <v>1621</v>
      </c>
      <c r="F321" s="716" t="s">
        <v>1823</v>
      </c>
      <c r="G321" s="715" t="s">
        <v>1390</v>
      </c>
      <c r="H321" s="715" t="s">
        <v>1640</v>
      </c>
      <c r="I321" s="715" t="s">
        <v>1641</v>
      </c>
      <c r="J321" s="715" t="s">
        <v>1642</v>
      </c>
      <c r="K321" s="715" t="s">
        <v>1630</v>
      </c>
      <c r="L321" s="717">
        <v>41.18</v>
      </c>
      <c r="M321" s="717">
        <v>5</v>
      </c>
      <c r="N321" s="718">
        <v>205.9</v>
      </c>
    </row>
    <row r="322" spans="1:14" ht="14.4" customHeight="1" x14ac:dyDescent="0.3">
      <c r="A322" s="713" t="s">
        <v>551</v>
      </c>
      <c r="B322" s="714" t="s">
        <v>552</v>
      </c>
      <c r="C322" s="715" t="s">
        <v>561</v>
      </c>
      <c r="D322" s="716" t="s">
        <v>1820</v>
      </c>
      <c r="E322" s="715" t="s">
        <v>1621</v>
      </c>
      <c r="F322" s="716" t="s">
        <v>1823</v>
      </c>
      <c r="G322" s="715" t="s">
        <v>1390</v>
      </c>
      <c r="H322" s="715" t="s">
        <v>1643</v>
      </c>
      <c r="I322" s="715" t="s">
        <v>1644</v>
      </c>
      <c r="J322" s="715" t="s">
        <v>1645</v>
      </c>
      <c r="K322" s="715" t="s">
        <v>1646</v>
      </c>
      <c r="L322" s="717">
        <v>156.49</v>
      </c>
      <c r="M322" s="717">
        <v>32</v>
      </c>
      <c r="N322" s="718">
        <v>5007.68</v>
      </c>
    </row>
    <row r="323" spans="1:14" ht="14.4" customHeight="1" x14ac:dyDescent="0.3">
      <c r="A323" s="713" t="s">
        <v>551</v>
      </c>
      <c r="B323" s="714" t="s">
        <v>552</v>
      </c>
      <c r="C323" s="715" t="s">
        <v>561</v>
      </c>
      <c r="D323" s="716" t="s">
        <v>1820</v>
      </c>
      <c r="E323" s="715" t="s">
        <v>1621</v>
      </c>
      <c r="F323" s="716" t="s">
        <v>1823</v>
      </c>
      <c r="G323" s="715" t="s">
        <v>1390</v>
      </c>
      <c r="H323" s="715" t="s">
        <v>1647</v>
      </c>
      <c r="I323" s="715" t="s">
        <v>1647</v>
      </c>
      <c r="J323" s="715" t="s">
        <v>1648</v>
      </c>
      <c r="K323" s="715" t="s">
        <v>1649</v>
      </c>
      <c r="L323" s="717">
        <v>111.95017539941678</v>
      </c>
      <c r="M323" s="717">
        <v>2</v>
      </c>
      <c r="N323" s="718">
        <v>223.90035079883356</v>
      </c>
    </row>
    <row r="324" spans="1:14" ht="14.4" customHeight="1" x14ac:dyDescent="0.3">
      <c r="A324" s="713" t="s">
        <v>551</v>
      </c>
      <c r="B324" s="714" t="s">
        <v>552</v>
      </c>
      <c r="C324" s="715" t="s">
        <v>561</v>
      </c>
      <c r="D324" s="716" t="s">
        <v>1820</v>
      </c>
      <c r="E324" s="715" t="s">
        <v>1621</v>
      </c>
      <c r="F324" s="716" t="s">
        <v>1823</v>
      </c>
      <c r="G324" s="715" t="s">
        <v>1390</v>
      </c>
      <c r="H324" s="715" t="s">
        <v>1650</v>
      </c>
      <c r="I324" s="715" t="s">
        <v>1650</v>
      </c>
      <c r="J324" s="715" t="s">
        <v>1651</v>
      </c>
      <c r="K324" s="715" t="s">
        <v>1649</v>
      </c>
      <c r="L324" s="717">
        <v>111.94999999999999</v>
      </c>
      <c r="M324" s="717">
        <v>9</v>
      </c>
      <c r="N324" s="718">
        <v>1007.55</v>
      </c>
    </row>
    <row r="325" spans="1:14" ht="14.4" customHeight="1" x14ac:dyDescent="0.3">
      <c r="A325" s="713" t="s">
        <v>551</v>
      </c>
      <c r="B325" s="714" t="s">
        <v>552</v>
      </c>
      <c r="C325" s="715" t="s">
        <v>561</v>
      </c>
      <c r="D325" s="716" t="s">
        <v>1820</v>
      </c>
      <c r="E325" s="715" t="s">
        <v>1621</v>
      </c>
      <c r="F325" s="716" t="s">
        <v>1823</v>
      </c>
      <c r="G325" s="715" t="s">
        <v>1390</v>
      </c>
      <c r="H325" s="715" t="s">
        <v>1652</v>
      </c>
      <c r="I325" s="715" t="s">
        <v>1653</v>
      </c>
      <c r="J325" s="715" t="s">
        <v>1654</v>
      </c>
      <c r="K325" s="715" t="s">
        <v>1655</v>
      </c>
      <c r="L325" s="717">
        <v>111.95</v>
      </c>
      <c r="M325" s="717">
        <v>5</v>
      </c>
      <c r="N325" s="718">
        <v>559.75</v>
      </c>
    </row>
    <row r="326" spans="1:14" ht="14.4" customHeight="1" x14ac:dyDescent="0.3">
      <c r="A326" s="713" t="s">
        <v>551</v>
      </c>
      <c r="B326" s="714" t="s">
        <v>552</v>
      </c>
      <c r="C326" s="715" t="s">
        <v>561</v>
      </c>
      <c r="D326" s="716" t="s">
        <v>1820</v>
      </c>
      <c r="E326" s="715" t="s">
        <v>1621</v>
      </c>
      <c r="F326" s="716" t="s">
        <v>1823</v>
      </c>
      <c r="G326" s="715" t="s">
        <v>1390</v>
      </c>
      <c r="H326" s="715" t="s">
        <v>1656</v>
      </c>
      <c r="I326" s="715" t="s">
        <v>1657</v>
      </c>
      <c r="J326" s="715" t="s">
        <v>1658</v>
      </c>
      <c r="K326" s="715" t="s">
        <v>1659</v>
      </c>
      <c r="L326" s="717">
        <v>135.6</v>
      </c>
      <c r="M326" s="717">
        <v>2</v>
      </c>
      <c r="N326" s="718">
        <v>271.2</v>
      </c>
    </row>
    <row r="327" spans="1:14" ht="14.4" customHeight="1" x14ac:dyDescent="0.3">
      <c r="A327" s="713" t="s">
        <v>551</v>
      </c>
      <c r="B327" s="714" t="s">
        <v>552</v>
      </c>
      <c r="C327" s="715" t="s">
        <v>561</v>
      </c>
      <c r="D327" s="716" t="s">
        <v>1820</v>
      </c>
      <c r="E327" s="715" t="s">
        <v>1621</v>
      </c>
      <c r="F327" s="716" t="s">
        <v>1823</v>
      </c>
      <c r="G327" s="715" t="s">
        <v>1390</v>
      </c>
      <c r="H327" s="715" t="s">
        <v>1660</v>
      </c>
      <c r="I327" s="715" t="s">
        <v>1660</v>
      </c>
      <c r="J327" s="715" t="s">
        <v>1661</v>
      </c>
      <c r="K327" s="715" t="s">
        <v>1662</v>
      </c>
      <c r="L327" s="717">
        <v>163.66999999999999</v>
      </c>
      <c r="M327" s="717">
        <v>16</v>
      </c>
      <c r="N327" s="718">
        <v>2618.7199999999998</v>
      </c>
    </row>
    <row r="328" spans="1:14" ht="14.4" customHeight="1" x14ac:dyDescent="0.3">
      <c r="A328" s="713" t="s">
        <v>551</v>
      </c>
      <c r="B328" s="714" t="s">
        <v>552</v>
      </c>
      <c r="C328" s="715" t="s">
        <v>561</v>
      </c>
      <c r="D328" s="716" t="s">
        <v>1820</v>
      </c>
      <c r="E328" s="715" t="s">
        <v>1621</v>
      </c>
      <c r="F328" s="716" t="s">
        <v>1823</v>
      </c>
      <c r="G328" s="715" t="s">
        <v>1390</v>
      </c>
      <c r="H328" s="715" t="s">
        <v>1663</v>
      </c>
      <c r="I328" s="715" t="s">
        <v>1663</v>
      </c>
      <c r="J328" s="715" t="s">
        <v>1664</v>
      </c>
      <c r="K328" s="715" t="s">
        <v>1662</v>
      </c>
      <c r="L328" s="717">
        <v>122.69078431372552</v>
      </c>
      <c r="M328" s="717">
        <v>17</v>
      </c>
      <c r="N328" s="718">
        <v>2085.7433333333338</v>
      </c>
    </row>
    <row r="329" spans="1:14" ht="14.4" customHeight="1" x14ac:dyDescent="0.3">
      <c r="A329" s="713" t="s">
        <v>551</v>
      </c>
      <c r="B329" s="714" t="s">
        <v>552</v>
      </c>
      <c r="C329" s="715" t="s">
        <v>561</v>
      </c>
      <c r="D329" s="716" t="s">
        <v>1820</v>
      </c>
      <c r="E329" s="715" t="s">
        <v>1621</v>
      </c>
      <c r="F329" s="716" t="s">
        <v>1823</v>
      </c>
      <c r="G329" s="715" t="s">
        <v>1390</v>
      </c>
      <c r="H329" s="715" t="s">
        <v>1665</v>
      </c>
      <c r="I329" s="715" t="s">
        <v>1665</v>
      </c>
      <c r="J329" s="715" t="s">
        <v>1666</v>
      </c>
      <c r="K329" s="715" t="s">
        <v>1662</v>
      </c>
      <c r="L329" s="717">
        <v>122.69000000000004</v>
      </c>
      <c r="M329" s="717">
        <v>22</v>
      </c>
      <c r="N329" s="718">
        <v>2699.1800000000007</v>
      </c>
    </row>
    <row r="330" spans="1:14" ht="14.4" customHeight="1" x14ac:dyDescent="0.3">
      <c r="A330" s="713" t="s">
        <v>551</v>
      </c>
      <c r="B330" s="714" t="s">
        <v>552</v>
      </c>
      <c r="C330" s="715" t="s">
        <v>561</v>
      </c>
      <c r="D330" s="716" t="s">
        <v>1820</v>
      </c>
      <c r="E330" s="715" t="s">
        <v>1621</v>
      </c>
      <c r="F330" s="716" t="s">
        <v>1823</v>
      </c>
      <c r="G330" s="715" t="s">
        <v>1390</v>
      </c>
      <c r="H330" s="715" t="s">
        <v>1667</v>
      </c>
      <c r="I330" s="715" t="s">
        <v>1667</v>
      </c>
      <c r="J330" s="715" t="s">
        <v>1668</v>
      </c>
      <c r="K330" s="715" t="s">
        <v>1669</v>
      </c>
      <c r="L330" s="717">
        <v>179.26</v>
      </c>
      <c r="M330" s="717">
        <v>5</v>
      </c>
      <c r="N330" s="718">
        <v>896.3</v>
      </c>
    </row>
    <row r="331" spans="1:14" ht="14.4" customHeight="1" x14ac:dyDescent="0.3">
      <c r="A331" s="713" t="s">
        <v>551</v>
      </c>
      <c r="B331" s="714" t="s">
        <v>552</v>
      </c>
      <c r="C331" s="715" t="s">
        <v>561</v>
      </c>
      <c r="D331" s="716" t="s">
        <v>1820</v>
      </c>
      <c r="E331" s="715" t="s">
        <v>1621</v>
      </c>
      <c r="F331" s="716" t="s">
        <v>1823</v>
      </c>
      <c r="G331" s="715" t="s">
        <v>1390</v>
      </c>
      <c r="H331" s="715" t="s">
        <v>1670</v>
      </c>
      <c r="I331" s="715" t="s">
        <v>1670</v>
      </c>
      <c r="J331" s="715" t="s">
        <v>1671</v>
      </c>
      <c r="K331" s="715" t="s">
        <v>1662</v>
      </c>
      <c r="L331" s="717">
        <v>129.97</v>
      </c>
      <c r="M331" s="717">
        <v>3</v>
      </c>
      <c r="N331" s="718">
        <v>389.90999999999997</v>
      </c>
    </row>
    <row r="332" spans="1:14" ht="14.4" customHeight="1" x14ac:dyDescent="0.3">
      <c r="A332" s="713" t="s">
        <v>551</v>
      </c>
      <c r="B332" s="714" t="s">
        <v>552</v>
      </c>
      <c r="C332" s="715" t="s">
        <v>561</v>
      </c>
      <c r="D332" s="716" t="s">
        <v>1820</v>
      </c>
      <c r="E332" s="715" t="s">
        <v>1621</v>
      </c>
      <c r="F332" s="716" t="s">
        <v>1823</v>
      </c>
      <c r="G332" s="715" t="s">
        <v>1390</v>
      </c>
      <c r="H332" s="715" t="s">
        <v>1672</v>
      </c>
      <c r="I332" s="715" t="s">
        <v>1673</v>
      </c>
      <c r="J332" s="715" t="s">
        <v>1674</v>
      </c>
      <c r="K332" s="715" t="s">
        <v>1630</v>
      </c>
      <c r="L332" s="717">
        <v>30.669999999999995</v>
      </c>
      <c r="M332" s="717">
        <v>4</v>
      </c>
      <c r="N332" s="718">
        <v>122.67999999999998</v>
      </c>
    </row>
    <row r="333" spans="1:14" ht="14.4" customHeight="1" x14ac:dyDescent="0.3">
      <c r="A333" s="713" t="s">
        <v>551</v>
      </c>
      <c r="B333" s="714" t="s">
        <v>552</v>
      </c>
      <c r="C333" s="715" t="s">
        <v>561</v>
      </c>
      <c r="D333" s="716" t="s">
        <v>1820</v>
      </c>
      <c r="E333" s="715" t="s">
        <v>1621</v>
      </c>
      <c r="F333" s="716" t="s">
        <v>1823</v>
      </c>
      <c r="G333" s="715" t="s">
        <v>1390</v>
      </c>
      <c r="H333" s="715" t="s">
        <v>1675</v>
      </c>
      <c r="I333" s="715" t="s">
        <v>1675</v>
      </c>
      <c r="J333" s="715" t="s">
        <v>1676</v>
      </c>
      <c r="K333" s="715" t="s">
        <v>1659</v>
      </c>
      <c r="L333" s="717">
        <v>135.59983295109041</v>
      </c>
      <c r="M333" s="717">
        <v>3</v>
      </c>
      <c r="N333" s="718">
        <v>406.79949885327119</v>
      </c>
    </row>
    <row r="334" spans="1:14" ht="14.4" customHeight="1" x14ac:dyDescent="0.3">
      <c r="A334" s="713" t="s">
        <v>551</v>
      </c>
      <c r="B334" s="714" t="s">
        <v>552</v>
      </c>
      <c r="C334" s="715" t="s">
        <v>561</v>
      </c>
      <c r="D334" s="716" t="s">
        <v>1820</v>
      </c>
      <c r="E334" s="715" t="s">
        <v>1677</v>
      </c>
      <c r="F334" s="716" t="s">
        <v>1824</v>
      </c>
      <c r="G334" s="715"/>
      <c r="H334" s="715" t="s">
        <v>1678</v>
      </c>
      <c r="I334" s="715" t="s">
        <v>1678</v>
      </c>
      <c r="J334" s="715" t="s">
        <v>1679</v>
      </c>
      <c r="K334" s="715" t="s">
        <v>1680</v>
      </c>
      <c r="L334" s="717">
        <v>316.02999999999997</v>
      </c>
      <c r="M334" s="717">
        <v>0.8</v>
      </c>
      <c r="N334" s="718">
        <v>252.82399999999998</v>
      </c>
    </row>
    <row r="335" spans="1:14" ht="14.4" customHeight="1" x14ac:dyDescent="0.3">
      <c r="A335" s="713" t="s">
        <v>551</v>
      </c>
      <c r="B335" s="714" t="s">
        <v>552</v>
      </c>
      <c r="C335" s="715" t="s">
        <v>561</v>
      </c>
      <c r="D335" s="716" t="s">
        <v>1820</v>
      </c>
      <c r="E335" s="715" t="s">
        <v>1677</v>
      </c>
      <c r="F335" s="716" t="s">
        <v>1824</v>
      </c>
      <c r="G335" s="715" t="s">
        <v>610</v>
      </c>
      <c r="H335" s="715" t="s">
        <v>1681</v>
      </c>
      <c r="I335" s="715" t="s">
        <v>1681</v>
      </c>
      <c r="J335" s="715" t="s">
        <v>1682</v>
      </c>
      <c r="K335" s="715" t="s">
        <v>1683</v>
      </c>
      <c r="L335" s="717">
        <v>57.989999999999995</v>
      </c>
      <c r="M335" s="717">
        <v>2</v>
      </c>
      <c r="N335" s="718">
        <v>115.97999999999999</v>
      </c>
    </row>
    <row r="336" spans="1:14" ht="14.4" customHeight="1" x14ac:dyDescent="0.3">
      <c r="A336" s="713" t="s">
        <v>551</v>
      </c>
      <c r="B336" s="714" t="s">
        <v>552</v>
      </c>
      <c r="C336" s="715" t="s">
        <v>561</v>
      </c>
      <c r="D336" s="716" t="s">
        <v>1820</v>
      </c>
      <c r="E336" s="715" t="s">
        <v>1677</v>
      </c>
      <c r="F336" s="716" t="s">
        <v>1824</v>
      </c>
      <c r="G336" s="715" t="s">
        <v>610</v>
      </c>
      <c r="H336" s="715" t="s">
        <v>1684</v>
      </c>
      <c r="I336" s="715" t="s">
        <v>1685</v>
      </c>
      <c r="J336" s="715" t="s">
        <v>1686</v>
      </c>
      <c r="K336" s="715" t="s">
        <v>1687</v>
      </c>
      <c r="L336" s="717">
        <v>51.039999999999992</v>
      </c>
      <c r="M336" s="717">
        <v>8</v>
      </c>
      <c r="N336" s="718">
        <v>408.31999999999994</v>
      </c>
    </row>
    <row r="337" spans="1:14" ht="14.4" customHeight="1" x14ac:dyDescent="0.3">
      <c r="A337" s="713" t="s">
        <v>551</v>
      </c>
      <c r="B337" s="714" t="s">
        <v>552</v>
      </c>
      <c r="C337" s="715" t="s">
        <v>561</v>
      </c>
      <c r="D337" s="716" t="s">
        <v>1820</v>
      </c>
      <c r="E337" s="715" t="s">
        <v>1677</v>
      </c>
      <c r="F337" s="716" t="s">
        <v>1824</v>
      </c>
      <c r="G337" s="715" t="s">
        <v>610</v>
      </c>
      <c r="H337" s="715" t="s">
        <v>1688</v>
      </c>
      <c r="I337" s="715" t="s">
        <v>1689</v>
      </c>
      <c r="J337" s="715" t="s">
        <v>1690</v>
      </c>
      <c r="K337" s="715" t="s">
        <v>1691</v>
      </c>
      <c r="L337" s="717">
        <v>67.740000000000009</v>
      </c>
      <c r="M337" s="717">
        <v>4</v>
      </c>
      <c r="N337" s="718">
        <v>270.96000000000004</v>
      </c>
    </row>
    <row r="338" spans="1:14" ht="14.4" customHeight="1" x14ac:dyDescent="0.3">
      <c r="A338" s="713" t="s">
        <v>551</v>
      </c>
      <c r="B338" s="714" t="s">
        <v>552</v>
      </c>
      <c r="C338" s="715" t="s">
        <v>561</v>
      </c>
      <c r="D338" s="716" t="s">
        <v>1820</v>
      </c>
      <c r="E338" s="715" t="s">
        <v>1677</v>
      </c>
      <c r="F338" s="716" t="s">
        <v>1824</v>
      </c>
      <c r="G338" s="715" t="s">
        <v>610</v>
      </c>
      <c r="H338" s="715" t="s">
        <v>1692</v>
      </c>
      <c r="I338" s="715" t="s">
        <v>1693</v>
      </c>
      <c r="J338" s="715" t="s">
        <v>1694</v>
      </c>
      <c r="K338" s="715" t="s">
        <v>1695</v>
      </c>
      <c r="L338" s="717">
        <v>25.591647300255744</v>
      </c>
      <c r="M338" s="717">
        <v>27</v>
      </c>
      <c r="N338" s="718">
        <v>690.97447710690506</v>
      </c>
    </row>
    <row r="339" spans="1:14" ht="14.4" customHeight="1" x14ac:dyDescent="0.3">
      <c r="A339" s="713" t="s">
        <v>551</v>
      </c>
      <c r="B339" s="714" t="s">
        <v>552</v>
      </c>
      <c r="C339" s="715" t="s">
        <v>561</v>
      </c>
      <c r="D339" s="716" t="s">
        <v>1820</v>
      </c>
      <c r="E339" s="715" t="s">
        <v>1677</v>
      </c>
      <c r="F339" s="716" t="s">
        <v>1824</v>
      </c>
      <c r="G339" s="715" t="s">
        <v>610</v>
      </c>
      <c r="H339" s="715" t="s">
        <v>1696</v>
      </c>
      <c r="I339" s="715" t="s">
        <v>1697</v>
      </c>
      <c r="J339" s="715" t="s">
        <v>1698</v>
      </c>
      <c r="K339" s="715" t="s">
        <v>1699</v>
      </c>
      <c r="L339" s="717">
        <v>163.73000000000002</v>
      </c>
      <c r="M339" s="717">
        <v>4</v>
      </c>
      <c r="N339" s="718">
        <v>654.92000000000007</v>
      </c>
    </row>
    <row r="340" spans="1:14" ht="14.4" customHeight="1" x14ac:dyDescent="0.3">
      <c r="A340" s="713" t="s">
        <v>551</v>
      </c>
      <c r="B340" s="714" t="s">
        <v>552</v>
      </c>
      <c r="C340" s="715" t="s">
        <v>561</v>
      </c>
      <c r="D340" s="716" t="s">
        <v>1820</v>
      </c>
      <c r="E340" s="715" t="s">
        <v>1677</v>
      </c>
      <c r="F340" s="716" t="s">
        <v>1824</v>
      </c>
      <c r="G340" s="715" t="s">
        <v>610</v>
      </c>
      <c r="H340" s="715" t="s">
        <v>1700</v>
      </c>
      <c r="I340" s="715" t="s">
        <v>1701</v>
      </c>
      <c r="J340" s="715" t="s">
        <v>1702</v>
      </c>
      <c r="K340" s="715" t="s">
        <v>1703</v>
      </c>
      <c r="L340" s="717">
        <v>599.75000000000011</v>
      </c>
      <c r="M340" s="717">
        <v>3</v>
      </c>
      <c r="N340" s="718">
        <v>1799.2500000000005</v>
      </c>
    </row>
    <row r="341" spans="1:14" ht="14.4" customHeight="1" x14ac:dyDescent="0.3">
      <c r="A341" s="713" t="s">
        <v>551</v>
      </c>
      <c r="B341" s="714" t="s">
        <v>552</v>
      </c>
      <c r="C341" s="715" t="s">
        <v>561</v>
      </c>
      <c r="D341" s="716" t="s">
        <v>1820</v>
      </c>
      <c r="E341" s="715" t="s">
        <v>1677</v>
      </c>
      <c r="F341" s="716" t="s">
        <v>1824</v>
      </c>
      <c r="G341" s="715" t="s">
        <v>610</v>
      </c>
      <c r="H341" s="715" t="s">
        <v>1704</v>
      </c>
      <c r="I341" s="715" t="s">
        <v>1705</v>
      </c>
      <c r="J341" s="715" t="s">
        <v>1706</v>
      </c>
      <c r="K341" s="715" t="s">
        <v>1707</v>
      </c>
      <c r="L341" s="717">
        <v>127.01777059109365</v>
      </c>
      <c r="M341" s="717">
        <v>13</v>
      </c>
      <c r="N341" s="718">
        <v>1651.2310176842175</v>
      </c>
    </row>
    <row r="342" spans="1:14" ht="14.4" customHeight="1" x14ac:dyDescent="0.3">
      <c r="A342" s="713" t="s">
        <v>551</v>
      </c>
      <c r="B342" s="714" t="s">
        <v>552</v>
      </c>
      <c r="C342" s="715" t="s">
        <v>561</v>
      </c>
      <c r="D342" s="716" t="s">
        <v>1820</v>
      </c>
      <c r="E342" s="715" t="s">
        <v>1677</v>
      </c>
      <c r="F342" s="716" t="s">
        <v>1824</v>
      </c>
      <c r="G342" s="715" t="s">
        <v>610</v>
      </c>
      <c r="H342" s="715" t="s">
        <v>1708</v>
      </c>
      <c r="I342" s="715" t="s">
        <v>1709</v>
      </c>
      <c r="J342" s="715" t="s">
        <v>1710</v>
      </c>
      <c r="K342" s="715" t="s">
        <v>1711</v>
      </c>
      <c r="L342" s="717">
        <v>52.67</v>
      </c>
      <c r="M342" s="717">
        <v>1</v>
      </c>
      <c r="N342" s="718">
        <v>52.67</v>
      </c>
    </row>
    <row r="343" spans="1:14" ht="14.4" customHeight="1" x14ac:dyDescent="0.3">
      <c r="A343" s="713" t="s">
        <v>551</v>
      </c>
      <c r="B343" s="714" t="s">
        <v>552</v>
      </c>
      <c r="C343" s="715" t="s">
        <v>561</v>
      </c>
      <c r="D343" s="716" t="s">
        <v>1820</v>
      </c>
      <c r="E343" s="715" t="s">
        <v>1677</v>
      </c>
      <c r="F343" s="716" t="s">
        <v>1824</v>
      </c>
      <c r="G343" s="715" t="s">
        <v>610</v>
      </c>
      <c r="H343" s="715" t="s">
        <v>1712</v>
      </c>
      <c r="I343" s="715" t="s">
        <v>1713</v>
      </c>
      <c r="J343" s="715" t="s">
        <v>1714</v>
      </c>
      <c r="K343" s="715" t="s">
        <v>1715</v>
      </c>
      <c r="L343" s="717">
        <v>181.5</v>
      </c>
      <c r="M343" s="717">
        <v>42</v>
      </c>
      <c r="N343" s="718">
        <v>7623</v>
      </c>
    </row>
    <row r="344" spans="1:14" ht="14.4" customHeight="1" x14ac:dyDescent="0.3">
      <c r="A344" s="713" t="s">
        <v>551</v>
      </c>
      <c r="B344" s="714" t="s">
        <v>552</v>
      </c>
      <c r="C344" s="715" t="s">
        <v>561</v>
      </c>
      <c r="D344" s="716" t="s">
        <v>1820</v>
      </c>
      <c r="E344" s="715" t="s">
        <v>1677</v>
      </c>
      <c r="F344" s="716" t="s">
        <v>1824</v>
      </c>
      <c r="G344" s="715" t="s">
        <v>610</v>
      </c>
      <c r="H344" s="715" t="s">
        <v>1716</v>
      </c>
      <c r="I344" s="715" t="s">
        <v>1717</v>
      </c>
      <c r="J344" s="715" t="s">
        <v>1718</v>
      </c>
      <c r="K344" s="715" t="s">
        <v>1719</v>
      </c>
      <c r="L344" s="717">
        <v>53.74</v>
      </c>
      <c r="M344" s="717">
        <v>1</v>
      </c>
      <c r="N344" s="718">
        <v>53.74</v>
      </c>
    </row>
    <row r="345" spans="1:14" ht="14.4" customHeight="1" x14ac:dyDescent="0.3">
      <c r="A345" s="713" t="s">
        <v>551</v>
      </c>
      <c r="B345" s="714" t="s">
        <v>552</v>
      </c>
      <c r="C345" s="715" t="s">
        <v>561</v>
      </c>
      <c r="D345" s="716" t="s">
        <v>1820</v>
      </c>
      <c r="E345" s="715" t="s">
        <v>1677</v>
      </c>
      <c r="F345" s="716" t="s">
        <v>1824</v>
      </c>
      <c r="G345" s="715" t="s">
        <v>610</v>
      </c>
      <c r="H345" s="715" t="s">
        <v>1720</v>
      </c>
      <c r="I345" s="715" t="s">
        <v>1721</v>
      </c>
      <c r="J345" s="715" t="s">
        <v>1722</v>
      </c>
      <c r="K345" s="715" t="s">
        <v>1723</v>
      </c>
      <c r="L345" s="717">
        <v>643.77054929577457</v>
      </c>
      <c r="M345" s="717">
        <v>3.5500000000000003</v>
      </c>
      <c r="N345" s="718">
        <v>2285.3854499999998</v>
      </c>
    </row>
    <row r="346" spans="1:14" ht="14.4" customHeight="1" x14ac:dyDescent="0.3">
      <c r="A346" s="713" t="s">
        <v>551</v>
      </c>
      <c r="B346" s="714" t="s">
        <v>552</v>
      </c>
      <c r="C346" s="715" t="s">
        <v>561</v>
      </c>
      <c r="D346" s="716" t="s">
        <v>1820</v>
      </c>
      <c r="E346" s="715" t="s">
        <v>1677</v>
      </c>
      <c r="F346" s="716" t="s">
        <v>1824</v>
      </c>
      <c r="G346" s="715" t="s">
        <v>610</v>
      </c>
      <c r="H346" s="715" t="s">
        <v>1724</v>
      </c>
      <c r="I346" s="715" t="s">
        <v>1725</v>
      </c>
      <c r="J346" s="715" t="s">
        <v>1726</v>
      </c>
      <c r="K346" s="715" t="s">
        <v>1719</v>
      </c>
      <c r="L346" s="717">
        <v>63.480116994649251</v>
      </c>
      <c r="M346" s="717">
        <v>3</v>
      </c>
      <c r="N346" s="718">
        <v>190.44035098394775</v>
      </c>
    </row>
    <row r="347" spans="1:14" ht="14.4" customHeight="1" x14ac:dyDescent="0.3">
      <c r="A347" s="713" t="s">
        <v>551</v>
      </c>
      <c r="B347" s="714" t="s">
        <v>552</v>
      </c>
      <c r="C347" s="715" t="s">
        <v>561</v>
      </c>
      <c r="D347" s="716" t="s">
        <v>1820</v>
      </c>
      <c r="E347" s="715" t="s">
        <v>1677</v>
      </c>
      <c r="F347" s="716" t="s">
        <v>1824</v>
      </c>
      <c r="G347" s="715" t="s">
        <v>610</v>
      </c>
      <c r="H347" s="715" t="s">
        <v>1727</v>
      </c>
      <c r="I347" s="715" t="s">
        <v>1728</v>
      </c>
      <c r="J347" s="715" t="s">
        <v>1729</v>
      </c>
      <c r="K347" s="715" t="s">
        <v>1730</v>
      </c>
      <c r="L347" s="717">
        <v>103.66</v>
      </c>
      <c r="M347" s="717">
        <v>2</v>
      </c>
      <c r="N347" s="718">
        <v>207.32</v>
      </c>
    </row>
    <row r="348" spans="1:14" ht="14.4" customHeight="1" x14ac:dyDescent="0.3">
      <c r="A348" s="713" t="s">
        <v>551</v>
      </c>
      <c r="B348" s="714" t="s">
        <v>552</v>
      </c>
      <c r="C348" s="715" t="s">
        <v>561</v>
      </c>
      <c r="D348" s="716" t="s">
        <v>1820</v>
      </c>
      <c r="E348" s="715" t="s">
        <v>1677</v>
      </c>
      <c r="F348" s="716" t="s">
        <v>1824</v>
      </c>
      <c r="G348" s="715" t="s">
        <v>610</v>
      </c>
      <c r="H348" s="715" t="s">
        <v>1731</v>
      </c>
      <c r="I348" s="715" t="s">
        <v>1731</v>
      </c>
      <c r="J348" s="715" t="s">
        <v>1732</v>
      </c>
      <c r="K348" s="715" t="s">
        <v>1733</v>
      </c>
      <c r="L348" s="717">
        <v>517</v>
      </c>
      <c r="M348" s="717">
        <v>1</v>
      </c>
      <c r="N348" s="718">
        <v>517</v>
      </c>
    </row>
    <row r="349" spans="1:14" ht="14.4" customHeight="1" x14ac:dyDescent="0.3">
      <c r="A349" s="713" t="s">
        <v>551</v>
      </c>
      <c r="B349" s="714" t="s">
        <v>552</v>
      </c>
      <c r="C349" s="715" t="s">
        <v>561</v>
      </c>
      <c r="D349" s="716" t="s">
        <v>1820</v>
      </c>
      <c r="E349" s="715" t="s">
        <v>1677</v>
      </c>
      <c r="F349" s="716" t="s">
        <v>1824</v>
      </c>
      <c r="G349" s="715" t="s">
        <v>610</v>
      </c>
      <c r="H349" s="715" t="s">
        <v>1734</v>
      </c>
      <c r="I349" s="715" t="s">
        <v>1735</v>
      </c>
      <c r="J349" s="715" t="s">
        <v>1736</v>
      </c>
      <c r="K349" s="715" t="s">
        <v>1737</v>
      </c>
      <c r="L349" s="717">
        <v>49.7</v>
      </c>
      <c r="M349" s="717">
        <v>1</v>
      </c>
      <c r="N349" s="718">
        <v>49.7</v>
      </c>
    </row>
    <row r="350" spans="1:14" ht="14.4" customHeight="1" x14ac:dyDescent="0.3">
      <c r="A350" s="713" t="s">
        <v>551</v>
      </c>
      <c r="B350" s="714" t="s">
        <v>552</v>
      </c>
      <c r="C350" s="715" t="s">
        <v>561</v>
      </c>
      <c r="D350" s="716" t="s">
        <v>1820</v>
      </c>
      <c r="E350" s="715" t="s">
        <v>1677</v>
      </c>
      <c r="F350" s="716" t="s">
        <v>1824</v>
      </c>
      <c r="G350" s="715" t="s">
        <v>610</v>
      </c>
      <c r="H350" s="715" t="s">
        <v>1738</v>
      </c>
      <c r="I350" s="715" t="s">
        <v>1739</v>
      </c>
      <c r="J350" s="715" t="s">
        <v>1736</v>
      </c>
      <c r="K350" s="715" t="s">
        <v>1740</v>
      </c>
      <c r="L350" s="717">
        <v>85.069999999999951</v>
      </c>
      <c r="M350" s="717">
        <v>1</v>
      </c>
      <c r="N350" s="718">
        <v>85.069999999999951</v>
      </c>
    </row>
    <row r="351" spans="1:14" ht="14.4" customHeight="1" x14ac:dyDescent="0.3">
      <c r="A351" s="713" t="s">
        <v>551</v>
      </c>
      <c r="B351" s="714" t="s">
        <v>552</v>
      </c>
      <c r="C351" s="715" t="s">
        <v>561</v>
      </c>
      <c r="D351" s="716" t="s">
        <v>1820</v>
      </c>
      <c r="E351" s="715" t="s">
        <v>1677</v>
      </c>
      <c r="F351" s="716" t="s">
        <v>1824</v>
      </c>
      <c r="G351" s="715" t="s">
        <v>610</v>
      </c>
      <c r="H351" s="715" t="s">
        <v>1741</v>
      </c>
      <c r="I351" s="715" t="s">
        <v>1741</v>
      </c>
      <c r="J351" s="715" t="s">
        <v>1742</v>
      </c>
      <c r="K351" s="715" t="s">
        <v>1743</v>
      </c>
      <c r="L351" s="717">
        <v>462</v>
      </c>
      <c r="M351" s="717">
        <v>5</v>
      </c>
      <c r="N351" s="718">
        <v>2310</v>
      </c>
    </row>
    <row r="352" spans="1:14" ht="14.4" customHeight="1" x14ac:dyDescent="0.3">
      <c r="A352" s="713" t="s">
        <v>551</v>
      </c>
      <c r="B352" s="714" t="s">
        <v>552</v>
      </c>
      <c r="C352" s="715" t="s">
        <v>561</v>
      </c>
      <c r="D352" s="716" t="s">
        <v>1820</v>
      </c>
      <c r="E352" s="715" t="s">
        <v>1677</v>
      </c>
      <c r="F352" s="716" t="s">
        <v>1824</v>
      </c>
      <c r="G352" s="715" t="s">
        <v>610</v>
      </c>
      <c r="H352" s="715" t="s">
        <v>1744</v>
      </c>
      <c r="I352" s="715" t="s">
        <v>1745</v>
      </c>
      <c r="J352" s="715" t="s">
        <v>1746</v>
      </c>
      <c r="K352" s="715" t="s">
        <v>1747</v>
      </c>
      <c r="L352" s="717">
        <v>155.16999999999999</v>
      </c>
      <c r="M352" s="717">
        <v>3</v>
      </c>
      <c r="N352" s="718">
        <v>465.51</v>
      </c>
    </row>
    <row r="353" spans="1:14" ht="14.4" customHeight="1" x14ac:dyDescent="0.3">
      <c r="A353" s="713" t="s">
        <v>551</v>
      </c>
      <c r="B353" s="714" t="s">
        <v>552</v>
      </c>
      <c r="C353" s="715" t="s">
        <v>561</v>
      </c>
      <c r="D353" s="716" t="s">
        <v>1820</v>
      </c>
      <c r="E353" s="715" t="s">
        <v>1677</v>
      </c>
      <c r="F353" s="716" t="s">
        <v>1824</v>
      </c>
      <c r="G353" s="715" t="s">
        <v>610</v>
      </c>
      <c r="H353" s="715" t="s">
        <v>1748</v>
      </c>
      <c r="I353" s="715" t="s">
        <v>1748</v>
      </c>
      <c r="J353" s="715" t="s">
        <v>1749</v>
      </c>
      <c r="K353" s="715" t="s">
        <v>1750</v>
      </c>
      <c r="L353" s="717">
        <v>286</v>
      </c>
      <c r="M353" s="717">
        <v>5.4</v>
      </c>
      <c r="N353" s="718">
        <v>1544.4</v>
      </c>
    </row>
    <row r="354" spans="1:14" ht="14.4" customHeight="1" x14ac:dyDescent="0.3">
      <c r="A354" s="713" t="s">
        <v>551</v>
      </c>
      <c r="B354" s="714" t="s">
        <v>552</v>
      </c>
      <c r="C354" s="715" t="s">
        <v>561</v>
      </c>
      <c r="D354" s="716" t="s">
        <v>1820</v>
      </c>
      <c r="E354" s="715" t="s">
        <v>1677</v>
      </c>
      <c r="F354" s="716" t="s">
        <v>1824</v>
      </c>
      <c r="G354" s="715" t="s">
        <v>610</v>
      </c>
      <c r="H354" s="715" t="s">
        <v>1751</v>
      </c>
      <c r="I354" s="715" t="s">
        <v>1751</v>
      </c>
      <c r="J354" s="715" t="s">
        <v>1752</v>
      </c>
      <c r="K354" s="715" t="s">
        <v>1753</v>
      </c>
      <c r="L354" s="717">
        <v>72.639999999999986</v>
      </c>
      <c r="M354" s="717">
        <v>3</v>
      </c>
      <c r="N354" s="718">
        <v>217.91999999999996</v>
      </c>
    </row>
    <row r="355" spans="1:14" ht="14.4" customHeight="1" x14ac:dyDescent="0.3">
      <c r="A355" s="713" t="s">
        <v>551</v>
      </c>
      <c r="B355" s="714" t="s">
        <v>552</v>
      </c>
      <c r="C355" s="715" t="s">
        <v>561</v>
      </c>
      <c r="D355" s="716" t="s">
        <v>1820</v>
      </c>
      <c r="E355" s="715" t="s">
        <v>1677</v>
      </c>
      <c r="F355" s="716" t="s">
        <v>1824</v>
      </c>
      <c r="G355" s="715" t="s">
        <v>610</v>
      </c>
      <c r="H355" s="715" t="s">
        <v>1754</v>
      </c>
      <c r="I355" s="715" t="s">
        <v>1754</v>
      </c>
      <c r="J355" s="715" t="s">
        <v>1755</v>
      </c>
      <c r="K355" s="715" t="s">
        <v>1756</v>
      </c>
      <c r="L355" s="717">
        <v>419.52</v>
      </c>
      <c r="M355" s="717">
        <v>1.6</v>
      </c>
      <c r="N355" s="718">
        <v>671.23199999999997</v>
      </c>
    </row>
    <row r="356" spans="1:14" ht="14.4" customHeight="1" x14ac:dyDescent="0.3">
      <c r="A356" s="713" t="s">
        <v>551</v>
      </c>
      <c r="B356" s="714" t="s">
        <v>552</v>
      </c>
      <c r="C356" s="715" t="s">
        <v>561</v>
      </c>
      <c r="D356" s="716" t="s">
        <v>1820</v>
      </c>
      <c r="E356" s="715" t="s">
        <v>1677</v>
      </c>
      <c r="F356" s="716" t="s">
        <v>1824</v>
      </c>
      <c r="G356" s="715" t="s">
        <v>610</v>
      </c>
      <c r="H356" s="715" t="s">
        <v>1757</v>
      </c>
      <c r="I356" s="715" t="s">
        <v>1758</v>
      </c>
      <c r="J356" s="715" t="s">
        <v>1759</v>
      </c>
      <c r="K356" s="715" t="s">
        <v>1707</v>
      </c>
      <c r="L356" s="717">
        <v>58.720000000000006</v>
      </c>
      <c r="M356" s="717">
        <v>12</v>
      </c>
      <c r="N356" s="718">
        <v>704.6400000000001</v>
      </c>
    </row>
    <row r="357" spans="1:14" ht="14.4" customHeight="1" x14ac:dyDescent="0.3">
      <c r="A357" s="713" t="s">
        <v>551</v>
      </c>
      <c r="B357" s="714" t="s">
        <v>552</v>
      </c>
      <c r="C357" s="715" t="s">
        <v>561</v>
      </c>
      <c r="D357" s="716" t="s">
        <v>1820</v>
      </c>
      <c r="E357" s="715" t="s">
        <v>1677</v>
      </c>
      <c r="F357" s="716" t="s">
        <v>1824</v>
      </c>
      <c r="G357" s="715" t="s">
        <v>610</v>
      </c>
      <c r="H357" s="715" t="s">
        <v>1760</v>
      </c>
      <c r="I357" s="715" t="s">
        <v>1760</v>
      </c>
      <c r="J357" s="715" t="s">
        <v>1761</v>
      </c>
      <c r="K357" s="715" t="s">
        <v>1762</v>
      </c>
      <c r="L357" s="717">
        <v>676.37588235294118</v>
      </c>
      <c r="M357" s="717">
        <v>3.4</v>
      </c>
      <c r="N357" s="718">
        <v>2299.6779999999999</v>
      </c>
    </row>
    <row r="358" spans="1:14" ht="14.4" customHeight="1" x14ac:dyDescent="0.3">
      <c r="A358" s="713" t="s">
        <v>551</v>
      </c>
      <c r="B358" s="714" t="s">
        <v>552</v>
      </c>
      <c r="C358" s="715" t="s">
        <v>561</v>
      </c>
      <c r="D358" s="716" t="s">
        <v>1820</v>
      </c>
      <c r="E358" s="715" t="s">
        <v>1677</v>
      </c>
      <c r="F358" s="716" t="s">
        <v>1824</v>
      </c>
      <c r="G358" s="715" t="s">
        <v>610</v>
      </c>
      <c r="H358" s="715" t="s">
        <v>1763</v>
      </c>
      <c r="I358" s="715" t="s">
        <v>1763</v>
      </c>
      <c r="J358" s="715" t="s">
        <v>1764</v>
      </c>
      <c r="K358" s="715" t="s">
        <v>1765</v>
      </c>
      <c r="L358" s="717">
        <v>90.004705882352937</v>
      </c>
      <c r="M358" s="717">
        <v>17</v>
      </c>
      <c r="N358" s="718">
        <v>1530.08</v>
      </c>
    </row>
    <row r="359" spans="1:14" ht="14.4" customHeight="1" x14ac:dyDescent="0.3">
      <c r="A359" s="713" t="s">
        <v>551</v>
      </c>
      <c r="B359" s="714" t="s">
        <v>552</v>
      </c>
      <c r="C359" s="715" t="s">
        <v>561</v>
      </c>
      <c r="D359" s="716" t="s">
        <v>1820</v>
      </c>
      <c r="E359" s="715" t="s">
        <v>1677</v>
      </c>
      <c r="F359" s="716" t="s">
        <v>1824</v>
      </c>
      <c r="G359" s="715" t="s">
        <v>610</v>
      </c>
      <c r="H359" s="715" t="s">
        <v>1766</v>
      </c>
      <c r="I359" s="715" t="s">
        <v>1766</v>
      </c>
      <c r="J359" s="715" t="s">
        <v>1767</v>
      </c>
      <c r="K359" s="715" t="s">
        <v>1768</v>
      </c>
      <c r="L359" s="717">
        <v>251.37250000000003</v>
      </c>
      <c r="M359" s="717">
        <v>40</v>
      </c>
      <c r="N359" s="718">
        <v>10054.900000000001</v>
      </c>
    </row>
    <row r="360" spans="1:14" ht="14.4" customHeight="1" x14ac:dyDescent="0.3">
      <c r="A360" s="713" t="s">
        <v>551</v>
      </c>
      <c r="B360" s="714" t="s">
        <v>552</v>
      </c>
      <c r="C360" s="715" t="s">
        <v>561</v>
      </c>
      <c r="D360" s="716" t="s">
        <v>1820</v>
      </c>
      <c r="E360" s="715" t="s">
        <v>1677</v>
      </c>
      <c r="F360" s="716" t="s">
        <v>1824</v>
      </c>
      <c r="G360" s="715" t="s">
        <v>1390</v>
      </c>
      <c r="H360" s="715" t="s">
        <v>1769</v>
      </c>
      <c r="I360" s="715" t="s">
        <v>1770</v>
      </c>
      <c r="J360" s="715" t="s">
        <v>1771</v>
      </c>
      <c r="K360" s="715" t="s">
        <v>1772</v>
      </c>
      <c r="L360" s="717">
        <v>111.32000000000001</v>
      </c>
      <c r="M360" s="717">
        <v>3</v>
      </c>
      <c r="N360" s="718">
        <v>333.96000000000004</v>
      </c>
    </row>
    <row r="361" spans="1:14" ht="14.4" customHeight="1" x14ac:dyDescent="0.3">
      <c r="A361" s="713" t="s">
        <v>551</v>
      </c>
      <c r="B361" s="714" t="s">
        <v>552</v>
      </c>
      <c r="C361" s="715" t="s">
        <v>561</v>
      </c>
      <c r="D361" s="716" t="s">
        <v>1820</v>
      </c>
      <c r="E361" s="715" t="s">
        <v>1677</v>
      </c>
      <c r="F361" s="716" t="s">
        <v>1824</v>
      </c>
      <c r="G361" s="715" t="s">
        <v>1390</v>
      </c>
      <c r="H361" s="715" t="s">
        <v>1773</v>
      </c>
      <c r="I361" s="715" t="s">
        <v>1774</v>
      </c>
      <c r="J361" s="715" t="s">
        <v>1775</v>
      </c>
      <c r="K361" s="715" t="s">
        <v>1776</v>
      </c>
      <c r="L361" s="717">
        <v>324.10000000000002</v>
      </c>
      <c r="M361" s="717">
        <v>1.5</v>
      </c>
      <c r="N361" s="718">
        <v>486.15000000000003</v>
      </c>
    </row>
    <row r="362" spans="1:14" ht="14.4" customHeight="1" x14ac:dyDescent="0.3">
      <c r="A362" s="713" t="s">
        <v>551</v>
      </c>
      <c r="B362" s="714" t="s">
        <v>552</v>
      </c>
      <c r="C362" s="715" t="s">
        <v>561</v>
      </c>
      <c r="D362" s="716" t="s">
        <v>1820</v>
      </c>
      <c r="E362" s="715" t="s">
        <v>1677</v>
      </c>
      <c r="F362" s="716" t="s">
        <v>1824</v>
      </c>
      <c r="G362" s="715" t="s">
        <v>1390</v>
      </c>
      <c r="H362" s="715" t="s">
        <v>1777</v>
      </c>
      <c r="I362" s="715" t="s">
        <v>1778</v>
      </c>
      <c r="J362" s="715" t="s">
        <v>1779</v>
      </c>
      <c r="K362" s="715" t="s">
        <v>1780</v>
      </c>
      <c r="L362" s="717">
        <v>29.37</v>
      </c>
      <c r="M362" s="717">
        <v>30</v>
      </c>
      <c r="N362" s="718">
        <v>881.1</v>
      </c>
    </row>
    <row r="363" spans="1:14" ht="14.4" customHeight="1" x14ac:dyDescent="0.3">
      <c r="A363" s="713" t="s">
        <v>551</v>
      </c>
      <c r="B363" s="714" t="s">
        <v>552</v>
      </c>
      <c r="C363" s="715" t="s">
        <v>561</v>
      </c>
      <c r="D363" s="716" t="s">
        <v>1820</v>
      </c>
      <c r="E363" s="715" t="s">
        <v>1677</v>
      </c>
      <c r="F363" s="716" t="s">
        <v>1824</v>
      </c>
      <c r="G363" s="715" t="s">
        <v>1390</v>
      </c>
      <c r="H363" s="715" t="s">
        <v>1781</v>
      </c>
      <c r="I363" s="715" t="s">
        <v>1781</v>
      </c>
      <c r="J363" s="715" t="s">
        <v>1782</v>
      </c>
      <c r="K363" s="715" t="s">
        <v>1768</v>
      </c>
      <c r="L363" s="717">
        <v>36.149999999999991</v>
      </c>
      <c r="M363" s="717">
        <v>10</v>
      </c>
      <c r="N363" s="718">
        <v>361.49999999999989</v>
      </c>
    </row>
    <row r="364" spans="1:14" ht="14.4" customHeight="1" x14ac:dyDescent="0.3">
      <c r="A364" s="713" t="s">
        <v>551</v>
      </c>
      <c r="B364" s="714" t="s">
        <v>552</v>
      </c>
      <c r="C364" s="715" t="s">
        <v>561</v>
      </c>
      <c r="D364" s="716" t="s">
        <v>1820</v>
      </c>
      <c r="E364" s="715" t="s">
        <v>1677</v>
      </c>
      <c r="F364" s="716" t="s">
        <v>1824</v>
      </c>
      <c r="G364" s="715" t="s">
        <v>1390</v>
      </c>
      <c r="H364" s="715" t="s">
        <v>1783</v>
      </c>
      <c r="I364" s="715" t="s">
        <v>1783</v>
      </c>
      <c r="J364" s="715" t="s">
        <v>1784</v>
      </c>
      <c r="K364" s="715" t="s">
        <v>1785</v>
      </c>
      <c r="L364" s="717">
        <v>127.50000000000001</v>
      </c>
      <c r="M364" s="717">
        <v>30</v>
      </c>
      <c r="N364" s="718">
        <v>3825.0000000000005</v>
      </c>
    </row>
    <row r="365" spans="1:14" ht="14.4" customHeight="1" x14ac:dyDescent="0.3">
      <c r="A365" s="713" t="s">
        <v>551</v>
      </c>
      <c r="B365" s="714" t="s">
        <v>552</v>
      </c>
      <c r="C365" s="715" t="s">
        <v>561</v>
      </c>
      <c r="D365" s="716" t="s">
        <v>1820</v>
      </c>
      <c r="E365" s="715" t="s">
        <v>1677</v>
      </c>
      <c r="F365" s="716" t="s">
        <v>1824</v>
      </c>
      <c r="G365" s="715" t="s">
        <v>1390</v>
      </c>
      <c r="H365" s="715" t="s">
        <v>1786</v>
      </c>
      <c r="I365" s="715" t="s">
        <v>1786</v>
      </c>
      <c r="J365" s="715" t="s">
        <v>1787</v>
      </c>
      <c r="K365" s="715" t="s">
        <v>1788</v>
      </c>
      <c r="L365" s="717">
        <v>953.70047513463965</v>
      </c>
      <c r="M365" s="717">
        <v>32</v>
      </c>
      <c r="N365" s="718">
        <v>30518.415204308469</v>
      </c>
    </row>
    <row r="366" spans="1:14" ht="14.4" customHeight="1" x14ac:dyDescent="0.3">
      <c r="A366" s="713" t="s">
        <v>551</v>
      </c>
      <c r="B366" s="714" t="s">
        <v>552</v>
      </c>
      <c r="C366" s="715" t="s">
        <v>561</v>
      </c>
      <c r="D366" s="716" t="s">
        <v>1820</v>
      </c>
      <c r="E366" s="715" t="s">
        <v>1789</v>
      </c>
      <c r="F366" s="716" t="s">
        <v>1825</v>
      </c>
      <c r="G366" s="715" t="s">
        <v>610</v>
      </c>
      <c r="H366" s="715" t="s">
        <v>1790</v>
      </c>
      <c r="I366" s="715" t="s">
        <v>1791</v>
      </c>
      <c r="J366" s="715" t="s">
        <v>1792</v>
      </c>
      <c r="K366" s="715" t="s">
        <v>1793</v>
      </c>
      <c r="L366" s="717">
        <v>104.85999999999999</v>
      </c>
      <c r="M366" s="717">
        <v>4</v>
      </c>
      <c r="N366" s="718">
        <v>419.43999999999994</v>
      </c>
    </row>
    <row r="367" spans="1:14" ht="14.4" customHeight="1" x14ac:dyDescent="0.3">
      <c r="A367" s="713" t="s">
        <v>551</v>
      </c>
      <c r="B367" s="714" t="s">
        <v>552</v>
      </c>
      <c r="C367" s="715" t="s">
        <v>561</v>
      </c>
      <c r="D367" s="716" t="s">
        <v>1820</v>
      </c>
      <c r="E367" s="715" t="s">
        <v>1789</v>
      </c>
      <c r="F367" s="716" t="s">
        <v>1825</v>
      </c>
      <c r="G367" s="715" t="s">
        <v>610</v>
      </c>
      <c r="H367" s="715" t="s">
        <v>1794</v>
      </c>
      <c r="I367" s="715" t="s">
        <v>1795</v>
      </c>
      <c r="J367" s="715" t="s">
        <v>1796</v>
      </c>
      <c r="K367" s="715" t="s">
        <v>1797</v>
      </c>
      <c r="L367" s="717">
        <v>75.219999999999985</v>
      </c>
      <c r="M367" s="717">
        <v>3</v>
      </c>
      <c r="N367" s="718">
        <v>225.65999999999997</v>
      </c>
    </row>
    <row r="368" spans="1:14" ht="14.4" customHeight="1" x14ac:dyDescent="0.3">
      <c r="A368" s="713" t="s">
        <v>551</v>
      </c>
      <c r="B368" s="714" t="s">
        <v>552</v>
      </c>
      <c r="C368" s="715" t="s">
        <v>561</v>
      </c>
      <c r="D368" s="716" t="s">
        <v>1820</v>
      </c>
      <c r="E368" s="715" t="s">
        <v>1789</v>
      </c>
      <c r="F368" s="716" t="s">
        <v>1825</v>
      </c>
      <c r="G368" s="715" t="s">
        <v>610</v>
      </c>
      <c r="H368" s="715" t="s">
        <v>1798</v>
      </c>
      <c r="I368" s="715" t="s">
        <v>1799</v>
      </c>
      <c r="J368" s="715" t="s">
        <v>1800</v>
      </c>
      <c r="K368" s="715" t="s">
        <v>1801</v>
      </c>
      <c r="L368" s="717">
        <v>108.62999999999997</v>
      </c>
      <c r="M368" s="717">
        <v>13</v>
      </c>
      <c r="N368" s="718">
        <v>1412.1899999999996</v>
      </c>
    </row>
    <row r="369" spans="1:14" ht="14.4" customHeight="1" x14ac:dyDescent="0.3">
      <c r="A369" s="713" t="s">
        <v>551</v>
      </c>
      <c r="B369" s="714" t="s">
        <v>552</v>
      </c>
      <c r="C369" s="715" t="s">
        <v>561</v>
      </c>
      <c r="D369" s="716" t="s">
        <v>1820</v>
      </c>
      <c r="E369" s="715" t="s">
        <v>1789</v>
      </c>
      <c r="F369" s="716" t="s">
        <v>1825</v>
      </c>
      <c r="G369" s="715" t="s">
        <v>1390</v>
      </c>
      <c r="H369" s="715" t="s">
        <v>1802</v>
      </c>
      <c r="I369" s="715" t="s">
        <v>1802</v>
      </c>
      <c r="J369" s="715" t="s">
        <v>1803</v>
      </c>
      <c r="K369" s="715" t="s">
        <v>1804</v>
      </c>
      <c r="L369" s="717">
        <v>159.5</v>
      </c>
      <c r="M369" s="717">
        <v>1.7</v>
      </c>
      <c r="N369" s="718">
        <v>271.14999999999998</v>
      </c>
    </row>
    <row r="370" spans="1:14" ht="14.4" customHeight="1" x14ac:dyDescent="0.3">
      <c r="A370" s="713" t="s">
        <v>551</v>
      </c>
      <c r="B370" s="714" t="s">
        <v>552</v>
      </c>
      <c r="C370" s="715" t="s">
        <v>561</v>
      </c>
      <c r="D370" s="716" t="s">
        <v>1820</v>
      </c>
      <c r="E370" s="715" t="s">
        <v>1789</v>
      </c>
      <c r="F370" s="716" t="s">
        <v>1825</v>
      </c>
      <c r="G370" s="715" t="s">
        <v>1390</v>
      </c>
      <c r="H370" s="715" t="s">
        <v>1805</v>
      </c>
      <c r="I370" s="715" t="s">
        <v>1805</v>
      </c>
      <c r="J370" s="715" t="s">
        <v>1806</v>
      </c>
      <c r="K370" s="715" t="s">
        <v>1807</v>
      </c>
      <c r="L370" s="717">
        <v>285.10000000000002</v>
      </c>
      <c r="M370" s="717">
        <v>4</v>
      </c>
      <c r="N370" s="718">
        <v>1140.4000000000001</v>
      </c>
    </row>
    <row r="371" spans="1:14" ht="14.4" customHeight="1" x14ac:dyDescent="0.3">
      <c r="A371" s="713" t="s">
        <v>551</v>
      </c>
      <c r="B371" s="714" t="s">
        <v>552</v>
      </c>
      <c r="C371" s="715" t="s">
        <v>561</v>
      </c>
      <c r="D371" s="716" t="s">
        <v>1820</v>
      </c>
      <c r="E371" s="715" t="s">
        <v>1808</v>
      </c>
      <c r="F371" s="716" t="s">
        <v>1826</v>
      </c>
      <c r="G371" s="715" t="s">
        <v>610</v>
      </c>
      <c r="H371" s="715" t="s">
        <v>1809</v>
      </c>
      <c r="I371" s="715" t="s">
        <v>1810</v>
      </c>
      <c r="J371" s="715" t="s">
        <v>1811</v>
      </c>
      <c r="K371" s="715" t="s">
        <v>1812</v>
      </c>
      <c r="L371" s="717">
        <v>297</v>
      </c>
      <c r="M371" s="717">
        <v>24</v>
      </c>
      <c r="N371" s="718">
        <v>7128</v>
      </c>
    </row>
    <row r="372" spans="1:14" ht="14.4" customHeight="1" x14ac:dyDescent="0.3">
      <c r="A372" s="713" t="s">
        <v>551</v>
      </c>
      <c r="B372" s="714" t="s">
        <v>552</v>
      </c>
      <c r="C372" s="715" t="s">
        <v>561</v>
      </c>
      <c r="D372" s="716" t="s">
        <v>1820</v>
      </c>
      <c r="E372" s="715" t="s">
        <v>1808</v>
      </c>
      <c r="F372" s="716" t="s">
        <v>1826</v>
      </c>
      <c r="G372" s="715" t="s">
        <v>610</v>
      </c>
      <c r="H372" s="715" t="s">
        <v>1813</v>
      </c>
      <c r="I372" s="715" t="s">
        <v>1814</v>
      </c>
      <c r="J372" s="715" t="s">
        <v>1815</v>
      </c>
      <c r="K372" s="715" t="s">
        <v>1816</v>
      </c>
      <c r="L372" s="717">
        <v>2443.19</v>
      </c>
      <c r="M372" s="717">
        <v>1</v>
      </c>
      <c r="N372" s="718">
        <v>2443.19</v>
      </c>
    </row>
    <row r="373" spans="1:14" ht="14.4" customHeight="1" x14ac:dyDescent="0.3">
      <c r="A373" s="713" t="s">
        <v>551</v>
      </c>
      <c r="B373" s="714" t="s">
        <v>552</v>
      </c>
      <c r="C373" s="715" t="s">
        <v>561</v>
      </c>
      <c r="D373" s="716" t="s">
        <v>1820</v>
      </c>
      <c r="E373" s="715" t="s">
        <v>1808</v>
      </c>
      <c r="F373" s="716" t="s">
        <v>1826</v>
      </c>
      <c r="G373" s="715" t="s">
        <v>610</v>
      </c>
      <c r="H373" s="715" t="s">
        <v>1817</v>
      </c>
      <c r="I373" s="715" t="s">
        <v>1818</v>
      </c>
      <c r="J373" s="715" t="s">
        <v>1815</v>
      </c>
      <c r="K373" s="715" t="s">
        <v>1819</v>
      </c>
      <c r="L373" s="717">
        <v>1285.8999999999999</v>
      </c>
      <c r="M373" s="717">
        <v>2</v>
      </c>
      <c r="N373" s="718">
        <v>2571.7999999999997</v>
      </c>
    </row>
    <row r="374" spans="1:14" ht="14.4" customHeight="1" x14ac:dyDescent="0.3">
      <c r="A374" s="713" t="s">
        <v>551</v>
      </c>
      <c r="B374" s="714" t="s">
        <v>552</v>
      </c>
      <c r="C374" s="715" t="s">
        <v>564</v>
      </c>
      <c r="D374" s="716" t="s">
        <v>1821</v>
      </c>
      <c r="E374" s="715" t="s">
        <v>567</v>
      </c>
      <c r="F374" s="716" t="s">
        <v>1822</v>
      </c>
      <c r="G374" s="715" t="s">
        <v>610</v>
      </c>
      <c r="H374" s="715" t="s">
        <v>630</v>
      </c>
      <c r="I374" s="715" t="s">
        <v>631</v>
      </c>
      <c r="J374" s="715" t="s">
        <v>632</v>
      </c>
      <c r="K374" s="715" t="s">
        <v>633</v>
      </c>
      <c r="L374" s="717">
        <v>87.030000000000044</v>
      </c>
      <c r="M374" s="717">
        <v>1</v>
      </c>
      <c r="N374" s="718">
        <v>87.030000000000044</v>
      </c>
    </row>
    <row r="375" spans="1:14" ht="14.4" customHeight="1" thickBot="1" x14ac:dyDescent="0.35">
      <c r="A375" s="719" t="s">
        <v>551</v>
      </c>
      <c r="B375" s="720" t="s">
        <v>552</v>
      </c>
      <c r="C375" s="721" t="s">
        <v>564</v>
      </c>
      <c r="D375" s="722" t="s">
        <v>1821</v>
      </c>
      <c r="E375" s="721" t="s">
        <v>567</v>
      </c>
      <c r="F375" s="722" t="s">
        <v>1822</v>
      </c>
      <c r="G375" s="721" t="s">
        <v>610</v>
      </c>
      <c r="H375" s="721" t="s">
        <v>839</v>
      </c>
      <c r="I375" s="721" t="s">
        <v>840</v>
      </c>
      <c r="J375" s="721" t="s">
        <v>841</v>
      </c>
      <c r="K375" s="721" t="s">
        <v>842</v>
      </c>
      <c r="L375" s="723">
        <v>79.28</v>
      </c>
      <c r="M375" s="723">
        <v>20</v>
      </c>
      <c r="N375" s="724">
        <v>1585.6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6" t="s">
        <v>206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725" t="s">
        <v>185</v>
      </c>
      <c r="B4" s="726" t="s">
        <v>14</v>
      </c>
      <c r="C4" s="727" t="s">
        <v>2</v>
      </c>
      <c r="D4" s="726" t="s">
        <v>14</v>
      </c>
      <c r="E4" s="727" t="s">
        <v>2</v>
      </c>
      <c r="F4" s="728" t="s">
        <v>14</v>
      </c>
    </row>
    <row r="5" spans="1:6" ht="14.4" customHeight="1" thickBot="1" x14ac:dyDescent="0.35">
      <c r="A5" s="736" t="s">
        <v>1827</v>
      </c>
      <c r="B5" s="705">
        <v>4179.8900000000003</v>
      </c>
      <c r="C5" s="729">
        <v>2.6910149854787728E-2</v>
      </c>
      <c r="D5" s="705">
        <v>151147.74743626398</v>
      </c>
      <c r="E5" s="729">
        <v>0.97308985014521221</v>
      </c>
      <c r="F5" s="706">
        <v>155327.63743626399</v>
      </c>
    </row>
    <row r="6" spans="1:6" ht="14.4" customHeight="1" thickBot="1" x14ac:dyDescent="0.35">
      <c r="A6" s="732" t="s">
        <v>3</v>
      </c>
      <c r="B6" s="733">
        <v>4179.8900000000003</v>
      </c>
      <c r="C6" s="734">
        <v>2.6910149854787728E-2</v>
      </c>
      <c r="D6" s="733">
        <v>151147.74743626398</v>
      </c>
      <c r="E6" s="734">
        <v>0.97308985014521221</v>
      </c>
      <c r="F6" s="735">
        <v>155327.63743626399</v>
      </c>
    </row>
    <row r="7" spans="1:6" ht="14.4" customHeight="1" thickBot="1" x14ac:dyDescent="0.35"/>
    <row r="8" spans="1:6" ht="14.4" customHeight="1" x14ac:dyDescent="0.3">
      <c r="A8" s="742" t="s">
        <v>1828</v>
      </c>
      <c r="B8" s="711">
        <v>2658.26</v>
      </c>
      <c r="C8" s="730">
        <v>1</v>
      </c>
      <c r="D8" s="711"/>
      <c r="E8" s="730">
        <v>0</v>
      </c>
      <c r="F8" s="712">
        <v>2658.26</v>
      </c>
    </row>
    <row r="9" spans="1:6" ht="14.4" customHeight="1" x14ac:dyDescent="0.3">
      <c r="A9" s="743" t="s">
        <v>1829</v>
      </c>
      <c r="B9" s="717">
        <v>973.47</v>
      </c>
      <c r="C9" s="738">
        <v>0.50000000000000011</v>
      </c>
      <c r="D9" s="717">
        <v>973.4699999999998</v>
      </c>
      <c r="E9" s="738">
        <v>0.49999999999999994</v>
      </c>
      <c r="F9" s="718">
        <v>1946.9399999999998</v>
      </c>
    </row>
    <row r="10" spans="1:6" ht="14.4" customHeight="1" x14ac:dyDescent="0.3">
      <c r="A10" s="743" t="s">
        <v>1830</v>
      </c>
      <c r="B10" s="717">
        <v>438.16</v>
      </c>
      <c r="C10" s="738">
        <v>0.148187236372159</v>
      </c>
      <c r="D10" s="717">
        <v>2518.6398616264114</v>
      </c>
      <c r="E10" s="738">
        <v>0.85181276362784109</v>
      </c>
      <c r="F10" s="718">
        <v>2956.7998616264113</v>
      </c>
    </row>
    <row r="11" spans="1:6" ht="14.4" customHeight="1" x14ac:dyDescent="0.3">
      <c r="A11" s="743" t="s">
        <v>1831</v>
      </c>
      <c r="B11" s="717">
        <v>109.99999999999993</v>
      </c>
      <c r="C11" s="738">
        <v>0.70626003210272859</v>
      </c>
      <c r="D11" s="717">
        <v>45.750000000000014</v>
      </c>
      <c r="E11" s="738">
        <v>0.29373996789727147</v>
      </c>
      <c r="F11" s="718">
        <v>155.74999999999994</v>
      </c>
    </row>
    <row r="12" spans="1:6" ht="14.4" customHeight="1" x14ac:dyDescent="0.3">
      <c r="A12" s="743" t="s">
        <v>1832</v>
      </c>
      <c r="B12" s="717"/>
      <c r="C12" s="738">
        <v>0</v>
      </c>
      <c r="D12" s="717">
        <v>486.15000000000003</v>
      </c>
      <c r="E12" s="738">
        <v>1</v>
      </c>
      <c r="F12" s="718">
        <v>486.15000000000003</v>
      </c>
    </row>
    <row r="13" spans="1:6" ht="14.4" customHeight="1" x14ac:dyDescent="0.3">
      <c r="A13" s="743" t="s">
        <v>1833</v>
      </c>
      <c r="B13" s="717"/>
      <c r="C13" s="738">
        <v>0</v>
      </c>
      <c r="D13" s="717">
        <v>320.42</v>
      </c>
      <c r="E13" s="738">
        <v>1</v>
      </c>
      <c r="F13" s="718">
        <v>320.42</v>
      </c>
    </row>
    <row r="14" spans="1:6" ht="14.4" customHeight="1" x14ac:dyDescent="0.3">
      <c r="A14" s="743" t="s">
        <v>1834</v>
      </c>
      <c r="B14" s="717"/>
      <c r="C14" s="738">
        <v>0</v>
      </c>
      <c r="D14" s="717">
        <v>191.71</v>
      </c>
      <c r="E14" s="738">
        <v>1</v>
      </c>
      <c r="F14" s="718">
        <v>191.71</v>
      </c>
    </row>
    <row r="15" spans="1:6" ht="14.4" customHeight="1" x14ac:dyDescent="0.3">
      <c r="A15" s="743" t="s">
        <v>1835</v>
      </c>
      <c r="B15" s="717"/>
      <c r="C15" s="738">
        <v>0</v>
      </c>
      <c r="D15" s="717">
        <v>630.21000000000026</v>
      </c>
      <c r="E15" s="738">
        <v>1</v>
      </c>
      <c r="F15" s="718">
        <v>630.21000000000026</v>
      </c>
    </row>
    <row r="16" spans="1:6" ht="14.4" customHeight="1" x14ac:dyDescent="0.3">
      <c r="A16" s="743" t="s">
        <v>1836</v>
      </c>
      <c r="B16" s="717"/>
      <c r="C16" s="738">
        <v>0</v>
      </c>
      <c r="D16" s="717">
        <v>61309.503698477434</v>
      </c>
      <c r="E16" s="738">
        <v>1</v>
      </c>
      <c r="F16" s="718">
        <v>61309.503698477434</v>
      </c>
    </row>
    <row r="17" spans="1:6" ht="14.4" customHeight="1" x14ac:dyDescent="0.3">
      <c r="A17" s="743" t="s">
        <v>1837</v>
      </c>
      <c r="B17" s="717"/>
      <c r="C17" s="738">
        <v>0</v>
      </c>
      <c r="D17" s="717">
        <v>142.34000000000006</v>
      </c>
      <c r="E17" s="738">
        <v>1</v>
      </c>
      <c r="F17" s="718">
        <v>142.34000000000006</v>
      </c>
    </row>
    <row r="18" spans="1:6" ht="14.4" customHeight="1" x14ac:dyDescent="0.3">
      <c r="A18" s="743" t="s">
        <v>1838</v>
      </c>
      <c r="B18" s="717"/>
      <c r="C18" s="738">
        <v>0</v>
      </c>
      <c r="D18" s="717">
        <v>700.45</v>
      </c>
      <c r="E18" s="738">
        <v>1</v>
      </c>
      <c r="F18" s="718">
        <v>700.45</v>
      </c>
    </row>
    <row r="19" spans="1:6" ht="14.4" customHeight="1" x14ac:dyDescent="0.3">
      <c r="A19" s="743" t="s">
        <v>1839</v>
      </c>
      <c r="B19" s="717"/>
      <c r="C19" s="738">
        <v>0</v>
      </c>
      <c r="D19" s="717">
        <v>7002.1799999999985</v>
      </c>
      <c r="E19" s="738">
        <v>1</v>
      </c>
      <c r="F19" s="718">
        <v>7002.1799999999985</v>
      </c>
    </row>
    <row r="20" spans="1:6" ht="14.4" customHeight="1" x14ac:dyDescent="0.3">
      <c r="A20" s="743" t="s">
        <v>1840</v>
      </c>
      <c r="B20" s="717"/>
      <c r="C20" s="738">
        <v>0</v>
      </c>
      <c r="D20" s="717">
        <v>254.45</v>
      </c>
      <c r="E20" s="738">
        <v>1</v>
      </c>
      <c r="F20" s="718">
        <v>254.45</v>
      </c>
    </row>
    <row r="21" spans="1:6" ht="14.4" customHeight="1" x14ac:dyDescent="0.3">
      <c r="A21" s="743" t="s">
        <v>1841</v>
      </c>
      <c r="B21" s="717"/>
      <c r="C21" s="738">
        <v>0</v>
      </c>
      <c r="D21" s="717">
        <v>881.1</v>
      </c>
      <c r="E21" s="738">
        <v>1</v>
      </c>
      <c r="F21" s="718">
        <v>881.1</v>
      </c>
    </row>
    <row r="22" spans="1:6" ht="14.4" customHeight="1" x14ac:dyDescent="0.3">
      <c r="A22" s="743" t="s">
        <v>1842</v>
      </c>
      <c r="B22" s="717"/>
      <c r="C22" s="738">
        <v>0</v>
      </c>
      <c r="D22" s="717">
        <v>180.76</v>
      </c>
      <c r="E22" s="738">
        <v>1</v>
      </c>
      <c r="F22" s="718">
        <v>180.76</v>
      </c>
    </row>
    <row r="23" spans="1:6" ht="14.4" customHeight="1" x14ac:dyDescent="0.3">
      <c r="A23" s="743" t="s">
        <v>1843</v>
      </c>
      <c r="B23" s="717"/>
      <c r="C23" s="738">
        <v>0</v>
      </c>
      <c r="D23" s="717">
        <v>677.18</v>
      </c>
      <c r="E23" s="738">
        <v>1</v>
      </c>
      <c r="F23" s="718">
        <v>677.18</v>
      </c>
    </row>
    <row r="24" spans="1:6" ht="14.4" customHeight="1" x14ac:dyDescent="0.3">
      <c r="A24" s="743" t="s">
        <v>1844</v>
      </c>
      <c r="B24" s="717"/>
      <c r="C24" s="738">
        <v>0</v>
      </c>
      <c r="D24" s="717">
        <v>200.19000000000005</v>
      </c>
      <c r="E24" s="738">
        <v>1</v>
      </c>
      <c r="F24" s="718">
        <v>200.19000000000005</v>
      </c>
    </row>
    <row r="25" spans="1:6" ht="14.4" customHeight="1" x14ac:dyDescent="0.3">
      <c r="A25" s="743" t="s">
        <v>1845</v>
      </c>
      <c r="B25" s="717"/>
      <c r="C25" s="738">
        <v>0</v>
      </c>
      <c r="D25" s="717">
        <v>474.36000000000007</v>
      </c>
      <c r="E25" s="738">
        <v>1</v>
      </c>
      <c r="F25" s="718">
        <v>474.36000000000007</v>
      </c>
    </row>
    <row r="26" spans="1:6" ht="14.4" customHeight="1" x14ac:dyDescent="0.3">
      <c r="A26" s="743" t="s">
        <v>1846</v>
      </c>
      <c r="B26" s="717"/>
      <c r="C26" s="738">
        <v>0</v>
      </c>
      <c r="D26" s="717">
        <v>157.64000000000001</v>
      </c>
      <c r="E26" s="738">
        <v>1</v>
      </c>
      <c r="F26" s="718">
        <v>157.64000000000001</v>
      </c>
    </row>
    <row r="27" spans="1:6" ht="14.4" customHeight="1" x14ac:dyDescent="0.3">
      <c r="A27" s="743" t="s">
        <v>1847</v>
      </c>
      <c r="B27" s="717"/>
      <c r="C27" s="738">
        <v>0</v>
      </c>
      <c r="D27" s="717">
        <v>127.73999999999998</v>
      </c>
      <c r="E27" s="738">
        <v>1</v>
      </c>
      <c r="F27" s="718">
        <v>127.73999999999998</v>
      </c>
    </row>
    <row r="28" spans="1:6" ht="14.4" customHeight="1" x14ac:dyDescent="0.3">
      <c r="A28" s="743" t="s">
        <v>1848</v>
      </c>
      <c r="B28" s="717"/>
      <c r="C28" s="738">
        <v>0</v>
      </c>
      <c r="D28" s="717">
        <v>90.379999999999981</v>
      </c>
      <c r="E28" s="738">
        <v>1</v>
      </c>
      <c r="F28" s="718">
        <v>90.379999999999981</v>
      </c>
    </row>
    <row r="29" spans="1:6" ht="14.4" customHeight="1" x14ac:dyDescent="0.3">
      <c r="A29" s="743" t="s">
        <v>1849</v>
      </c>
      <c r="B29" s="717"/>
      <c r="C29" s="738">
        <v>0</v>
      </c>
      <c r="D29" s="717">
        <v>633.9799999999999</v>
      </c>
      <c r="E29" s="738">
        <v>1</v>
      </c>
      <c r="F29" s="718">
        <v>633.9799999999999</v>
      </c>
    </row>
    <row r="30" spans="1:6" ht="14.4" customHeight="1" x14ac:dyDescent="0.3">
      <c r="A30" s="743" t="s">
        <v>1850</v>
      </c>
      <c r="B30" s="717"/>
      <c r="C30" s="738">
        <v>0</v>
      </c>
      <c r="D30" s="717">
        <v>103.67994450471028</v>
      </c>
      <c r="E30" s="738">
        <v>1</v>
      </c>
      <c r="F30" s="718">
        <v>103.67994450471028</v>
      </c>
    </row>
    <row r="31" spans="1:6" ht="14.4" customHeight="1" x14ac:dyDescent="0.3">
      <c r="A31" s="743" t="s">
        <v>1851</v>
      </c>
      <c r="B31" s="717"/>
      <c r="C31" s="738">
        <v>0</v>
      </c>
      <c r="D31" s="717">
        <v>448.59026142797126</v>
      </c>
      <c r="E31" s="738">
        <v>1</v>
      </c>
      <c r="F31" s="718">
        <v>448.59026142797126</v>
      </c>
    </row>
    <row r="32" spans="1:6" ht="14.4" customHeight="1" x14ac:dyDescent="0.3">
      <c r="A32" s="743" t="s">
        <v>1852</v>
      </c>
      <c r="B32" s="717"/>
      <c r="C32" s="738">
        <v>0</v>
      </c>
      <c r="D32" s="717">
        <v>295.34987350428389</v>
      </c>
      <c r="E32" s="738">
        <v>1</v>
      </c>
      <c r="F32" s="718">
        <v>295.34987350428389</v>
      </c>
    </row>
    <row r="33" spans="1:6" ht="14.4" customHeight="1" x14ac:dyDescent="0.3">
      <c r="A33" s="743" t="s">
        <v>1853</v>
      </c>
      <c r="B33" s="717"/>
      <c r="C33" s="738">
        <v>0</v>
      </c>
      <c r="D33" s="717">
        <v>704.89999999999964</v>
      </c>
      <c r="E33" s="738">
        <v>1</v>
      </c>
      <c r="F33" s="718">
        <v>704.89999999999964</v>
      </c>
    </row>
    <row r="34" spans="1:6" ht="14.4" customHeight="1" x14ac:dyDescent="0.3">
      <c r="A34" s="743" t="s">
        <v>1854</v>
      </c>
      <c r="B34" s="717"/>
      <c r="C34" s="738">
        <v>0</v>
      </c>
      <c r="D34" s="717">
        <v>4186.5</v>
      </c>
      <c r="E34" s="738">
        <v>1</v>
      </c>
      <c r="F34" s="718">
        <v>4186.5</v>
      </c>
    </row>
    <row r="35" spans="1:6" ht="14.4" customHeight="1" x14ac:dyDescent="0.3">
      <c r="A35" s="743" t="s">
        <v>1855</v>
      </c>
      <c r="B35" s="717"/>
      <c r="C35" s="738">
        <v>0</v>
      </c>
      <c r="D35" s="717">
        <v>297.89996615689915</v>
      </c>
      <c r="E35" s="738">
        <v>1</v>
      </c>
      <c r="F35" s="718">
        <v>297.89996615689915</v>
      </c>
    </row>
    <row r="36" spans="1:6" ht="14.4" customHeight="1" x14ac:dyDescent="0.3">
      <c r="A36" s="743" t="s">
        <v>1856</v>
      </c>
      <c r="B36" s="717"/>
      <c r="C36" s="738">
        <v>0</v>
      </c>
      <c r="D36" s="717">
        <v>1411.5500000000002</v>
      </c>
      <c r="E36" s="738">
        <v>1</v>
      </c>
      <c r="F36" s="718">
        <v>1411.5500000000002</v>
      </c>
    </row>
    <row r="37" spans="1:6" ht="14.4" customHeight="1" x14ac:dyDescent="0.3">
      <c r="A37" s="743" t="s">
        <v>1857</v>
      </c>
      <c r="B37" s="717"/>
      <c r="C37" s="738">
        <v>0</v>
      </c>
      <c r="D37" s="717">
        <v>1060.4700000000003</v>
      </c>
      <c r="E37" s="738">
        <v>1</v>
      </c>
      <c r="F37" s="718">
        <v>1060.4700000000003</v>
      </c>
    </row>
    <row r="38" spans="1:6" ht="14.4" customHeight="1" x14ac:dyDescent="0.3">
      <c r="A38" s="743" t="s">
        <v>1858</v>
      </c>
      <c r="B38" s="717"/>
      <c r="C38" s="738">
        <v>0</v>
      </c>
      <c r="D38" s="717">
        <v>293.7000000000001</v>
      </c>
      <c r="E38" s="738">
        <v>1</v>
      </c>
      <c r="F38" s="718">
        <v>293.7000000000001</v>
      </c>
    </row>
    <row r="39" spans="1:6" ht="14.4" customHeight="1" x14ac:dyDescent="0.3">
      <c r="A39" s="743" t="s">
        <v>1859</v>
      </c>
      <c r="B39" s="717"/>
      <c r="C39" s="738">
        <v>0</v>
      </c>
      <c r="D39" s="717">
        <v>517.24</v>
      </c>
      <c r="E39" s="738">
        <v>1</v>
      </c>
      <c r="F39" s="718">
        <v>517.24</v>
      </c>
    </row>
    <row r="40" spans="1:6" ht="14.4" customHeight="1" x14ac:dyDescent="0.3">
      <c r="A40" s="743" t="s">
        <v>1860</v>
      </c>
      <c r="B40" s="717"/>
      <c r="C40" s="738">
        <v>0</v>
      </c>
      <c r="D40" s="717">
        <v>2258.6555739269515</v>
      </c>
      <c r="E40" s="738">
        <v>1</v>
      </c>
      <c r="F40" s="718">
        <v>2258.6555739269515</v>
      </c>
    </row>
    <row r="41" spans="1:6" ht="14.4" customHeight="1" x14ac:dyDescent="0.3">
      <c r="A41" s="743" t="s">
        <v>1861</v>
      </c>
      <c r="B41" s="717"/>
      <c r="C41" s="738">
        <v>0</v>
      </c>
      <c r="D41" s="717">
        <v>495</v>
      </c>
      <c r="E41" s="738">
        <v>1</v>
      </c>
      <c r="F41" s="718">
        <v>495</v>
      </c>
    </row>
    <row r="42" spans="1:6" ht="14.4" customHeight="1" x14ac:dyDescent="0.3">
      <c r="A42" s="743" t="s">
        <v>1862</v>
      </c>
      <c r="B42" s="717"/>
      <c r="C42" s="738">
        <v>0</v>
      </c>
      <c r="D42" s="717">
        <v>642.07000000000016</v>
      </c>
      <c r="E42" s="738">
        <v>1</v>
      </c>
      <c r="F42" s="718">
        <v>642.07000000000016</v>
      </c>
    </row>
    <row r="43" spans="1:6" ht="14.4" customHeight="1" x14ac:dyDescent="0.3">
      <c r="A43" s="743" t="s">
        <v>1863</v>
      </c>
      <c r="B43" s="717"/>
      <c r="C43" s="738">
        <v>0</v>
      </c>
      <c r="D43" s="717">
        <v>164.14</v>
      </c>
      <c r="E43" s="738">
        <v>1</v>
      </c>
      <c r="F43" s="718">
        <v>164.14</v>
      </c>
    </row>
    <row r="44" spans="1:6" ht="14.4" customHeight="1" x14ac:dyDescent="0.3">
      <c r="A44" s="743" t="s">
        <v>1864</v>
      </c>
      <c r="B44" s="717"/>
      <c r="C44" s="738">
        <v>0</v>
      </c>
      <c r="D44" s="717">
        <v>221.57999999999998</v>
      </c>
      <c r="E44" s="738">
        <v>1</v>
      </c>
      <c r="F44" s="718">
        <v>221.57999999999998</v>
      </c>
    </row>
    <row r="45" spans="1:6" ht="14.4" customHeight="1" x14ac:dyDescent="0.3">
      <c r="A45" s="743" t="s">
        <v>1865</v>
      </c>
      <c r="B45" s="717"/>
      <c r="C45" s="738">
        <v>0</v>
      </c>
      <c r="D45" s="717">
        <v>630.54</v>
      </c>
      <c r="E45" s="738">
        <v>1</v>
      </c>
      <c r="F45" s="718">
        <v>630.54</v>
      </c>
    </row>
    <row r="46" spans="1:6" ht="14.4" customHeight="1" x14ac:dyDescent="0.3">
      <c r="A46" s="743" t="s">
        <v>1866</v>
      </c>
      <c r="B46" s="717"/>
      <c r="C46" s="738">
        <v>0</v>
      </c>
      <c r="D46" s="717">
        <v>276.67009512520065</v>
      </c>
      <c r="E46" s="738">
        <v>1</v>
      </c>
      <c r="F46" s="718">
        <v>276.67009512520065</v>
      </c>
    </row>
    <row r="47" spans="1:6" ht="14.4" customHeight="1" x14ac:dyDescent="0.3">
      <c r="A47" s="743" t="s">
        <v>1867</v>
      </c>
      <c r="B47" s="717"/>
      <c r="C47" s="738">
        <v>0</v>
      </c>
      <c r="D47" s="717">
        <v>86.339999999999989</v>
      </c>
      <c r="E47" s="738">
        <v>1</v>
      </c>
      <c r="F47" s="718">
        <v>86.339999999999989</v>
      </c>
    </row>
    <row r="48" spans="1:6" ht="14.4" customHeight="1" x14ac:dyDescent="0.3">
      <c r="A48" s="743" t="s">
        <v>1868</v>
      </c>
      <c r="B48" s="717"/>
      <c r="C48" s="738">
        <v>0</v>
      </c>
      <c r="D48" s="717">
        <v>368.68000000000006</v>
      </c>
      <c r="E48" s="738">
        <v>1</v>
      </c>
      <c r="F48" s="718">
        <v>368.68000000000006</v>
      </c>
    </row>
    <row r="49" spans="1:6" ht="14.4" customHeight="1" x14ac:dyDescent="0.3">
      <c r="A49" s="743" t="s">
        <v>1869</v>
      </c>
      <c r="B49" s="717"/>
      <c r="C49" s="738">
        <v>0</v>
      </c>
      <c r="D49" s="717">
        <v>1000.1698425385384</v>
      </c>
      <c r="E49" s="738">
        <v>1</v>
      </c>
      <c r="F49" s="718">
        <v>1000.1698425385384</v>
      </c>
    </row>
    <row r="50" spans="1:6" ht="14.4" customHeight="1" x14ac:dyDescent="0.3">
      <c r="A50" s="743" t="s">
        <v>1870</v>
      </c>
      <c r="B50" s="717"/>
      <c r="C50" s="738">
        <v>0</v>
      </c>
      <c r="D50" s="717">
        <v>299.94000000000017</v>
      </c>
      <c r="E50" s="738">
        <v>1</v>
      </c>
      <c r="F50" s="718">
        <v>299.94000000000017</v>
      </c>
    </row>
    <row r="51" spans="1:6" ht="14.4" customHeight="1" x14ac:dyDescent="0.3">
      <c r="A51" s="743" t="s">
        <v>1871</v>
      </c>
      <c r="B51" s="717"/>
      <c r="C51" s="738">
        <v>0</v>
      </c>
      <c r="D51" s="717">
        <v>107.46000000000002</v>
      </c>
      <c r="E51" s="738">
        <v>1</v>
      </c>
      <c r="F51" s="718">
        <v>107.46000000000002</v>
      </c>
    </row>
    <row r="52" spans="1:6" ht="14.4" customHeight="1" x14ac:dyDescent="0.3">
      <c r="A52" s="743" t="s">
        <v>1872</v>
      </c>
      <c r="B52" s="717"/>
      <c r="C52" s="738">
        <v>0</v>
      </c>
      <c r="D52" s="717">
        <v>230.3299837559899</v>
      </c>
      <c r="E52" s="738">
        <v>1</v>
      </c>
      <c r="F52" s="718">
        <v>230.3299837559899</v>
      </c>
    </row>
    <row r="53" spans="1:6" ht="14.4" customHeight="1" x14ac:dyDescent="0.3">
      <c r="A53" s="743" t="s">
        <v>1873</v>
      </c>
      <c r="B53" s="717"/>
      <c r="C53" s="738">
        <v>0</v>
      </c>
      <c r="D53" s="717">
        <v>492.79989444761645</v>
      </c>
      <c r="E53" s="738">
        <v>1</v>
      </c>
      <c r="F53" s="718">
        <v>492.79989444761645</v>
      </c>
    </row>
    <row r="54" spans="1:6" ht="14.4" customHeight="1" x14ac:dyDescent="0.3">
      <c r="A54" s="743" t="s">
        <v>1874</v>
      </c>
      <c r="B54" s="717"/>
      <c r="C54" s="738">
        <v>0</v>
      </c>
      <c r="D54" s="717">
        <v>404.36000000000024</v>
      </c>
      <c r="E54" s="738">
        <v>1</v>
      </c>
      <c r="F54" s="718">
        <v>404.36000000000024</v>
      </c>
    </row>
    <row r="55" spans="1:6" ht="14.4" customHeight="1" x14ac:dyDescent="0.3">
      <c r="A55" s="743" t="s">
        <v>1875</v>
      </c>
      <c r="B55" s="717"/>
      <c r="C55" s="738">
        <v>0</v>
      </c>
      <c r="D55" s="717">
        <v>663.74993377027931</v>
      </c>
      <c r="E55" s="738">
        <v>1</v>
      </c>
      <c r="F55" s="718">
        <v>663.74993377027931</v>
      </c>
    </row>
    <row r="56" spans="1:6" ht="14.4" customHeight="1" x14ac:dyDescent="0.3">
      <c r="A56" s="743" t="s">
        <v>1876</v>
      </c>
      <c r="B56" s="717"/>
      <c r="C56" s="738">
        <v>0</v>
      </c>
      <c r="D56" s="717">
        <v>20028.733182985437</v>
      </c>
      <c r="E56" s="738">
        <v>1</v>
      </c>
      <c r="F56" s="718">
        <v>20028.733182985437</v>
      </c>
    </row>
    <row r="57" spans="1:6" ht="14.4" customHeight="1" x14ac:dyDescent="0.3">
      <c r="A57" s="743" t="s">
        <v>1877</v>
      </c>
      <c r="B57" s="717"/>
      <c r="C57" s="738">
        <v>0</v>
      </c>
      <c r="D57" s="717">
        <v>1066.7901197079045</v>
      </c>
      <c r="E57" s="738">
        <v>1</v>
      </c>
      <c r="F57" s="718">
        <v>1066.7901197079045</v>
      </c>
    </row>
    <row r="58" spans="1:6" ht="14.4" customHeight="1" x14ac:dyDescent="0.3">
      <c r="A58" s="743" t="s">
        <v>1878</v>
      </c>
      <c r="B58" s="717"/>
      <c r="C58" s="738">
        <v>0</v>
      </c>
      <c r="D58" s="717">
        <v>1193.04</v>
      </c>
      <c r="E58" s="738">
        <v>1</v>
      </c>
      <c r="F58" s="718">
        <v>1193.04</v>
      </c>
    </row>
    <row r="59" spans="1:6" ht="14.4" customHeight="1" x14ac:dyDescent="0.3">
      <c r="A59" s="743" t="s">
        <v>1879</v>
      </c>
      <c r="B59" s="717"/>
      <c r="C59" s="738">
        <v>0</v>
      </c>
      <c r="D59" s="717">
        <v>2679.8</v>
      </c>
      <c r="E59" s="738">
        <v>1</v>
      </c>
      <c r="F59" s="718">
        <v>2679.8</v>
      </c>
    </row>
    <row r="60" spans="1:6" ht="14.4" customHeight="1" thickBot="1" x14ac:dyDescent="0.35">
      <c r="A60" s="744" t="s">
        <v>1880</v>
      </c>
      <c r="B60" s="739"/>
      <c r="C60" s="740">
        <v>0</v>
      </c>
      <c r="D60" s="739">
        <v>30518.415204308461</v>
      </c>
      <c r="E60" s="740">
        <v>1</v>
      </c>
      <c r="F60" s="741">
        <v>30518.415204308461</v>
      </c>
    </row>
    <row r="61" spans="1:6" ht="14.4" customHeight="1" thickBot="1" x14ac:dyDescent="0.35">
      <c r="A61" s="732" t="s">
        <v>3</v>
      </c>
      <c r="B61" s="733">
        <v>4179.8900000000003</v>
      </c>
      <c r="C61" s="734">
        <v>2.6910149854787714E-2</v>
      </c>
      <c r="D61" s="733">
        <v>151147.74743626409</v>
      </c>
      <c r="E61" s="734">
        <v>0.97308985014521243</v>
      </c>
      <c r="F61" s="735">
        <v>155327.63743626408</v>
      </c>
    </row>
  </sheetData>
  <mergeCells count="3">
    <mergeCell ref="A1:F1"/>
    <mergeCell ref="B3:C3"/>
    <mergeCell ref="D3:E3"/>
  </mergeCells>
  <conditionalFormatting sqref="C5:C1048576">
    <cfRule type="cellIs" dxfId="6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3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2017-03-31T13:12:43Z</dcterms:modified>
</cp:coreProperties>
</file>