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25" i="371" l="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T20" i="419" l="1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T16" i="419"/>
  <c r="S16" i="419"/>
  <c r="R16" i="419"/>
  <c r="Q16" i="419"/>
  <c r="P16" i="419"/>
  <c r="O16" i="419"/>
  <c r="N16" i="419"/>
  <c r="M16" i="419"/>
  <c r="L16" i="419"/>
  <c r="K16" i="419"/>
  <c r="J16" i="419"/>
  <c r="J18" i="419" s="1"/>
  <c r="I16" i="419"/>
  <c r="H16" i="419"/>
  <c r="G16" i="419"/>
  <c r="F16" i="419"/>
  <c r="E16" i="419"/>
  <c r="D16" i="419"/>
  <c r="D18" i="419" s="1"/>
  <c r="C16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C18" i="419" l="1"/>
  <c r="G18" i="419"/>
  <c r="I18" i="419"/>
  <c r="M18" i="419"/>
  <c r="N18" i="419"/>
  <c r="Q18" i="419"/>
  <c r="H18" i="419"/>
  <c r="E18" i="419"/>
  <c r="K18" i="419"/>
  <c r="O18" i="419"/>
  <c r="R18" i="419"/>
  <c r="T18" i="419"/>
  <c r="F18" i="419"/>
  <c r="L18" i="419"/>
  <c r="P18" i="419"/>
  <c r="S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Q21" i="419" l="1"/>
  <c r="P21" i="419"/>
  <c r="P22" i="419" s="1"/>
  <c r="O21" i="419"/>
  <c r="N21" i="419"/>
  <c r="N22" i="419" s="1"/>
  <c r="M21" i="419"/>
  <c r="M22" i="419" s="1"/>
  <c r="L21" i="419"/>
  <c r="K21" i="419"/>
  <c r="J21" i="419"/>
  <c r="I21" i="419"/>
  <c r="I22" i="419" s="1"/>
  <c r="J23" i="419" l="1"/>
  <c r="O23" i="419"/>
  <c r="M23" i="419"/>
  <c r="K23" i="419"/>
  <c r="O22" i="419"/>
  <c r="L23" i="419"/>
  <c r="Q23" i="419"/>
  <c r="I23" i="419"/>
  <c r="N23" i="419"/>
  <c r="J22" i="419"/>
  <c r="K22" i="419"/>
  <c r="L22" i="419"/>
  <c r="Q22" i="419"/>
  <c r="P23" i="419"/>
  <c r="N3" i="418"/>
  <c r="H21" i="419" l="1"/>
  <c r="H22" i="419" s="1"/>
  <c r="G21" i="419"/>
  <c r="G22" i="419" s="1"/>
  <c r="F21" i="419"/>
  <c r="D21" i="419"/>
  <c r="D22" i="419" s="1"/>
  <c r="C21" i="419"/>
  <c r="C22" i="419" s="1"/>
  <c r="F23" i="419" l="1"/>
  <c r="C23" i="419"/>
  <c r="H23" i="419"/>
  <c r="F22" i="419"/>
  <c r="G23" i="419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N6" i="419" l="1"/>
  <c r="J6" i="419"/>
  <c r="H6" i="419"/>
  <c r="I6" i="419"/>
  <c r="F6" i="419"/>
  <c r="Q6" i="419"/>
  <c r="M6" i="419"/>
  <c r="G6" i="419"/>
  <c r="S6" i="419"/>
  <c r="P6" i="419"/>
  <c r="L6" i="419"/>
  <c r="T6" i="419"/>
  <c r="R6" i="419"/>
  <c r="O6" i="419"/>
  <c r="K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<sst xmlns="http://schemas.openxmlformats.org/spreadsheetml/2006/main" count="20932" uniqueCount="4440">
  <si>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</si>
  <si>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</si>
  <si>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</si>
  <si>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</si>
  <si>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</si>
  <si>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</si>
  <si>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</si>
  <si>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</si>
  <si>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</si>
  <si>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</si>
  <si>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</si>
  <si>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</si>
  <si>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</si>
  <si>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</si>
  <si>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</si>
  <si>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</si>
  <si>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</si>
  <si>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</si>
  <si>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</si>
  <si>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</si>
  <si>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</si>
  <si>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</si>
  <si>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</si>
  <si>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</si>
  <si>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</si>
  <si>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</si>
  <si>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</si>
  <si>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</si>
  <si>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</si>
  <si>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</si>
  <si>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</si>
  <si>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</si>
  <si>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</si>
  <si>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</si>
  <si>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</si>
  <si>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</si>
  <si>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</si>
  <si>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</si>
  <si>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</si>
  <si>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</si>
  <si>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</si>
  <si>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</si>
  <si>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</si>
  <si>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</si>
  <si>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</si>
  <si>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</si>
  <si>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</si>
  <si>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</si>
  <si>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</si>
  <si>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</si>
  <si>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</si>
  <si>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</si>
  <si>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</si>
  <si>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</si>
  <si>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</si>
  <si>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</si>
  <si>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</si>
  <si>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</si>
  <si>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</si>
  <si>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</si>
  <si>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</si>
  <si>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</si>
  <si>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</si>
  <si>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</si>
  <si>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</si>
  <si>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</si>
  <si>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</si>
  <si>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</si>
  <si>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</si>
  <si>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</si>
  <si>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</si>
  <si>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</si>
  <si>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</si>
  <si>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</si>
  <si>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</si>
  <si>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</si>
  <si>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</si>
  <si>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</si>
  <si>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</si>
  <si>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</si>
  <si>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</si>
  <si>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</si>
  <si>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</si>
  <si>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</si>
  <si>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</si>
  <si>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</si>
  <si>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</si>
  <si>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</si>
  <si>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</si>
  <si>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</si>
  <si>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</si>
  <si>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</si>
  <si>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</si>
  <si>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</si>
  <si>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</si>
  <si>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</si>
  <si>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</si>
  <si>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</si>
  <si>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</si>
  <si>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</si>
  <si>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</si>
  <si>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</si>
  <si>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</si>
  <si>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</si>
  <si>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</si>
  <si>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</si>
  <si>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</si>
  <si>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</si>
  <si>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</si>
  <si>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</si>
  <si>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</si>
  <si>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</si>
  <si>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</si>
  <si>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</si>
  <si>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</si>
  <si>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</si>
  <si>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</si>
  <si>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</si>
  <si>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</si>
  <si>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</si>
  <si>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</si>
  <si>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</si>
  <si>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</si>
  <si>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</si>
  <si>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</si>
  <si>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</si>
  <si>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</si>
  <si>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</si>
  <si>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</si>
  <si>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</si>
  <si>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</si>
  <si>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</si>
  <si>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</si>
  <si>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</si>
  <si>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</si>
  <si>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</si>
  <si>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</si>
  <si>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</si>
  <si>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</si>
  <si>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</si>
  <si>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</si>
  <si>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</si>
  <si>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</si>
  <si>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</si>
  <si>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</si>
  <si>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</si>
  <si>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</si>
  <si>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</si>
  <si>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</si>
  <si>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</si>
  <si>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</si>
  <si>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</si>
  <si>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</si>
  <si>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</si>
  <si>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</si>
  <si>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</si>
  <si>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</si>
  <si>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</si>
  <si>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</si>
  <si>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</si>
  <si>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</si>
  <si>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</si>
  <si>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</si>
  <si>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</si>
  <si>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</si>
  <si>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</si>
  <si>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</si>
  <si>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</si>
  <si>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</si>
  <si>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</si>
  <si>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</si>
  <si>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</si>
  <si>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</si>
  <si>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</si>
  <si>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</si>
  <si>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</si>
  <si>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</si>
  <si>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</si>
  <si>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</si>
  <si>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</si>
  <si>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</si>
  <si>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</si>
  <si>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</si>
  <si>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</si>
  <si>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</si>
  <si>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</si>
  <si>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</si>
  <si>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</si>
  <si>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</si>
  <si>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</si>
  <si>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</si>
  <si>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</si>
  <si>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</si>
  <si>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</si>
  <si>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</si>
  <si>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</si>
  <si>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</si>
  <si>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</si>
  <si>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</si>
  <si>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</si>
  <si>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</si>
  <si>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</si>
  <si>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</si>
  <si>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</si>
  <si>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</si>
  <si>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</si>
  <si>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</si>
  <si>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</si>
  <si>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</si>
  <si>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</si>
  <si>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</si>
  <si>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</si>
  <si>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</si>
  <si>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</si>
  <si>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</si>
  <si>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</si>
  <si>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</si>
  <si>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</si>
  <si>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</si>
  <si>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</si>
  <si>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</si>
  <si>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</si>
  <si>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</si>
  <si>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</si>
  <si>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</si>
  <si>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</si>
  <si>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</si>
  <si>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</si>
  <si>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</si>
  <si>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</si>
  <si>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</si>
  <si>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</si>
  <si>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</si>
  <si>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</si>
  <si>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</si>
  <si>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</si>
  <si>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</si>
  <si>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</si>
  <si>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</si>
  <si>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</si>
  <si>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</si>
  <si>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</si>
  <si>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</si>
  <si>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</si>
  <si>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</si>
  <si>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</si>
  <si>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</si>
  <si>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</si>
  <si>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</si>
  <si>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</si>
  <si>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</si>
  <si>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</si>
  <si>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</si>
  <si>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</si>
  <si>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řidiči dopravy nemocných a raněných</t>
  </si>
  <si>
    <t>sanitáři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</si>
  <si>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</si>
  <si>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</si>
  <si>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</si>
  <si>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</si>
  <si>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</si>
  <si>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</si>
  <si>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</si>
  <si>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</si>
  <si>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</si>
  <si>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</si>
  <si>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</si>
  <si>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</si>
  <si>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</si>
  <si>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</si>
  <si>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</si>
  <si>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</si>
  <si>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</si>
  <si>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</si>
  <si>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</si>
  <si>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</si>
  <si>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</si>
  <si>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</si>
  <si>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</si>
  <si>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</si>
  <si>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</si>
  <si>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</si>
  <si>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</si>
  <si>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</si>
  <si>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</si>
  <si>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</si>
  <si>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</si>
  <si>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</si>
  <si>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</si>
  <si>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</si>
  <si>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</si>
  <si>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</si>
  <si>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</si>
  <si>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</si>
  <si>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</si>
  <si>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</si>
  <si>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</si>
  <si>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</si>
  <si>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</si>
  <si>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</si>
  <si>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</si>
  <si>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</si>
  <si>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</si>
  <si>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</si>
  <si>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</si>
  <si>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</si>
  <si>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</si>
  <si>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</si>
  <si>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</si>
  <si>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</si>
  <si>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</si>
  <si>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</si>
  <si>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</si>
  <si>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</si>
  <si>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</si>
  <si>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</si>
  <si>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</si>
  <si>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</si>
  <si>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</si>
  <si>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</si>
  <si>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</si>
  <si>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</si>
  <si>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</si>
  <si>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</si>
  <si>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</si>
  <si>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</si>
  <si>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</si>
  <si>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</si>
  <si>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</si>
  <si>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</si>
  <si>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</si>
  <si>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</si>
  <si>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</si>
  <si>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</si>
  <si>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</si>
  <si>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</si>
  <si>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</si>
  <si>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</si>
  <si>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</si>
  <si>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</si>
  <si>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</si>
  <si>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</si>
  <si>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</si>
  <si>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</si>
  <si>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</si>
  <si>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</si>
  <si>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</si>
  <si>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</si>
  <si>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</si>
  <si>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</si>
  <si>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</si>
  <si>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</si>
  <si>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</si>
  <si>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</si>
  <si>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</si>
  <si>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</si>
  <si>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</si>
  <si>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</si>
  <si>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</si>
  <si>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</si>
  <si>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</si>
  <si>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</si>
  <si>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</si>
  <si>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</si>
  <si>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</si>
  <si>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</si>
  <si>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</si>
  <si>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</si>
  <si>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</si>
  <si>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</si>
  <si>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</si>
  <si>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</si>
  <si>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</si>
  <si>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</si>
  <si>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</si>
  <si>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</si>
  <si>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</si>
  <si>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</si>
  <si>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</si>
  <si>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</si>
  <si>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</si>
  <si>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</si>
  <si>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</si>
  <si>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</si>
  <si>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</si>
  <si>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</si>
  <si>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</si>
  <si>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</si>
  <si>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</si>
  <si>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</si>
  <si>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</si>
  <si>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</si>
  <si>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</si>
  <si>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</si>
  <si>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</si>
  <si>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</si>
  <si>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</si>
  <si>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</si>
  <si>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</si>
  <si>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</si>
  <si>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</si>
  <si>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</si>
  <si>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</si>
  <si>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</si>
  <si>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</si>
  <si>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</si>
  <si>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</si>
  <si>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</si>
  <si>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</si>
  <si>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</si>
  <si>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</si>
  <si>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</si>
  <si>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</si>
  <si>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</si>
  <si>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</si>
  <si>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</si>
  <si>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</si>
  <si>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</si>
  <si>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</si>
  <si>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</si>
  <si>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</si>
  <si>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</si>
  <si>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</si>
  <si>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</si>
  <si>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</si>
  <si>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</si>
  <si>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</si>
  <si>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</si>
  <si>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</si>
  <si>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</si>
  <si>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</si>
  <si>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</si>
  <si>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</si>
  <si>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</si>
  <si>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</si>
  <si>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</si>
  <si>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</si>
  <si>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</si>
  <si>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</si>
  <si>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</si>
  <si>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</si>
  <si>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</si>
  <si>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</si>
  <si>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</si>
  <si>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</si>
  <si>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</si>
  <si>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</si>
  <si>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</si>
  <si>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</si>
  <si>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</si>
  <si>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</si>
  <si>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</si>
  <si>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</si>
  <si>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</si>
  <si>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</si>
  <si>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</si>
  <si>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</si>
  <si>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</si>
  <si>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</si>
  <si>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</si>
  <si>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</si>
  <si>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</si>
  <si>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</si>
  <si>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</si>
  <si>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</si>
  <si>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</si>
  <si>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</si>
  <si>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</si>
  <si>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</si>
  <si>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</si>
  <si>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</si>
  <si>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</si>
  <si>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</si>
  <si>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</si>
  <si>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</si>
  <si>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</si>
  <si>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</si>
  <si>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</si>
  <si>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</si>
  <si>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</si>
  <si>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</si>
  <si>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</si>
  <si>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</si>
  <si>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</si>
  <si>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</si>
  <si>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</si>
  <si>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</si>
  <si>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</si>
  <si>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</si>
  <si>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</si>
  <si>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</si>
  <si>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</si>
  <si>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</si>
  <si>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</si>
  <si>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</si>
  <si>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</si>
  <si>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</si>
  <si>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</si>
  <si>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</si>
  <si>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</si>
  <si>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</si>
  <si>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</si>
  <si>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</si>
  <si>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</si>
  <si>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</si>
  <si>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</si>
  <si>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</si>
  <si>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</si>
  <si>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</si>
  <si>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</si>
  <si>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</si>
  <si>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</si>
  <si>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</si>
  <si>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</si>
  <si>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</si>
  <si>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</si>
  <si>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</si>
  <si>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</si>
  <si>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</si>
  <si>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</si>
  <si>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</si>
  <si>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</si>
  <si>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</si>
  <si>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</si>
  <si>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</si>
  <si>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</si>
  <si>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</si>
  <si>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</si>
  <si>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</si>
  <si>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</si>
  <si>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GER: Oddělení geriatrie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</si>
  <si>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</si>
  <si>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</si>
  <si>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</si>
  <si>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</si>
  <si>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</si>
  <si>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</si>
  <si>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</si>
  <si>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</si>
  <si>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</si>
  <si>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</si>
  <si>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</si>
  <si>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GER: vedení klinického pracoviště</t>
  </si>
  <si>
    <t>GER: vedení klinického pracoviště Celkem</t>
  </si>
  <si>
    <t>SumaNS</t>
  </si>
  <si>
    <t>mezeraNS</t>
  </si>
  <si>
    <t>3011</t>
  </si>
  <si>
    <t>GER: lůžkové oddělení 46, 47</t>
  </si>
  <si>
    <t>GER: lůžkové oddělení 46, 47 Celkem</t>
  </si>
  <si>
    <t>3021</t>
  </si>
  <si>
    <t>GER: ambulance</t>
  </si>
  <si>
    <t>GER: ambulance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</si>
  <si>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</si>
  <si>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</si>
  <si>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</si>
  <si>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</si>
  <si>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</si>
  <si>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</si>
  <si>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P</t>
  </si>
  <si>
    <t>ACCUZIDE 20</t>
  </si>
  <si>
    <t>POR TBL FLM 100</t>
  </si>
  <si>
    <t>ACIDUM FOLICUM LECIVA</t>
  </si>
  <si>
    <t>DRG 30X10MG</t>
  </si>
  <si>
    <t>ACTRAPID PENFILL 100IU/ML</t>
  </si>
  <si>
    <t>INJ SOL 5X3ML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</si>
  <si>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</si>
  <si>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</si>
  <si>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</si>
  <si>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</si>
  <si>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</si>
  <si>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</si>
  <si>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</si>
  <si>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</si>
  <si>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</si>
  <si>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AKINETON</t>
  </si>
  <si>
    <t>POR TBL NOB 50X2MG</t>
  </si>
  <si>
    <t>ALERPALUX 1 MG/ML OČNÍ KAPKY, ROZTOK</t>
  </si>
  <si>
    <t>OPH GTT SOL 1X5ML/5MG</t>
  </si>
  <si>
    <t>ALGIFEN NEO</t>
  </si>
  <si>
    <t>POR GTT SOL 1X50ML</t>
  </si>
  <si>
    <t>ALMIRAL</t>
  </si>
  <si>
    <t>INJ 10X3ML/75MG</t>
  </si>
  <si>
    <t>ALPHA D3 0.25 MCG</t>
  </si>
  <si>
    <t>POR CPSMOL30X0.25RG</t>
  </si>
  <si>
    <t>ALPHA D3 1MCG</t>
  </si>
  <si>
    <t>POR CPS MOL 30X1RG</t>
  </si>
  <si>
    <t>AMBROBENE 7.5MG/ML</t>
  </si>
  <si>
    <t>SOL 1X100ML</t>
  </si>
  <si>
    <t>AMESOS 20 MG/10 MG TABLETY</t>
  </si>
  <si>
    <t>POR TBL NOB 30</t>
  </si>
  <si>
    <t>AMESOS 20 MG/5 MG TABLETY</t>
  </si>
  <si>
    <t>POR TBL NOB 90</t>
  </si>
  <si>
    <t>AMICLOTON</t>
  </si>
  <si>
    <t>TBL 30</t>
  </si>
  <si>
    <t>AMISULPRID MYLAN 200 MG</t>
  </si>
  <si>
    <t>TBL NOB 30X200MG</t>
  </si>
  <si>
    <t>AMOKSIKLAV 1 G</t>
  </si>
  <si>
    <t>POR TBL FLM 21X1GM</t>
  </si>
  <si>
    <t>ANAFRANIL 25</t>
  </si>
  <si>
    <t>TBL OBD 30X25MG</t>
  </si>
  <si>
    <t>ANOPYRIN 100MG</t>
  </si>
  <si>
    <t>TBL 60X100 MG</t>
  </si>
  <si>
    <t>APO-AMLO 10</t>
  </si>
  <si>
    <t>POR TBL NOB 100X10MG</t>
  </si>
  <si>
    <t>APO-AMLO 5</t>
  </si>
  <si>
    <t>POR TBL NOB 100X5MG</t>
  </si>
  <si>
    <t>POR TBL NOB 30X5MG</t>
  </si>
  <si>
    <t>APO-IBUPROFEN 400 MG</t>
  </si>
  <si>
    <t>POR TBL FLM 30X400MG</t>
  </si>
  <si>
    <t>APO-PAROX</t>
  </si>
  <si>
    <t>AQUA PRO INJECTIONE BRAUN</t>
  </si>
  <si>
    <t>PAR LQF 20X100ML-PE</t>
  </si>
  <si>
    <t>ARDEAELYTOSOL NA.HYDR.CARB.4.2%</t>
  </si>
  <si>
    <t>INF 1X200ML</t>
  </si>
  <si>
    <t>ARDEAOSMOSOL MA 20 (Mannitol)</t>
  </si>
  <si>
    <t>INF 1X100 ML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</si>
  <si>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</si>
  <si>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</si>
  <si>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</si>
  <si>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</si>
  <si>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</si>
  <si>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</si>
  <si>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</si>
  <si>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</si>
  <si>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</si>
  <si>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</si>
  <si>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</si>
  <si>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</si>
  <si>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</si>
  <si>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POR GRA SOL30SÁČKŮ</t>
  </si>
  <si>
    <t>AZOPT</t>
  </si>
  <si>
    <t>OPH GTT SUS 1X5ML</t>
  </si>
  <si>
    <t>BACLOFEN</t>
  </si>
  <si>
    <t>TBL 50X10MG</t>
  </si>
  <si>
    <t>BERODUAL</t>
  </si>
  <si>
    <t>INH LIQ 1X20ML</t>
  </si>
  <si>
    <t>BERODUAL N</t>
  </si>
  <si>
    <t>INH SOL PSS 200DÁV</t>
  </si>
  <si>
    <t>BETADINE - zelená</t>
  </si>
  <si>
    <t>LIQ 1X1000ML</t>
  </si>
  <si>
    <t>BETALOC SR 200MG</t>
  </si>
  <si>
    <t>TBL RET 30X200MG</t>
  </si>
  <si>
    <t>BETALOC ZOK 200 MG</t>
  </si>
  <si>
    <t>POR TBL PRO 100X200MG</t>
  </si>
  <si>
    <t>BETALOC ZOK 25 MG</t>
  </si>
  <si>
    <t>TBL RET 28X25MG</t>
  </si>
  <si>
    <t>BETALOC ZOK 50 MG</t>
  </si>
  <si>
    <t>POR TBL PRO 100X50MG</t>
  </si>
  <si>
    <t>Biopron9    PREMIUM tob.120</t>
  </si>
  <si>
    <t>Biopron9 tob.120</t>
  </si>
  <si>
    <t>Biopron9 tob.60</t>
  </si>
  <si>
    <t>BISEPTOL 480</t>
  </si>
  <si>
    <t>POR TBL NOB 28X480MG</t>
  </si>
  <si>
    <t>BISTON</t>
  </si>
  <si>
    <t>TBL 50X200MG</t>
  </si>
  <si>
    <t>B-komplex forte 100tbl. Zentiva</t>
  </si>
  <si>
    <t>BRETARIS GENUAIR 322 MCG</t>
  </si>
  <si>
    <t>INH PLV 1X60DÁV</t>
  </si>
  <si>
    <t>BRINTELLIX 10 MG</t>
  </si>
  <si>
    <t>POR TBL FLM 28X10MG</t>
  </si>
  <si>
    <t>BURONIL 25 MG</t>
  </si>
  <si>
    <t>POR TBL OBD 50X25MG</t>
  </si>
  <si>
    <t>CALCICHEW D3</t>
  </si>
  <si>
    <t>CTB 60</t>
  </si>
  <si>
    <t>CALCICHEW D3 LEMON 400 IU</t>
  </si>
  <si>
    <t>POR TBL MND 60</t>
  </si>
  <si>
    <t>CALCII CARBONICI 0,5 TBL. MEDICAMENTA</t>
  </si>
  <si>
    <t>POR TBL NOB 100X0.5GM</t>
  </si>
  <si>
    <t>CALTRATE 600 MG/400 IU D3 POTAHOVANÁ TABLETA</t>
  </si>
  <si>
    <t>POR TBL FLM 90</t>
  </si>
  <si>
    <t>CALTRATE PLUS</t>
  </si>
  <si>
    <t>POR TBL FLM 30</t>
  </si>
  <si>
    <t>Carbosorb tbl.20-blistr</t>
  </si>
  <si>
    <t>CARDILAN</t>
  </si>
  <si>
    <t>TBL 100X175MG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</si>
  <si>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</si>
  <si>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</si>
  <si>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</si>
  <si>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</si>
  <si>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</si>
  <si>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</si>
  <si>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</si>
  <si>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CASTISPIR 10 MG</t>
  </si>
  <si>
    <t>CAVINTON FORTE</t>
  </si>
  <si>
    <t>POR TBL NOB 90X10MG</t>
  </si>
  <si>
    <t>POR TBL NOB 30X10MG</t>
  </si>
  <si>
    <t>CEZERA 5 MG</t>
  </si>
  <si>
    <t>POR TBL FLM 30X5MG</t>
  </si>
  <si>
    <t>CINARIZIN LEK 25 MG</t>
  </si>
  <si>
    <t>POR TBL NOB 50X25MG</t>
  </si>
  <si>
    <t>CITALEC 10 ZENTIVA</t>
  </si>
  <si>
    <t>POR TBL FLM30X10MG</t>
  </si>
  <si>
    <t>CITALEC 20 ZENTIVA</t>
  </si>
  <si>
    <t>POR TBL FLM30X20MG</t>
  </si>
  <si>
    <t>POR TBL FLM 60X20MG</t>
  </si>
  <si>
    <t>CLEXANE</t>
  </si>
  <si>
    <t>INJ SOL 10X0.2ML/2KU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</si>
  <si>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</si>
  <si>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</si>
  <si>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</si>
  <si>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</si>
  <si>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</si>
  <si>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</si>
  <si>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</si>
  <si>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</si>
  <si>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 COMBI 5 MG/10 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</si>
  <si>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</si>
  <si>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</si>
  <si>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</si>
  <si>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</si>
  <si>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</si>
  <si>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</si>
  <si>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</si>
  <si>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</si>
  <si>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</si>
  <si>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</si>
  <si>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CORSIM 20</t>
  </si>
  <si>
    <t>CORVATON FORTE</t>
  </si>
  <si>
    <t>TBL 30X4MG</t>
  </si>
  <si>
    <t>CORYOL 3.125</t>
  </si>
  <si>
    <t>PORTBLNOB30X3.125MG</t>
  </si>
  <si>
    <t>CYTEAL</t>
  </si>
  <si>
    <t>LIQ 1X250ML</t>
  </si>
  <si>
    <t>Delmar nosní sprej 50ml</t>
  </si>
  <si>
    <t>DERMAZULEN</t>
  </si>
  <si>
    <t>UNG 1X30GM</t>
  </si>
  <si>
    <t>Desprej 500ml</t>
  </si>
  <si>
    <t>DETRALEX</t>
  </si>
  <si>
    <t>TBL OBD 30</t>
  </si>
  <si>
    <t>POR TBL FLM 60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</si>
  <si>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</si>
  <si>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</si>
  <si>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</si>
  <si>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</si>
  <si>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</si>
  <si>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</si>
  <si>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</si>
  <si>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</si>
  <si>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</si>
  <si>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</si>
  <si>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</si>
  <si>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</si>
  <si>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</si>
  <si>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</si>
  <si>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</si>
  <si>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</si>
  <si>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DIPROPHOS</t>
  </si>
  <si>
    <t>INJ SUS 5X1ML/7MG</t>
  </si>
  <si>
    <t>DITHIADEN</t>
  </si>
  <si>
    <t>TBL 20X2MG</t>
  </si>
  <si>
    <t>DORSIFLEX</t>
  </si>
  <si>
    <t>TBL 30X200MG</t>
  </si>
  <si>
    <t>DUODART 0,5 MG/0,4 MG</t>
  </si>
  <si>
    <t>POR CPS DUR 90</t>
  </si>
  <si>
    <t>DUPHALAC</t>
  </si>
  <si>
    <t>SIR 1X500ML-HDPE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</si>
  <si>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</si>
  <si>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</si>
  <si>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</si>
  <si>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</si>
  <si>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</si>
  <si>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</si>
  <si>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</si>
  <si>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</si>
  <si>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</si>
  <si>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OCTENISEPT 1 l</t>
  </si>
  <si>
    <t>DZ STELLISEPT MED FOAM 1l</t>
  </si>
  <si>
    <t>DZ STELLISEPT MED GLOVES</t>
  </si>
  <si>
    <t>10ks</t>
  </si>
  <si>
    <t>EBIXA 10 MG</t>
  </si>
  <si>
    <t>POR TBL FLM 56X10MG</t>
  </si>
  <si>
    <t>EBRANTIL 30 RETARD</t>
  </si>
  <si>
    <t>POR CPS PRO 50X30MG</t>
  </si>
  <si>
    <t>EBRANTIL I.V. 25</t>
  </si>
  <si>
    <t>INJ SOL 5X5ML/25MG</t>
  </si>
  <si>
    <t>ECOBEC 250 MCG</t>
  </si>
  <si>
    <t>AER DOS 1X200DAVEK</t>
  </si>
  <si>
    <t>ELICEA 10 MG</t>
  </si>
  <si>
    <t>ELIQUIS 2,5 MG</t>
  </si>
  <si>
    <t>POR TBL FLM 20X2.5MG</t>
  </si>
  <si>
    <t>POR TBL FLM 60X2.5MG</t>
  </si>
  <si>
    <t>ELIQUIS 5 MG</t>
  </si>
  <si>
    <t>POR TBL FLM 60X5MG</t>
  </si>
  <si>
    <t>ENAP-H</t>
  </si>
  <si>
    <t>ENDIARON</t>
  </si>
  <si>
    <t>TBL OBD 20X250MG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</si>
  <si>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</si>
  <si>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</si>
  <si>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</si>
  <si>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</si>
  <si>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</si>
  <si>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</si>
  <si>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</si>
  <si>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</si>
  <si>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</si>
  <si>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</si>
  <si>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</si>
  <si>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</si>
  <si>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</si>
  <si>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ESOPREX 10 MG</t>
  </si>
  <si>
    <t>POR TBL FLM 30X10MG</t>
  </si>
  <si>
    <t>Espumisan cps.100x40mg-blistr</t>
  </si>
  <si>
    <t>0057585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</si>
  <si>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</si>
  <si>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</si>
  <si>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</si>
  <si>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</si>
  <si>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</si>
  <si>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</si>
  <si>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EUPHYLLIN CR N 400</t>
  </si>
  <si>
    <t>POR CPS PRO 50X400MG</t>
  </si>
  <si>
    <t>EUTHYROX 112 MIKROGRAMŮ</t>
  </si>
  <si>
    <t>POR TBL NOB 100X112RG II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</si>
  <si>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</si>
  <si>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</si>
  <si>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</si>
  <si>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</si>
  <si>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</si>
  <si>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</si>
  <si>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</si>
  <si>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</si>
  <si>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</si>
  <si>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</si>
  <si>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EXELON 1,5 MG</t>
  </si>
  <si>
    <t>POR CPS DUR 56X1.5MG</t>
  </si>
  <si>
    <t>EZETROL 10 MG TABLETY</t>
  </si>
  <si>
    <t>POR TBL NOB 30X10MG B</t>
  </si>
  <si>
    <t>FAKTU</t>
  </si>
  <si>
    <t>RCT SUP 20</t>
  </si>
  <si>
    <t>UNG 1X20GM</t>
  </si>
  <si>
    <t>FINANORM 5 MG</t>
  </si>
  <si>
    <t>TBL FLM 100X5MG I</t>
  </si>
  <si>
    <t>FLAVOBION</t>
  </si>
  <si>
    <t>POR TBL FLM 50X70MG</t>
  </si>
  <si>
    <t>FOKUSIN</t>
  </si>
  <si>
    <t>POR CPS RDR30X0.4MG</t>
  </si>
  <si>
    <t>FORMANO</t>
  </si>
  <si>
    <t>INH PLV CPS 60X12RG</t>
  </si>
  <si>
    <t>FORTECORTIN 4</t>
  </si>
  <si>
    <t>POR TBL NOB 20X4MG</t>
  </si>
  <si>
    <t>FOSINOPRIL-TEVA 20 MG</t>
  </si>
  <si>
    <t>POR TBL NOB 30X20MG</t>
  </si>
  <si>
    <t>FRAXIPARINE</t>
  </si>
  <si>
    <t>INJ SOL 10X0.8ML</t>
  </si>
  <si>
    <t>INJ SOL 10X0.3ML</t>
  </si>
  <si>
    <t>INJ SOL 10X0.6ML</t>
  </si>
  <si>
    <t>INJ SOL 10X0.4ML</t>
  </si>
  <si>
    <t>FURON</t>
  </si>
  <si>
    <t>TBL 50X40MG</t>
  </si>
  <si>
    <t>FURORESE 125</t>
  </si>
  <si>
    <t>TBL 50X125MG</t>
  </si>
  <si>
    <t>FUROSEMID BIOTIKA</t>
  </si>
  <si>
    <t>INJ 5X2ML/20MG</t>
  </si>
  <si>
    <t>FUROSEMID BIOTIKA FORTE</t>
  </si>
  <si>
    <t>INJ 10X10ML/125MG</t>
  </si>
  <si>
    <t>GALVUS 50 MG</t>
  </si>
  <si>
    <t>POR TBL NOB 56X50MG</t>
  </si>
  <si>
    <t>GERATAM 1200</t>
  </si>
  <si>
    <t>TBL OBD 60X1200MG</t>
  </si>
  <si>
    <t>TBL OBD 100X1200MG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</si>
  <si>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</si>
  <si>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</si>
  <si>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</si>
  <si>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</si>
  <si>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</si>
  <si>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</si>
  <si>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GLUKÓZA 5% VIAFLO</t>
  </si>
  <si>
    <t>INF SOL 20X500ML</t>
  </si>
  <si>
    <t>GODASAL 100</t>
  </si>
  <si>
    <t>POR TBL NOB 100</t>
  </si>
  <si>
    <t>GUAJACURAN</t>
  </si>
  <si>
    <t>DRG 30X200MG-BLISTR</t>
  </si>
  <si>
    <t>GUAJACURAN « 5 % INJ</t>
  </si>
  <si>
    <t>GUTTALAX</t>
  </si>
  <si>
    <t>POR GTT SOL 1X30ML</t>
  </si>
  <si>
    <t>HALOPERIDOL</t>
  </si>
  <si>
    <t>GTT 1X10ML/20MG</t>
  </si>
  <si>
    <t>HELICID 20 ZENTIVA</t>
  </si>
  <si>
    <t>POR CPS ETD 28X20MG</t>
  </si>
  <si>
    <t>POR CPS ETD 90X20MG</t>
  </si>
  <si>
    <t>HEPARIN LECIVA</t>
  </si>
  <si>
    <t>INJ 1X10ML/50KU</t>
  </si>
  <si>
    <t>HEPAROID LECIVA</t>
  </si>
  <si>
    <t>HERPESIN 250</t>
  </si>
  <si>
    <t>INJ SIC 10X250MG</t>
  </si>
  <si>
    <t>HUMALOG 100 IU</t>
  </si>
  <si>
    <t>INJ SOL 1X10ML/1KU</t>
  </si>
  <si>
    <t>HUMALOG MIX 25 100 IU/ML</t>
  </si>
  <si>
    <t>INJ SUS 5X3ML/300UT</t>
  </si>
  <si>
    <t>HUMULIN N(NPH)CARTRIDGE</t>
  </si>
  <si>
    <t>INJ 5X3ML/300UT</t>
  </si>
  <si>
    <t>HUMULIN R 100 M.J./ML</t>
  </si>
  <si>
    <t>INJ 1X10ML/1KU</t>
  </si>
  <si>
    <t>HUMULIN R CARTRIDGE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</si>
  <si>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</si>
  <si>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</si>
  <si>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</si>
  <si>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</si>
  <si>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</si>
  <si>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</si>
  <si>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Hylo-Comod 10ml</t>
  </si>
  <si>
    <t>HYPOTYLIN</t>
  </si>
  <si>
    <t>TBL 30X2.5MG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</si>
  <si>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</si>
  <si>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</si>
  <si>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</si>
  <si>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</si>
  <si>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</si>
  <si>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</si>
  <si>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CHLORPROTHIXEN LECIVA (BLISTR)</t>
  </si>
  <si>
    <t>TBL OBD 30X15MG</t>
  </si>
  <si>
    <t>IBALGIN 400 (IBUPROFEN 400)</t>
  </si>
  <si>
    <t>TBL OBD 100X400MG</t>
  </si>
  <si>
    <t>IBALGIN 400 TBL 24</t>
  </si>
  <si>
    <t xml:space="preserve">POR TBL FLM 24X400MG </t>
  </si>
  <si>
    <t>IBUSTRIN</t>
  </si>
  <si>
    <t>POR TBLNOB30X200MG</t>
  </si>
  <si>
    <t>IFIRMASTA 300 MG</t>
  </si>
  <si>
    <t>POR TBL FLM 28X300MG</t>
  </si>
  <si>
    <t>INDAP</t>
  </si>
  <si>
    <t>CPS 30X2.5MG</t>
  </si>
  <si>
    <t>INDAPAMID PMCS 2,5 MG</t>
  </si>
  <si>
    <t>POR TBL NOB 30X2.5MG</t>
  </si>
  <si>
    <t>INDOMETACIN 50 BERLIN-CHEMIE</t>
  </si>
  <si>
    <t>SUP 10X50MG</t>
  </si>
  <si>
    <t>INFADOLAN</t>
  </si>
  <si>
    <t>DRM UNG 1X30GM</t>
  </si>
  <si>
    <t>INHIBACE 2.5 MG</t>
  </si>
  <si>
    <t>POR TBL FLM28X2.5MG</t>
  </si>
  <si>
    <t>INHIBACE 5 MG</t>
  </si>
  <si>
    <t>POR TBL FLM 28X5MG</t>
  </si>
  <si>
    <t>INHIBACE PLUS</t>
  </si>
  <si>
    <t>POR TBL FLM 28</t>
  </si>
  <si>
    <t>INJ PROCAINII CHLORATI 0,2% ARD 10x200ml</t>
  </si>
  <si>
    <t>2MG/ML INJ SOL 10X200ML</t>
  </si>
  <si>
    <t>INJECTIO PROCAIN.CHLOR.0.2% ARD</t>
  </si>
  <si>
    <t>INJ 1X200ML 0.2%</t>
  </si>
  <si>
    <t>IR OG. COLL.PILOCARPINI 2% 10g</t>
  </si>
  <si>
    <t>COLL</t>
  </si>
  <si>
    <t>IR OG. OPHTHALMO-SEPTONEX</t>
  </si>
  <si>
    <t>GTT OPH 1X10ML</t>
  </si>
  <si>
    <t>ISICOM 100 MG</t>
  </si>
  <si>
    <t>POR TBL NOB 100X125MG</t>
  </si>
  <si>
    <t>ISICOM 250MG</t>
  </si>
  <si>
    <t>TBL 100X275MG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</si>
  <si>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</si>
  <si>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</si>
  <si>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</si>
  <si>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</si>
  <si>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</si>
  <si>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</si>
  <si>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</si>
  <si>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</si>
  <si>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</si>
  <si>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</si>
  <si>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</si>
  <si>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GTT 1X5ML 20MG/ML</t>
  </si>
  <si>
    <t>KAPIDIN 10 MG</t>
  </si>
  <si>
    <t>KAPIDIN 20 MG</t>
  </si>
  <si>
    <t>POR TBL FLM 100X20MG</t>
  </si>
  <si>
    <t>KINITO 50 MG, POTAHOVANÉ TABLETY</t>
  </si>
  <si>
    <t>POR TBL FLM 100X50MG</t>
  </si>
  <si>
    <t>KL ALUMIN.ACETOTAR.CREMOR 500g</t>
  </si>
  <si>
    <t>KL BALS.VISNEVSKI 100G</t>
  </si>
  <si>
    <t>KL CPS KOLITICKA  SMES, 50 CPS</t>
  </si>
  <si>
    <t>KL CPS KOLITICKA SMES, 100CPS</t>
  </si>
  <si>
    <t>KL DETSKA MAST FAGRON 500g</t>
  </si>
  <si>
    <t>KL ETHANOLUM BENZ.DENAT. 500ml /400g/</t>
  </si>
  <si>
    <t>UN 1170</t>
  </si>
  <si>
    <t>KL CHLADIVE MAZANI 800 g FAGRON</t>
  </si>
  <si>
    <t>KL KAPSLE</t>
  </si>
  <si>
    <t>KL ONDREJ. MAST FAGRON 500 g</t>
  </si>
  <si>
    <t>KL ONDREJOVA MAST, 50G</t>
  </si>
  <si>
    <t>KL SOL.BORGLYCEROLI  3% 100 G</t>
  </si>
  <si>
    <t>KL SOL.BORGLYCEROLI 3% 200 G</t>
  </si>
  <si>
    <t>KL SUPP.BISACODYLI 0,01G  50KS</t>
  </si>
  <si>
    <t>KL SUPP.BISACODYLI 0,01G 100KS</t>
  </si>
  <si>
    <t>KL UNG.ELOCOM 45G,LENIENS AD 300G</t>
  </si>
  <si>
    <t>KL UNG.HYDROC.0,1G,LENIENS AD 100G</t>
  </si>
  <si>
    <t>KL UNG.ICHT.2G,CaCO3 10G,ZnO 6G,VAS.LEN. AA AD</t>
  </si>
  <si>
    <t>100G, 2% ichtamolu</t>
  </si>
  <si>
    <t>KL UNG.LENIENS FAGRON 500g</t>
  </si>
  <si>
    <t>KL UNG.LENIENS, 500G</t>
  </si>
  <si>
    <t>KL UNGUENTUM</t>
  </si>
  <si>
    <t>KLACID 250</t>
  </si>
  <si>
    <t>TBL FLM 14X250MG</t>
  </si>
  <si>
    <t>KLACID 500</t>
  </si>
  <si>
    <t>POR TBL FLM 14X500MG</t>
  </si>
  <si>
    <t>KLACID SR</t>
  </si>
  <si>
    <t>500MG TBL RET 7</t>
  </si>
  <si>
    <t>KREON 25 000</t>
  </si>
  <si>
    <t>POR CPS ETD 50</t>
  </si>
  <si>
    <t>LACIPIL 4 MG</t>
  </si>
  <si>
    <t>POR TBL FLM 28X4MG</t>
  </si>
  <si>
    <t>Lacrisyn gtt.ophth.10ml</t>
  </si>
  <si>
    <t>LAGOSA</t>
  </si>
  <si>
    <t>DRG 100X150MG</t>
  </si>
  <si>
    <t>LANZUL</t>
  </si>
  <si>
    <t>CPS 56X30MG</t>
  </si>
  <si>
    <t>LANZUL 15 MG</t>
  </si>
  <si>
    <t>POR CPS ETD 28X15MG</t>
  </si>
  <si>
    <t>LEFLUNOPHARM 20 MG POTAHOVANÉ TABLETY</t>
  </si>
  <si>
    <t>LETROX 100</t>
  </si>
  <si>
    <t>POR TBL NOB 100X100RG II</t>
  </si>
  <si>
    <t>LETROX 125</t>
  </si>
  <si>
    <t>POR TBL NOB 100X125MCG</t>
  </si>
  <si>
    <t>LEXAURIN</t>
  </si>
  <si>
    <t>TBL 30X1.5MG</t>
  </si>
  <si>
    <t>LEXAURIN 3</t>
  </si>
  <si>
    <t>POR TBL NOB 30X3MG</t>
  </si>
  <si>
    <t>LODOZ 5 MG</t>
  </si>
  <si>
    <t>LOKREN 20 MG</t>
  </si>
  <si>
    <t>POR TBL FLM 28X20MG</t>
  </si>
  <si>
    <t>LOPERON CPS</t>
  </si>
  <si>
    <t>POR CPS DUR 20X2MG</t>
  </si>
  <si>
    <t>POR CPS DUR 10X2MG</t>
  </si>
  <si>
    <t>LORADUR MITE</t>
  </si>
  <si>
    <t>POR TBL NOB 50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</si>
  <si>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</si>
  <si>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</si>
  <si>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</si>
  <si>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</si>
  <si>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</si>
  <si>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</si>
  <si>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</si>
  <si>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MADOPAR 250</t>
  </si>
  <si>
    <t>POR TBLNOB100X250MG</t>
  </si>
  <si>
    <t>MADOPAR HBS</t>
  </si>
  <si>
    <t>POR CPS DUR30X125MG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</si>
  <si>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</si>
  <si>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</si>
  <si>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</si>
  <si>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</si>
  <si>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</si>
  <si>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</si>
  <si>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</si>
  <si>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</si>
  <si>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SUS OPH 1X5ML</t>
  </si>
  <si>
    <t>MEDORAM PLUS H 5/25 MG</t>
  </si>
  <si>
    <t>MEDRACET 37,5 MG/325 MG</t>
  </si>
  <si>
    <t>MEDROL 4 MG</t>
  </si>
  <si>
    <t>POR TBL NOB30X4MG-L</t>
  </si>
  <si>
    <t>MESOCAIN</t>
  </si>
  <si>
    <t>GEL 1X20GM</t>
  </si>
  <si>
    <t>INJ 10X10ML 1%</t>
  </si>
  <si>
    <t>METHOTREXAT EBEWE 2,5 MG TABLETY</t>
  </si>
  <si>
    <t>POR TBL NOB 50X2.5MG</t>
  </si>
  <si>
    <t>MICARDISPLUS 80/12.5 MG</t>
  </si>
  <si>
    <t>POR TBL NOB 28</t>
  </si>
  <si>
    <t>MIFLONID 400</t>
  </si>
  <si>
    <t>INH PLV CPS60X400RG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</si>
  <si>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</si>
  <si>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</si>
  <si>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</si>
  <si>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</si>
  <si>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</si>
  <si>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</si>
  <si>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MIRTAZAPIN ORION 15 MG</t>
  </si>
  <si>
    <t>POR TBL DIS 30X15MG</t>
  </si>
  <si>
    <t>MODURETIC</t>
  </si>
  <si>
    <t>MONO MACK DEPOT</t>
  </si>
  <si>
    <t>POR TBL PRO 28X100MG</t>
  </si>
  <si>
    <t>MONOSAN 40MG</t>
  </si>
  <si>
    <t>TBL 30X40MG</t>
  </si>
  <si>
    <t>MONOTAB SR</t>
  </si>
  <si>
    <t>POR TBL PRO50X100MG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</si>
  <si>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</si>
  <si>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</si>
  <si>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</si>
  <si>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</si>
  <si>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</si>
  <si>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</si>
  <si>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MUCOSOLVAN</t>
  </si>
  <si>
    <t>POR GTT SOL+INH SOL 60ML</t>
  </si>
  <si>
    <t>MYDOCALM 150MG</t>
  </si>
  <si>
    <t>TBL OBD 30X150MG</t>
  </si>
  <si>
    <t>NAKOM MITE</t>
  </si>
  <si>
    <t>TBL 100X125MG</t>
  </si>
  <si>
    <t>NALOXONE POLFA</t>
  </si>
  <si>
    <t>INJ 10X1ML/0.4MG</t>
  </si>
  <si>
    <t>NASIVIN 0,05%</t>
  </si>
  <si>
    <t>NAS GTT SOL 10ML</t>
  </si>
  <si>
    <t>NAS SPR SOL 10ML-SK</t>
  </si>
  <si>
    <t>NEBILET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</si>
  <si>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</si>
  <si>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</si>
  <si>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</si>
  <si>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</si>
  <si>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</si>
  <si>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</si>
  <si>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</si>
  <si>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</si>
  <si>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</si>
  <si>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</si>
  <si>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NITRESAN 20 MG</t>
  </si>
  <si>
    <t>NITROGLYCERIN SLOVAKOFARMA</t>
  </si>
  <si>
    <t>TBL 20X0.5MG</t>
  </si>
  <si>
    <t>NITROMINT</t>
  </si>
  <si>
    <t>ORM SPR SLG 1X10GM</t>
  </si>
  <si>
    <t>NORADRENALIN LECIVA</t>
  </si>
  <si>
    <t>NOVALGIN</t>
  </si>
  <si>
    <t>INJ 10X2ML/1000MG</t>
  </si>
  <si>
    <t>TBL OBD 20X500MG</t>
  </si>
  <si>
    <t>INJ 5X5ML/2500MG</t>
  </si>
  <si>
    <t>NOVONORM 2 MG</t>
  </si>
  <si>
    <t>PORTBLNOB 90X2MG</t>
  </si>
  <si>
    <t>NOVORAPID PENFILL 100 U/ML</t>
  </si>
  <si>
    <t>OLICARD 40 MG RETARD</t>
  </si>
  <si>
    <t>CPS RET 50X40MG</t>
  </si>
  <si>
    <t>OPHTHALMO-SEPTONEX</t>
  </si>
  <si>
    <t>UNG OPH 1X5GM</t>
  </si>
  <si>
    <t>OXANTIL</t>
  </si>
  <si>
    <t>INJ 5X2ML</t>
  </si>
  <si>
    <t>OXAZEPAM TBL.20X10MG</t>
  </si>
  <si>
    <t>TBL 20X10MG(BLISTR)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</si>
  <si>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</si>
  <si>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</si>
  <si>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</si>
  <si>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</si>
  <si>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</si>
  <si>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</si>
  <si>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POR TBL NOB 12X500MG</t>
  </si>
  <si>
    <t>PLASMALYTE ROZTOK S GLUKOZOU 5%</t>
  </si>
  <si>
    <t>INF SOL 10X1000ML</t>
  </si>
  <si>
    <t>PRADAXA 110 MG</t>
  </si>
  <si>
    <t>POR CPS DUR 60X1X110MG</t>
  </si>
  <si>
    <t>Pradaxa 30 x 110mg</t>
  </si>
  <si>
    <t>PREDNISON 20 LECIVA</t>
  </si>
  <si>
    <t>TBL 20X20MG(BLISTR)</t>
  </si>
  <si>
    <t>PREDNISON 5 LECIVA</t>
  </si>
  <si>
    <t>PREGABALIN SANDOZ 150 MG</t>
  </si>
  <si>
    <t>POR CPS DUR 56X150MG</t>
  </si>
  <si>
    <t>PRENEWEL 2 MG/0,625 MG</t>
  </si>
  <si>
    <t>PRESID 2.5 MG</t>
  </si>
  <si>
    <t>TBL RET 30X2.5MG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</si>
  <si>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</si>
  <si>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</si>
  <si>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</si>
  <si>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</si>
  <si>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</si>
  <si>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</si>
  <si>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PROPAFENON AL 150</t>
  </si>
  <si>
    <t>TBL OBD 50X150MG</t>
  </si>
  <si>
    <t>PROTEVASC 35 MG TABLETY S PRODLOUŽENÝM UVOLŇOVÁNÍM</t>
  </si>
  <si>
    <t>POR TBL PRO 60X35MG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</si>
  <si>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</si>
  <si>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</si>
  <si>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</si>
  <si>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</si>
  <si>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</si>
  <si>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</si>
  <si>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</si>
  <si>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POR TBL FLM 30X25MG</t>
  </si>
  <si>
    <t>RINGERFUNDIN B.BRAUN</t>
  </si>
  <si>
    <t>INF SOL 10X500ML PE</t>
  </si>
  <si>
    <t>INF SOL10X1000ML PE</t>
  </si>
  <si>
    <t>RINGERUV ROZTOK BRAUN</t>
  </si>
  <si>
    <t>INF 10X500ML(LDPE)</t>
  </si>
  <si>
    <t>RIVOCOR 10</t>
  </si>
  <si>
    <t>RIVOCOR 5</t>
  </si>
  <si>
    <t>RIVOTRIL 0.5 MG</t>
  </si>
  <si>
    <t>TBL 50X0.5MG</t>
  </si>
  <si>
    <t>RIVOTRIL 2 MG</t>
  </si>
  <si>
    <t>TBL 30X2MG</t>
  </si>
  <si>
    <t>ROSUCARD 10 MG POTAHOVANÉ TABLETY</t>
  </si>
  <si>
    <t>ROSUCARD 20 MG POTAHOVANÉ TABLETY</t>
  </si>
  <si>
    <t>RYTMONORM 150 MG</t>
  </si>
  <si>
    <t>TBL FLM 100X150MG</t>
  </si>
  <si>
    <t>RYTMONORM 150MG</t>
  </si>
  <si>
    <t>TBL FLM 50</t>
  </si>
  <si>
    <t>SANORIN</t>
  </si>
  <si>
    <t>LIQ 10ML 0.1%</t>
  </si>
  <si>
    <t>SANORIN EMULSIO</t>
  </si>
  <si>
    <t>GTT NAS 10ML 0.1%</t>
  </si>
  <si>
    <t>SANVAL 10 MG</t>
  </si>
  <si>
    <t>POR TBL FLM 100X10MG</t>
  </si>
  <si>
    <t>SECTRAL 400</t>
  </si>
  <si>
    <t>TBL OBD 30X400MG</t>
  </si>
  <si>
    <t>SERETIDE DISKUS 50/100</t>
  </si>
  <si>
    <t>INH PLV 60X50/100RG</t>
  </si>
  <si>
    <t>SIMBRINZA 10 MG/ML + 2 MG/ML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</si>
  <si>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</si>
  <si>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</si>
  <si>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</si>
  <si>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</si>
  <si>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</si>
  <si>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</si>
  <si>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</si>
  <si>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</si>
  <si>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</si>
  <si>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</si>
  <si>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</si>
  <si>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</si>
  <si>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</si>
  <si>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</si>
  <si>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10 MG</t>
  </si>
  <si>
    <t>POR TBL FLM100X10MG</t>
  </si>
  <si>
    <t>SORTIS 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</si>
  <si>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</si>
  <si>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</si>
  <si>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</si>
  <si>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</si>
  <si>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</si>
  <si>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</si>
  <si>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80 MG</t>
  </si>
  <si>
    <t>POR TBL FLM 30X80MG</t>
  </si>
  <si>
    <t>SPASMOPAN</t>
  </si>
  <si>
    <t>SUP 5</t>
  </si>
  <si>
    <t>SPECIES UROLOGICAE PLANTA LEROS</t>
  </si>
  <si>
    <t>SPC 20X1.5GM(SÁČKY)</t>
  </si>
  <si>
    <t>SPIRIVA RESPIMAT 2,5 MIKROGRAMU</t>
  </si>
  <si>
    <t>INH SOL 1X60DÁV</t>
  </si>
  <si>
    <t>STACYL 100 MG ENTEROSOLVENTNÍ TABLETY</t>
  </si>
  <si>
    <t>POR TBL ENT 60X100MG I</t>
  </si>
  <si>
    <t>STOPTUSSIN</t>
  </si>
  <si>
    <t>SURGAM</t>
  </si>
  <si>
    <t>TBL 20X300MG</t>
  </si>
  <si>
    <t>SYMBICORT TURBUHALER 200 MIKROGRAMŮ/ 6 MIKROGRAMŮ/</t>
  </si>
  <si>
    <t>INH PLV 1X120DÁV</t>
  </si>
  <si>
    <t>SYNTOPHYLLIN</t>
  </si>
  <si>
    <t>INJ 5X10ML/240MG</t>
  </si>
  <si>
    <t xml:space="preserve">TAFLOTAN 15 MCG/ML </t>
  </si>
  <si>
    <t>OPH GTT SOL 30X0.3ML</t>
  </si>
  <si>
    <t>TBL.MAGNESII LACTICI 0.5 GLO</t>
  </si>
  <si>
    <t>TBL 100X500MG</t>
  </si>
  <si>
    <t>TELMISARTAN SANDOZ 80 MG</t>
  </si>
  <si>
    <t>POR TBL NOB 30X80MG</t>
  </si>
  <si>
    <t>TENAXUM</t>
  </si>
  <si>
    <t>TBL 30X1MG</t>
  </si>
  <si>
    <t>TENOLOC 200</t>
  </si>
  <si>
    <t>POR TBL FLM 30X200MG</t>
  </si>
  <si>
    <t>TENORMIN</t>
  </si>
  <si>
    <t>TBL OBD 28X50MG</t>
  </si>
  <si>
    <t>TENSIOMIN</t>
  </si>
  <si>
    <t>TBL 30X25MG</t>
  </si>
  <si>
    <t>THYROZOL 10</t>
  </si>
  <si>
    <t>TBL OBD 50X10MG</t>
  </si>
  <si>
    <t>TIAPRIDAL</t>
  </si>
  <si>
    <t>POR TBLNOB 50X100MG</t>
  </si>
  <si>
    <t>INJ SOL 12X2ML/100MG</t>
  </si>
  <si>
    <t>TIMOHEXAL 0,5%</t>
  </si>
  <si>
    <t>OPH GTT SOL 3X5ML</t>
  </si>
  <si>
    <t>TIMOLOL-POS 0,5%</t>
  </si>
  <si>
    <t>TISERCIN</t>
  </si>
  <si>
    <t>TBL OBD 50X25MG</t>
  </si>
  <si>
    <t>TOBRADEX</t>
  </si>
  <si>
    <t>GTT OPH 1X5ML</t>
  </si>
  <si>
    <t>TOBRADEX OČNÍ MAST</t>
  </si>
  <si>
    <t>OPH UNG 3.5GM</t>
  </si>
  <si>
    <t>TORECAN</t>
  </si>
  <si>
    <t>SUP 6X6.5MG</t>
  </si>
  <si>
    <t>INJ 5X1ML/6.5MG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</si>
  <si>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</si>
  <si>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</si>
  <si>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</si>
  <si>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</si>
  <si>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</si>
  <si>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</si>
  <si>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RET30X100MG</t>
  </si>
  <si>
    <t>POR TBL RET50X100MG</t>
  </si>
  <si>
    <t>TRALGIT SR 150</t>
  </si>
  <si>
    <t>POR TBL RET30X150MG</t>
  </si>
  <si>
    <t>TRALGIT SR 200</t>
  </si>
  <si>
    <t>POR TBL RET30X200MG</t>
  </si>
  <si>
    <t>TRENTAL</t>
  </si>
  <si>
    <t>INF SOL 5X5ML/100MG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</si>
  <si>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</si>
  <si>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</si>
  <si>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</si>
  <si>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</si>
  <si>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</si>
  <si>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</si>
  <si>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</si>
  <si>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</si>
  <si>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</si>
  <si>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</si>
  <si>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</si>
  <si>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</si>
  <si>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</si>
  <si>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75</t>
  </si>
  <si>
    <t>TBL RET 30X75MG</t>
  </si>
  <si>
    <t>TWYNSTA 80 MG/10 MG</t>
  </si>
  <si>
    <t>UBRETID</t>
  </si>
  <si>
    <t>URSOSAN</t>
  </si>
  <si>
    <t>CPS 50X250MG</t>
  </si>
  <si>
    <t>VASOCARDIN 100</t>
  </si>
  <si>
    <t>VASOCARDIN SR 200</t>
  </si>
  <si>
    <t>POR TBL PRO 30X200MG</t>
  </si>
  <si>
    <t>VENLAFAXIN MYLAN 75 MG</t>
  </si>
  <si>
    <t>POR CPS PRO 30X75MG</t>
  </si>
  <si>
    <t>VENTOLIN INHALER N</t>
  </si>
  <si>
    <t>INHSUSPSS200X100RG</t>
  </si>
  <si>
    <t>VERAL 1% GEL</t>
  </si>
  <si>
    <t>DRM GEL 1X50GM II</t>
  </si>
  <si>
    <t>DRM GEL 1X100GM II</t>
  </si>
  <si>
    <t>VEROSPIRON</t>
  </si>
  <si>
    <t>TBL 100X25MG</t>
  </si>
  <si>
    <t xml:space="preserve">VERTIBETIS </t>
  </si>
  <si>
    <t>TBL NOB 50x24MG</t>
  </si>
  <si>
    <t>VERTIBETIS 16MG</t>
  </si>
  <si>
    <t>TBL NOB 60</t>
  </si>
  <si>
    <t>VESICARE 5 MG</t>
  </si>
  <si>
    <t>POR TBL FLM 100X5MG</t>
  </si>
  <si>
    <t>VESSEL DUE F</t>
  </si>
  <si>
    <t>CPS 50X250LSU</t>
  </si>
  <si>
    <t>VIDISIC</t>
  </si>
  <si>
    <t>GEL OPH 1X10GM</t>
  </si>
  <si>
    <t>VIGANTOL</t>
  </si>
  <si>
    <t>POR GTT SOL 1x10ML</t>
  </si>
  <si>
    <t>Vincentka přírod.0.7l-nevrat.láhev</t>
  </si>
  <si>
    <t>VITAMIN B12 LECIVA 300RG</t>
  </si>
  <si>
    <t>INJ 5X1ML/300RG</t>
  </si>
  <si>
    <t>WARFARIN</t>
  </si>
  <si>
    <t>TBL 100X3MG</t>
  </si>
  <si>
    <t>WARFARIN PMCS 5 MG</t>
  </si>
  <si>
    <t>XALACOM</t>
  </si>
  <si>
    <t>OPH GTT SOL 3X2.5ML</t>
  </si>
  <si>
    <t>OPH GTT SOL 1X2.5ML</t>
  </si>
  <si>
    <t>XANAX</t>
  </si>
  <si>
    <t>XYZAL 0.5 MG/ML PERORÁLNÍ ROZTOK</t>
  </si>
  <si>
    <t>POR SOL 1X200ML</t>
  </si>
  <si>
    <t>ZALDIAR</t>
  </si>
  <si>
    <t>37,5MG/325MG TBL FLM 30X1</t>
  </si>
  <si>
    <t>POR TBL FLM 10</t>
  </si>
  <si>
    <t>POR TBL FLM 20</t>
  </si>
  <si>
    <t>ZODAC</t>
  </si>
  <si>
    <t>TBL OBD 10X10MG</t>
  </si>
  <si>
    <t>TBL OBD 60X10MG</t>
  </si>
  <si>
    <t>ZOLOFT 50MG</t>
  </si>
  <si>
    <t>ZOLPIDEM MYLAN</t>
  </si>
  <si>
    <t>POR TBL FLM 50X10MG</t>
  </si>
  <si>
    <t>POR TBL FLM 20X10MG</t>
  </si>
  <si>
    <t>ZOVIRAX 400 MG</t>
  </si>
  <si>
    <t>POR TBL NOB70X400MG</t>
  </si>
  <si>
    <t>ZYLLT 75 MG</t>
  </si>
  <si>
    <t>POR TBL FLM 56X75MG</t>
  </si>
  <si>
    <t>POR TBL FLM 28X75MG</t>
  </si>
  <si>
    <t>léky - parenterální výživa (LEK)</t>
  </si>
  <si>
    <t>NUTRAMIN VLI</t>
  </si>
  <si>
    <t>INF 1X500ML</t>
  </si>
  <si>
    <t>NUTRIFLEX PERI</t>
  </si>
  <si>
    <t>INF SOL 5X1000ML</t>
  </si>
  <si>
    <t>INF SOL 5X2000ML</t>
  </si>
  <si>
    <t>léky - enterální výživa (LEK)</t>
  </si>
  <si>
    <t>CUBITAN S PŘÍCHUTÍ ČOKOLÁDOVOU (SOL)</t>
  </si>
  <si>
    <t>CUBITAN S PŘÍCHUTÍ JAHODOVOU (SOL)</t>
  </si>
  <si>
    <t>CUBITAN S PŘÍCHUTÍ VANILKOVOU</t>
  </si>
  <si>
    <t>POR SOL 4X200ML</t>
  </si>
  <si>
    <t>CUBITAN S PŘÍCHUTÍ VANILKOVOU (SOL)</t>
  </si>
  <si>
    <t>DIASIP S PŘÍCHUTÍ CAPPUCCINO</t>
  </si>
  <si>
    <t>DIASIP S PŘÍCHUTÍ JAHODOVOU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</si>
  <si>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</si>
  <si>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</si>
  <si>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</si>
  <si>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</si>
  <si>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</si>
  <si>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</si>
  <si>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</si>
  <si>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</si>
  <si>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</si>
  <si>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</si>
  <si>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</si>
  <si>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</si>
  <si>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VANILKOVOU</t>
  </si>
  <si>
    <t>NUTRIDRINK S PŘÍCHUTÍ ČOKOLÁDOVOU</t>
  </si>
  <si>
    <t>NUTRIDRINK S PŘÍCHUTÍ JAHODOVOU</t>
  </si>
  <si>
    <t>NUTRIDRINK S PŘÍCHUTÍ VANILKOVOU</t>
  </si>
  <si>
    <t>NutrilaC Natural 1 000 ml-Objednávat po 8ks!!</t>
  </si>
  <si>
    <t>NUTRISON</t>
  </si>
  <si>
    <t>POR SOL 8X1000ML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</si>
  <si>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</si>
  <si>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</si>
  <si>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</si>
  <si>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</si>
  <si>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</si>
  <si>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</si>
  <si>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</si>
  <si>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</si>
  <si>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</si>
  <si>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</si>
  <si>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</si>
  <si>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</si>
  <si>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</si>
  <si>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</si>
  <si>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21X375MG</t>
  </si>
  <si>
    <t>TBL OBD 21X625MG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</si>
  <si>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</si>
  <si>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</si>
  <si>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</si>
  <si>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</si>
  <si>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</si>
  <si>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</si>
  <si>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</si>
  <si>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</si>
  <si>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BELOGENT KRÉM</t>
  </si>
  <si>
    <t>CRM 1X30GM</t>
  </si>
  <si>
    <t>BELOGENT MAST</t>
  </si>
  <si>
    <t>CEFOTAXIME LEK 1 G PRÁŠEK PRO INJEKČNÍ ROZTOK</t>
  </si>
  <si>
    <t>IMS+IVN 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</si>
  <si>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</si>
  <si>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</si>
  <si>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</si>
  <si>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</si>
  <si>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</si>
  <si>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</si>
  <si>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</si>
  <si>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</si>
  <si>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CIPROFLOXACIN KABI 400 MG/200 ML INFUZNÍ ROZTOK</t>
  </si>
  <si>
    <t>INF SOL 10X400MG/200ML</t>
  </si>
  <si>
    <t>COLOMYCIN INJEKCE 1000000 IU</t>
  </si>
  <si>
    <t>INJ PLV SOL 10X1MU</t>
  </si>
  <si>
    <t>DOXYBENE 200 MG TABLETY</t>
  </si>
  <si>
    <t>POR TBL NOB10X200MG</t>
  </si>
  <si>
    <t>DOXYHEXAL 200 TABS</t>
  </si>
  <si>
    <t>TBL 20X200MG</t>
  </si>
  <si>
    <t>DOXYHEXAL TABS</t>
  </si>
  <si>
    <t>TBL 10X100MG</t>
  </si>
  <si>
    <t>POR TBL NOB 20X100MG</t>
  </si>
  <si>
    <t>ENTIZOL</t>
  </si>
  <si>
    <t>TBL 20X250MG</t>
  </si>
  <si>
    <t>FRAMYKOIN</t>
  </si>
  <si>
    <t>UNG 1X10GM</t>
  </si>
  <si>
    <t>PLV ADS 1X20GM</t>
  </si>
  <si>
    <t>FUROLIN TABLETY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</si>
  <si>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</si>
  <si>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</si>
  <si>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</si>
  <si>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</si>
  <si>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</si>
  <si>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</si>
  <si>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PORTBLRET14X500MG-D</t>
  </si>
  <si>
    <t>POR TBL RET 7X500MG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</si>
  <si>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</si>
  <si>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</si>
  <si>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</si>
  <si>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</si>
  <si>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</si>
  <si>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</si>
  <si>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</si>
  <si>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</si>
  <si>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</si>
  <si>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PAMYCON NA PŘÍPRAVU KAPEK</t>
  </si>
  <si>
    <t>DRM PLV SOL 1X1LAH</t>
  </si>
  <si>
    <t>PIMAFUCORT</t>
  </si>
  <si>
    <t>UNG 1X15GM</t>
  </si>
  <si>
    <t>PIPERACILLIN/TAZOBACTAM KABI 4 G/0,5 G</t>
  </si>
  <si>
    <t>INF PLV SOL 10X4.5GM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</si>
  <si>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</si>
  <si>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</si>
  <si>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</si>
  <si>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</si>
  <si>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</si>
  <si>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</si>
  <si>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ZINNAT 250 MG</t>
  </si>
  <si>
    <t>ZINNAT 500 MG</t>
  </si>
  <si>
    <t>léky - antimykotika (LEK)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</si>
  <si>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</si>
  <si>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</si>
  <si>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</si>
  <si>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</si>
  <si>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</si>
  <si>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</si>
  <si>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</si>
  <si>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</si>
  <si>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MYFUNGAR</t>
  </si>
  <si>
    <t>ARDEANUTRISOL G 40</t>
  </si>
  <si>
    <t>INF 1X80ML</t>
  </si>
  <si>
    <t>GLUKÓZA 40 BRAUN</t>
  </si>
  <si>
    <t>INF 20X10ML-PLA.AMP</t>
  </si>
  <si>
    <t>THIOGAMMA TURBO SET 600 MG</t>
  </si>
  <si>
    <t>INJ SOL 10X50ML</t>
  </si>
  <si>
    <t>3011 - GER: lůžkové oddělení 46, 47</t>
  </si>
  <si>
    <t>3021 - GER: ambulance</t>
  </si>
  <si>
    <t>N02AB03 - FENTANYL</t>
  </si>
  <si>
    <t>J01DC02 - CEFUROXIM</t>
  </si>
  <si>
    <t>M04AA01 - ALOPURINOL</t>
  </si>
  <si>
    <t>J01DD01 - CEFOTAXIM</t>
  </si>
  <si>
    <t>N03AX16 - PREGABALIN</t>
  </si>
  <si>
    <t>A10AB01 - INZULIN LIDSKÝ</t>
  </si>
  <si>
    <t>A10AC01 - INZULIN LIDSKÝ</t>
  </si>
  <si>
    <t>C01BC03 - PROPAFENON</t>
  </si>
  <si>
    <t>N05CF02 - ZOLPIDEM</t>
  </si>
  <si>
    <t>L04AA13 - LEFLUNOMID</t>
  </si>
  <si>
    <t>B01AF02 - APIXABAN</t>
  </si>
  <si>
    <t>N06AX16 - VENLAFAXIN</t>
  </si>
  <si>
    <t>B01AB06 - NADROPARIN</t>
  </si>
  <si>
    <t>J01MA03 - PEFLOXACIN</t>
  </si>
  <si>
    <t>C01BD01 - AMIODARON</t>
  </si>
  <si>
    <t>B01AC04 - KLOPIDOGREL</t>
  </si>
  <si>
    <t>C01EB15 - TRIMETAZIDIN</t>
  </si>
  <si>
    <t>R03DC03 - MONTELUKAST</t>
  </si>
  <si>
    <t>C02AC05 - MOXONIDIN</t>
  </si>
  <si>
    <t>A10AB05 - INZULIN ASPART</t>
  </si>
  <si>
    <t>C07AB05 - BETAXOLOL</t>
  </si>
  <si>
    <t>J01XD01 - METRONIDAZOL</t>
  </si>
  <si>
    <t>C07AB07 - BISOPROLOL</t>
  </si>
  <si>
    <t>A10BA02 - METFORMIN</t>
  </si>
  <si>
    <t>B01AA03 - WARFARIN</t>
  </si>
  <si>
    <t>N06AB05 - PAROXETIN</t>
  </si>
  <si>
    <t>C07AG02 - KARVEDILOL</t>
  </si>
  <si>
    <t>N06AB10 - ESCITALOPRAM</t>
  </si>
  <si>
    <t>C07BB07 - BISOPROLOL A THIAZIDY</t>
  </si>
  <si>
    <t>N07CA01 - BETAHISTIN</t>
  </si>
  <si>
    <t>C08CA08 - NITRENDIPIN</t>
  </si>
  <si>
    <t>R06AE09 - LEVOCETIRIZIN</t>
  </si>
  <si>
    <t>C09AA04 - PERINDOPRIL</t>
  </si>
  <si>
    <t>A03FA07 - ITOPRIDUM</t>
  </si>
  <si>
    <t>C09AA05 - RAMIPRIL</t>
  </si>
  <si>
    <t>J01GB06 - AMIKACIN</t>
  </si>
  <si>
    <t>C09BA04 - PERINDOPRIL A DIURETIKA</t>
  </si>
  <si>
    <t>J01XA01 - VANKOMYCIN</t>
  </si>
  <si>
    <t>C09BA05 - RAMIPRIL A DIURETIKA</t>
  </si>
  <si>
    <t>J02AC01 - FLUKONAZOL</t>
  </si>
  <si>
    <t>C09BA06 - CHINAPRIL A DIURETIKA</t>
  </si>
  <si>
    <t>M01AX17 - NIMESULID</t>
  </si>
  <si>
    <t>C09CA01 - LOSARTAN</t>
  </si>
  <si>
    <t>A02BC03 - LANSOPRAZOL</t>
  </si>
  <si>
    <t>N02BB02 - SODNÁ SŮL METAMIZOLU</t>
  </si>
  <si>
    <t>N05AH04 - KVETIAPIN</t>
  </si>
  <si>
    <t>N02BE01 - PARACETAMOL</t>
  </si>
  <si>
    <t>C09CA07 - TELMISARTAN</t>
  </si>
  <si>
    <t>N05BA12 - ALPRAZOLAM</t>
  </si>
  <si>
    <t>C09DA01 - LOSARTAN A DIURETIKA</t>
  </si>
  <si>
    <t>N06AB04 - CITALOPRAM</t>
  </si>
  <si>
    <t>C10AA05 - ATORVASTATIN</t>
  </si>
  <si>
    <t>N06AB06 - SERTRALIN</t>
  </si>
  <si>
    <t>C10AA07 - ROSUVASTATIN</t>
  </si>
  <si>
    <t>N06AX11 - MIRTAZAPIN</t>
  </si>
  <si>
    <t>G04CA02 - TAMSULOSIN</t>
  </si>
  <si>
    <t>N06BX18 - VINPOCETIN</t>
  </si>
  <si>
    <t>H02AB04 - METHYLPREDNISOLON</t>
  </si>
  <si>
    <t>R03AC02 - SALBUTAMOL</t>
  </si>
  <si>
    <t>H03AA01 - LEVOTHYROXIN, SODNÁ SŮL</t>
  </si>
  <si>
    <t>R06AE07 - CETIRIZIN</t>
  </si>
  <si>
    <t>J01CR02 - AMOXICILIN A ENZYMOVÝ INHIBITOR</t>
  </si>
  <si>
    <t>V06XX - POTRAVINY PRO ZVLÁŠTNÍ LÉKAŘSKÉ ÚČELY (PZLÚ)</t>
  </si>
  <si>
    <t>J01CR05 - PIPERACILIN A ENZYMOVÝ INHIBITOR</t>
  </si>
  <si>
    <t>R03AK07 - FORMOTEROL A BUDESONID</t>
  </si>
  <si>
    <t>A02BC02 - PANTOPRAZOL</t>
  </si>
  <si>
    <t>N02AJ13 - TRAMADOL A PARACETAMOL</t>
  </si>
  <si>
    <t>A06AD11 - LAKTULÓZA</t>
  </si>
  <si>
    <t>J01DH02 - MEROPENEM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</si>
  <si>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</si>
  <si>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</si>
  <si>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</si>
  <si>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</si>
  <si>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</si>
  <si>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</si>
  <si>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</si>
  <si>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</si>
  <si>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</si>
  <si>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</si>
  <si>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A02BC03</t>
  </si>
  <si>
    <t>106344</t>
  </si>
  <si>
    <t>15MG CPS ETD 28</t>
  </si>
  <si>
    <t>17122</t>
  </si>
  <si>
    <t>30MG CPS DUR 56</t>
  </si>
  <si>
    <t>A03FA07</t>
  </si>
  <si>
    <t>166760</t>
  </si>
  <si>
    <t>KINITO</t>
  </si>
  <si>
    <t>50MG TBL FLM 100</t>
  </si>
  <si>
    <t>A06AD11</t>
  </si>
  <si>
    <t>215715</t>
  </si>
  <si>
    <t>667G/L POR SOL 1X500ML HDP</t>
  </si>
  <si>
    <t>81456</t>
  </si>
  <si>
    <t>A10AB01</t>
  </si>
  <si>
    <t>26486</t>
  </si>
  <si>
    <t>ACTRAPID PENFILL</t>
  </si>
  <si>
    <t>100IU/ML INJ SOL 5X3ML</t>
  </si>
  <si>
    <t>92608</t>
  </si>
  <si>
    <t>100IU/ML INJ SOL ZVL 5X3ML</t>
  </si>
  <si>
    <t>A10AB05</t>
  </si>
  <si>
    <t>26789</t>
  </si>
  <si>
    <t>NOVORAPID PENFILL</t>
  </si>
  <si>
    <t>100U/ML INJ SOL 5X3ML</t>
  </si>
  <si>
    <t>A10AC01</t>
  </si>
  <si>
    <t>92607</t>
  </si>
  <si>
    <t>HUMULIN N (NPH) CARTRIDGE</t>
  </si>
  <si>
    <t>100IU/ML INJ SUS 5X3ML</t>
  </si>
  <si>
    <t>A10BA02</t>
  </si>
  <si>
    <t>191922</t>
  </si>
  <si>
    <t>1000MG TBL FLM 60</t>
  </si>
  <si>
    <t>56503</t>
  </si>
  <si>
    <t>500MG TBL FLM 60 I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</si>
  <si>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</si>
  <si>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</si>
  <si>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</si>
  <si>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</si>
  <si>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</si>
  <si>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</si>
  <si>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</si>
  <si>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</si>
  <si>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</si>
  <si>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</si>
  <si>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</si>
  <si>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</si>
  <si>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</si>
  <si>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</si>
  <si>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</si>
  <si>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</si>
  <si>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</si>
  <si>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</si>
  <si>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</si>
  <si>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</si>
  <si>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</si>
  <si>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</si>
  <si>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</si>
  <si>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</si>
  <si>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</si>
  <si>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</si>
  <si>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</si>
  <si>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</si>
  <si>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</si>
  <si>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</si>
  <si>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</si>
  <si>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</si>
  <si>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</si>
  <si>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</si>
  <si>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</si>
  <si>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</si>
  <si>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53535</t>
  </si>
  <si>
    <t>C01BD01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</si>
  <si>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</si>
  <si>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</si>
  <si>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</si>
  <si>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</si>
  <si>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</si>
  <si>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</si>
  <si>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</si>
  <si>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</si>
  <si>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</si>
  <si>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</si>
  <si>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</si>
  <si>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</si>
  <si>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</si>
  <si>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</si>
  <si>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</si>
  <si>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</si>
  <si>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</si>
  <si>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</si>
  <si>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</si>
  <si>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</si>
  <si>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</si>
  <si>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</si>
  <si>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</si>
  <si>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</si>
  <si>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</si>
  <si>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</si>
  <si>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</si>
  <si>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</si>
  <si>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C07BB07</t>
  </si>
  <si>
    <t>13603</t>
  </si>
  <si>
    <t>LODOZ</t>
  </si>
  <si>
    <t>5MG/6,25MG TBL FLM 30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</si>
  <si>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</si>
  <si>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</si>
  <si>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</si>
  <si>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</si>
  <si>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</si>
  <si>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</si>
  <si>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</si>
  <si>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</t>
  </si>
  <si>
    <t>101227</t>
  </si>
  <si>
    <t>101233</t>
  </si>
  <si>
    <t>10MG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</si>
  <si>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</si>
  <si>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</si>
  <si>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</si>
  <si>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</si>
  <si>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</si>
  <si>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</si>
  <si>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</si>
  <si>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</si>
  <si>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</si>
  <si>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</si>
  <si>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</si>
  <si>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</si>
  <si>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</si>
  <si>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</si>
  <si>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126013</t>
  </si>
  <si>
    <t>PRENEWEL</t>
  </si>
  <si>
    <t>2MG/0,625MG TBL NOB 30 II</t>
  </si>
  <si>
    <t>162008</t>
  </si>
  <si>
    <t>10MG/2,5MG TBL FLM 30</t>
  </si>
  <si>
    <t>C09BA05</t>
  </si>
  <si>
    <t>115594</t>
  </si>
  <si>
    <t>5MG/25MG TBL NOB 100</t>
  </si>
  <si>
    <t>C09BA06</t>
  </si>
  <si>
    <t>64790</t>
  </si>
  <si>
    <t>20MG/12,5MG TBL FLM 100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</si>
  <si>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</si>
  <si>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</si>
  <si>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</si>
  <si>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</si>
  <si>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</si>
  <si>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</si>
  <si>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</si>
  <si>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</si>
  <si>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</si>
  <si>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</si>
  <si>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</si>
  <si>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</si>
  <si>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</si>
  <si>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</si>
  <si>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93013</t>
  </si>
  <si>
    <t>93015</t>
  </si>
  <si>
    <t>10MG TBL FLM 100</t>
  </si>
  <si>
    <t>93016</t>
  </si>
  <si>
    <t>20MG TBL FLM 30</t>
  </si>
  <si>
    <t>93018</t>
  </si>
  <si>
    <t>20MG TBL FLM 100</t>
  </si>
  <si>
    <t>93021</t>
  </si>
  <si>
    <t>40MG TBL FLM 100</t>
  </si>
  <si>
    <t>C10AA07</t>
  </si>
  <si>
    <t>148068</t>
  </si>
  <si>
    <t>ROSUCARD</t>
  </si>
  <si>
    <t>148072</t>
  </si>
  <si>
    <t>G04CA02</t>
  </si>
  <si>
    <t>14439</t>
  </si>
  <si>
    <t>0,4MG CPS RDR 30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</si>
  <si>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</si>
  <si>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</si>
  <si>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</si>
  <si>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</si>
  <si>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</si>
  <si>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</si>
  <si>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</si>
  <si>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147454</t>
  </si>
  <si>
    <t>EUTHYROX</t>
  </si>
  <si>
    <t>88MCG TBL NOB 100 II</t>
  </si>
  <si>
    <t>147458</t>
  </si>
  <si>
    <t>112MCG TBL NOB 100 II</t>
  </si>
  <si>
    <t>147466</t>
  </si>
  <si>
    <t>137MCG TBL NOB 100 II</t>
  </si>
  <si>
    <t>169714</t>
  </si>
  <si>
    <t>125MCG TBL NOB 100 II</t>
  </si>
  <si>
    <t>187427</t>
  </si>
  <si>
    <t>100MCG TBL NOB 100 II</t>
  </si>
  <si>
    <t>46692</t>
  </si>
  <si>
    <t>75MCG TBL NOB 100</t>
  </si>
  <si>
    <t>69189</t>
  </si>
  <si>
    <t>50MCG TBL NOB 100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</si>
  <si>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</si>
  <si>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</si>
  <si>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</si>
  <si>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</si>
  <si>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</si>
  <si>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</si>
  <si>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</si>
  <si>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</si>
  <si>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</si>
  <si>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</si>
  <si>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</si>
  <si>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</si>
  <si>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</si>
  <si>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</si>
  <si>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</si>
  <si>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</si>
  <si>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</si>
  <si>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</si>
  <si>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</si>
  <si>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</si>
  <si>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</si>
  <si>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</si>
  <si>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</si>
  <si>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</si>
  <si>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</si>
  <si>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</si>
  <si>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</si>
  <si>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</si>
  <si>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</si>
  <si>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</si>
  <si>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</si>
  <si>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</si>
  <si>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</si>
  <si>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</si>
  <si>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</si>
  <si>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</si>
  <si>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</si>
  <si>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</si>
  <si>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</si>
  <si>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</si>
  <si>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</si>
  <si>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</si>
  <si>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</si>
  <si>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</si>
  <si>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</si>
  <si>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</si>
  <si>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</si>
  <si>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</si>
  <si>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</si>
  <si>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</si>
  <si>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</si>
  <si>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</si>
  <si>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</si>
  <si>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L04AA13</t>
  </si>
  <si>
    <t>186176</t>
  </si>
  <si>
    <t>LEFLUNOPHARM</t>
  </si>
  <si>
    <t>M01AX17</t>
  </si>
  <si>
    <t>12891</t>
  </si>
  <si>
    <t>100MG TBL NOB 15</t>
  </si>
  <si>
    <t>12892</t>
  </si>
  <si>
    <t>100MG TBL NOB 30</t>
  </si>
  <si>
    <t>M04AA01</t>
  </si>
  <si>
    <t>1710</t>
  </si>
  <si>
    <t>300MG TBL NOB 30</t>
  </si>
  <si>
    <t>2592</t>
  </si>
  <si>
    <t>100MG TBL NOB 50</t>
  </si>
  <si>
    <t>N02AB03</t>
  </si>
  <si>
    <t>11955</t>
  </si>
  <si>
    <t>DUROGESIC</t>
  </si>
  <si>
    <t>12MCG/H TDR EMP 5X2,1MG</t>
  </si>
  <si>
    <t>47285</t>
  </si>
  <si>
    <t>75MCG/H TDR EMP 5X12,6MG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</si>
  <si>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</si>
  <si>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</si>
  <si>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</si>
  <si>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</si>
  <si>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</si>
  <si>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</si>
  <si>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</si>
  <si>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</si>
  <si>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</si>
  <si>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</si>
  <si>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</si>
  <si>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</si>
  <si>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</si>
  <si>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</si>
  <si>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</si>
  <si>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</si>
  <si>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</si>
  <si>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</si>
  <si>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</si>
  <si>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</si>
  <si>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</si>
  <si>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</si>
  <si>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</si>
  <si>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N03AX16</t>
  </si>
  <si>
    <t>210568</t>
  </si>
  <si>
    <t>PREGABALIN SANDOZ</t>
  </si>
  <si>
    <t>150MG CPS DUR 56</t>
  </si>
  <si>
    <t>28223</t>
  </si>
  <si>
    <t>LYRICA</t>
  </si>
  <si>
    <t>N05AH04</t>
  </si>
  <si>
    <t>142865</t>
  </si>
  <si>
    <t>QUETIAPINE POLPHARMA</t>
  </si>
  <si>
    <t>25MG TBL FLM 3X10</t>
  </si>
  <si>
    <t>142866</t>
  </si>
  <si>
    <t>100MG TBL FLM 6X10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</si>
  <si>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</si>
  <si>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</si>
  <si>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</si>
  <si>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</si>
  <si>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</si>
  <si>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</si>
  <si>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</si>
  <si>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</si>
  <si>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</si>
  <si>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</si>
  <si>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</si>
  <si>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</si>
  <si>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</si>
  <si>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198058</t>
  </si>
  <si>
    <t>SANVAL</t>
  </si>
  <si>
    <t>N06AB04</t>
  </si>
  <si>
    <t>17425</t>
  </si>
  <si>
    <t>17431</t>
  </si>
  <si>
    <t>17433</t>
  </si>
  <si>
    <t>20MG TBL FLM 60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</si>
  <si>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</si>
  <si>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</si>
  <si>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</si>
  <si>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</si>
  <si>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</si>
  <si>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</si>
  <si>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</si>
  <si>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</si>
  <si>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</si>
  <si>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</si>
  <si>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</si>
  <si>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</si>
  <si>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</si>
  <si>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</si>
  <si>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</si>
  <si>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</si>
  <si>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</si>
  <si>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</si>
  <si>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</si>
  <si>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</si>
  <si>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</si>
  <si>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</si>
  <si>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</si>
  <si>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N06BX18</t>
  </si>
  <si>
    <t>10252</t>
  </si>
  <si>
    <t>10MG TBL NOB 30</t>
  </si>
  <si>
    <t>N07CA01</t>
  </si>
  <si>
    <t>201082</t>
  </si>
  <si>
    <t>VERTIBETIS</t>
  </si>
  <si>
    <t>16MG TBL NOB 60</t>
  </si>
  <si>
    <t>201088</t>
  </si>
  <si>
    <t>24MG TBL NOB 50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</si>
  <si>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</si>
  <si>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</si>
  <si>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</si>
  <si>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</si>
  <si>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</si>
  <si>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</si>
  <si>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</si>
  <si>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</si>
  <si>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</si>
  <si>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</si>
  <si>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R06AE07</t>
  </si>
  <si>
    <t>5496</t>
  </si>
  <si>
    <t>10MG TBL FLM 60</t>
  </si>
  <si>
    <t>66029</t>
  </si>
  <si>
    <t>10MG TBL FLM 10</t>
  </si>
  <si>
    <t>99600</t>
  </si>
  <si>
    <t>R06AE09</t>
  </si>
  <si>
    <t>124343</t>
  </si>
  <si>
    <t>CEZERA</t>
  </si>
  <si>
    <t>5MG TBL FLM 30 I</t>
  </si>
  <si>
    <t>V06XX</t>
  </si>
  <si>
    <t>217110</t>
  </si>
  <si>
    <t>33220</t>
  </si>
  <si>
    <t>POR SOL 1X225G</t>
  </si>
  <si>
    <t>33339</t>
  </si>
  <si>
    <t>33340</t>
  </si>
  <si>
    <t>33341</t>
  </si>
  <si>
    <t>33342</t>
  </si>
  <si>
    <t>CUBITAN S PŘÍCHUTÍ ČOKOLÁDOVOU</t>
  </si>
  <si>
    <t>33343</t>
  </si>
  <si>
    <t>CUBITAN S PŘÍCHUTÍ JAHODOVOU</t>
  </si>
  <si>
    <t>33420</t>
  </si>
  <si>
    <t>33422</t>
  </si>
  <si>
    <t>NUTRISON ADVANCED DIASON LOW ENERGY</t>
  </si>
  <si>
    <t>POR SOL 1X1000ML</t>
  </si>
  <si>
    <t>33530</t>
  </si>
  <si>
    <t>33750</t>
  </si>
  <si>
    <t>POR SOL 4X125G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</si>
  <si>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</si>
  <si>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</si>
  <si>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</si>
  <si>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</si>
  <si>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</si>
  <si>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</si>
  <si>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</si>
  <si>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33855</t>
  </si>
  <si>
    <t>NUTRIDRINK BALÍČEK 5 + 1</t>
  </si>
  <si>
    <t>33859</t>
  </si>
  <si>
    <t>33898</t>
  </si>
  <si>
    <t>33935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</si>
  <si>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</si>
  <si>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</si>
  <si>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</si>
  <si>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</si>
  <si>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Oddělení geriatrie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</si>
  <si>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</si>
  <si>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</si>
  <si>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</si>
  <si>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</si>
  <si>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</si>
  <si>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</si>
  <si>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</si>
  <si>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</si>
  <si>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 xml:space="preserve"> </t>
  </si>
  <si>
    <t>* Legenda</t>
  </si>
  <si>
    <t>DIAPZT = Pomůcky pro diabetiky, jejichž název začíná slovem "Pumpa"</t>
  </si>
  <si>
    <t>Bretšnajdrová Milena</t>
  </si>
  <si>
    <t>Hanáková Barbora</t>
  </si>
  <si>
    <t>Kurašová Jitka</t>
  </si>
  <si>
    <t>Mertová Eva</t>
  </si>
  <si>
    <t>Molitorová Ivana</t>
  </si>
  <si>
    <t>Pavlů Naděžda</t>
  </si>
  <si>
    <t>Suchánková Hana</t>
  </si>
  <si>
    <t>Šanová Hana</t>
  </si>
  <si>
    <t>Záboj Zdeněk</t>
  </si>
  <si>
    <t>ALOPURINOL</t>
  </si>
  <si>
    <t>Alprazolam</t>
  </si>
  <si>
    <t>Amlodipin</t>
  </si>
  <si>
    <t>125046</t>
  </si>
  <si>
    <t>125060</t>
  </si>
  <si>
    <t>AMOXICILIN A ENZYMOVÝ INHIBITOR</t>
  </si>
  <si>
    <t>ATORVASTATIN</t>
  </si>
  <si>
    <t>BISOPROLOL</t>
  </si>
  <si>
    <t>Cilazapril a diuretika</t>
  </si>
  <si>
    <t>14933</t>
  </si>
  <si>
    <t>5MG/12,5MG TBL FLM 28</t>
  </si>
  <si>
    <t>CITALOPRAM</t>
  </si>
  <si>
    <t>132523</t>
  </si>
  <si>
    <t>Digoxin</t>
  </si>
  <si>
    <t>83318</t>
  </si>
  <si>
    <t>DIGOXIN 0,125 LÉČIVA</t>
  </si>
  <si>
    <t>0,125MG TBL NOB 30</t>
  </si>
  <si>
    <t>DIOSMIN, KOMBINACE</t>
  </si>
  <si>
    <t>97522</t>
  </si>
  <si>
    <t>500MG TBL FLM 30</t>
  </si>
  <si>
    <t>132632</t>
  </si>
  <si>
    <t>500MG TBL FLM 60</t>
  </si>
  <si>
    <t>DONEPEZIL</t>
  </si>
  <si>
    <t>154011</t>
  </si>
  <si>
    <t>ALZIL</t>
  </si>
  <si>
    <t>Escitalopram</t>
  </si>
  <si>
    <t>FENTANYL</t>
  </si>
  <si>
    <t>FUROSEMID</t>
  </si>
  <si>
    <t>56807</t>
  </si>
  <si>
    <t>125MG TBL NOB 30</t>
  </si>
  <si>
    <t>98218</t>
  </si>
  <si>
    <t>40MG TBL NOB 20</t>
  </si>
  <si>
    <t>98219</t>
  </si>
  <si>
    <t>40MG TBL NOB 50</t>
  </si>
  <si>
    <t>GABAPENTIN</t>
  </si>
  <si>
    <t>84399</t>
  </si>
  <si>
    <t>NEURONTIN</t>
  </si>
  <si>
    <t>300MG CPS DUR 50</t>
  </si>
  <si>
    <t>GLIKLAZID</t>
  </si>
  <si>
    <t>139392</t>
  </si>
  <si>
    <t>DIAPREL MR</t>
  </si>
  <si>
    <t>60MG TBL RET 30</t>
  </si>
  <si>
    <t>GLIMEPIRID</t>
  </si>
  <si>
    <t>163077</t>
  </si>
  <si>
    <t>AMARYL</t>
  </si>
  <si>
    <t>2MG TBL NOB 30</t>
  </si>
  <si>
    <t>HOŘČÍK (RŮZNÉ SOLE V KOMBINACI)</t>
  </si>
  <si>
    <t>215978</t>
  </si>
  <si>
    <t>365MG POR GRA SOL SCC 30</t>
  </si>
  <si>
    <t>HYDROCHLOROTHIAZID A KALIUM ŠETŘÍCÍ DIURETIKA</t>
  </si>
  <si>
    <t>47478</t>
  </si>
  <si>
    <t>2,5MG/25MG TBL NOB 50</t>
  </si>
  <si>
    <t>HYDROXYZIN</t>
  </si>
  <si>
    <t>85060</t>
  </si>
  <si>
    <t>ATARAX</t>
  </si>
  <si>
    <t>25MG TBL FLM 25</t>
  </si>
  <si>
    <t>CHLORID DRASELNÝ</t>
  </si>
  <si>
    <t>125599</t>
  </si>
  <si>
    <t>1G TBL PRO 30</t>
  </si>
  <si>
    <t>17188</t>
  </si>
  <si>
    <t>500MG TBL ENT 50</t>
  </si>
  <si>
    <t>200935</t>
  </si>
  <si>
    <t>CHOLEKALCIFEROL</t>
  </si>
  <si>
    <t>103788</t>
  </si>
  <si>
    <t>0,5MG/ML POR GTT SOL 1X10ML</t>
  </si>
  <si>
    <t>Indapamid</t>
  </si>
  <si>
    <t>191877</t>
  </si>
  <si>
    <t>INDAPAMID PMCS</t>
  </si>
  <si>
    <t>2,5MG TBL NOB 30</t>
  </si>
  <si>
    <t>Irbesartan</t>
  </si>
  <si>
    <t>500892</t>
  </si>
  <si>
    <t>IFIRMASTA</t>
  </si>
  <si>
    <t>300MG TBL FLM 28</t>
  </si>
  <si>
    <t>Isosorbid-mononitrát</t>
  </si>
  <si>
    <t>96191</t>
  </si>
  <si>
    <t>MONOSAN</t>
  </si>
  <si>
    <t>40MG TBL NOB 30</t>
  </si>
  <si>
    <t>132957</t>
  </si>
  <si>
    <t>100MG TBL PRO 28</t>
  </si>
  <si>
    <t>KLOPIDOGREL</t>
  </si>
  <si>
    <t>KYSELINA ACETYLSALICYLOVÁ</t>
  </si>
  <si>
    <t>125114</t>
  </si>
  <si>
    <t>ANOPYRIN</t>
  </si>
  <si>
    <t>100MG TBL NOB 3X20</t>
  </si>
  <si>
    <t>151142</t>
  </si>
  <si>
    <t>162858</t>
  </si>
  <si>
    <t>100MG TBL ENT 28</t>
  </si>
  <si>
    <t>99295</t>
  </si>
  <si>
    <t>100MG TBL NOB 2X10</t>
  </si>
  <si>
    <t>188848</t>
  </si>
  <si>
    <t>STACYL</t>
  </si>
  <si>
    <t>100MG TBL ENT 60 I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</si>
  <si>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</si>
  <si>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</si>
  <si>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</si>
  <si>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</si>
  <si>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</si>
  <si>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</si>
  <si>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250MG CPS DUR 50</t>
  </si>
  <si>
    <t>LEVODOPA A INHIBITOR DEKARBOXYLÁZY</t>
  </si>
  <si>
    <t>15050</t>
  </si>
  <si>
    <t>200MG/50MG TBL NOB 100</t>
  </si>
  <si>
    <t>88498</t>
  </si>
  <si>
    <t>100MG/25MG TBL NOB 100</t>
  </si>
  <si>
    <t>LEVOTHYROXIN, SODNÁ SŮL</t>
  </si>
  <si>
    <t>69190</t>
  </si>
  <si>
    <t>50MCG TBL NOB 50</t>
  </si>
  <si>
    <t>187425</t>
  </si>
  <si>
    <t>LETROX 50</t>
  </si>
  <si>
    <t>50MCG TBL NOB 100 II</t>
  </si>
  <si>
    <t>LINAGLIPTIN</t>
  </si>
  <si>
    <t>168447</t>
  </si>
  <si>
    <t>TRAJENTA</t>
  </si>
  <si>
    <t>5MG TBL FLM 30X1</t>
  </si>
  <si>
    <t>LOSARTAN A DIURETIKA</t>
  </si>
  <si>
    <t>15316</t>
  </si>
  <si>
    <t>50MG/12,5MG TBL FLM 30</t>
  </si>
  <si>
    <t>MAGNESIUM-LAKTÁT</t>
  </si>
  <si>
    <t>88630</t>
  </si>
  <si>
    <t>TBL.MAGNESII LACTICI 0,5 GLO</t>
  </si>
  <si>
    <t>0,5G TBL NOB 100</t>
  </si>
  <si>
    <t>Melperon</t>
  </si>
  <si>
    <t>69447</t>
  </si>
  <si>
    <t>BURONIL</t>
  </si>
  <si>
    <t>25MG TBL OBD 50</t>
  </si>
  <si>
    <t>MEMANTIN</t>
  </si>
  <si>
    <t>26505</t>
  </si>
  <si>
    <t>EBIXA</t>
  </si>
  <si>
    <t>10MG TBL FLM 50 I</t>
  </si>
  <si>
    <t>METFORMIN</t>
  </si>
  <si>
    <t>METHYLPREDNISOLON</t>
  </si>
  <si>
    <t>METOPROLOL</t>
  </si>
  <si>
    <t>32225</t>
  </si>
  <si>
    <t>BETALOC ZOK</t>
  </si>
  <si>
    <t>25MG TBL PRO 28</t>
  </si>
  <si>
    <t>45499</t>
  </si>
  <si>
    <t>100MG TBL PRO 30</t>
  </si>
  <si>
    <t>54150</t>
  </si>
  <si>
    <t>EGILOK</t>
  </si>
  <si>
    <t>25MG TBL NOB 60</t>
  </si>
  <si>
    <t>58037</t>
  </si>
  <si>
    <t>50MG TBL PRO 30</t>
  </si>
  <si>
    <t>58041</t>
  </si>
  <si>
    <t>200MG TBL PRO 30</t>
  </si>
  <si>
    <t>MIRTAZAPIN</t>
  </si>
  <si>
    <t>17685</t>
  </si>
  <si>
    <t>MIRZATEN</t>
  </si>
  <si>
    <t>30MG TBL FLM 30</t>
  </si>
  <si>
    <t>MOLSIDOMIN</t>
  </si>
  <si>
    <t>76155</t>
  </si>
  <si>
    <t>4MG TBL NOB 30</t>
  </si>
  <si>
    <t>MOXONIDIN</t>
  </si>
  <si>
    <t>16932</t>
  </si>
  <si>
    <t>0,4MG TBL FLM 30</t>
  </si>
  <si>
    <t>NADROPARIN</t>
  </si>
  <si>
    <t>32058</t>
  </si>
  <si>
    <t>32059</t>
  </si>
  <si>
    <t>NAFTIDROFURYL</t>
  </si>
  <si>
    <t>97026</t>
  </si>
  <si>
    <t>100MG TBL PRO 50</t>
  </si>
  <si>
    <t>NEBIVOLOL</t>
  </si>
  <si>
    <t>53761</t>
  </si>
  <si>
    <t>5MG TBL NOB 28</t>
  </si>
  <si>
    <t>Nitrofurantoin</t>
  </si>
  <si>
    <t>207280</t>
  </si>
  <si>
    <t>FUROLIN</t>
  </si>
  <si>
    <t>OMEPRAZOL</t>
  </si>
  <si>
    <t>115317</t>
  </si>
  <si>
    <t>20MG CPS ETD 28</t>
  </si>
  <si>
    <t>115318</t>
  </si>
  <si>
    <t>20MG CPS ETD 90</t>
  </si>
  <si>
    <t>215605</t>
  </si>
  <si>
    <t>PANTOPRAZOL</t>
  </si>
  <si>
    <t>49113</t>
  </si>
  <si>
    <t>Perindopril</t>
  </si>
  <si>
    <t>PERINDOPRIL A DIURETIKA</t>
  </si>
  <si>
    <t>Prednison</t>
  </si>
  <si>
    <t>2963</t>
  </si>
  <si>
    <t>PREDNISON 20 LÉČIVA</t>
  </si>
  <si>
    <t>20MG TBL NOB 20</t>
  </si>
  <si>
    <t>RAMIPRIL</t>
  </si>
  <si>
    <t>Ramipril a felodipin</t>
  </si>
  <si>
    <t>50117</t>
  </si>
  <si>
    <t>5MG/5MG TBL RET 30</t>
  </si>
  <si>
    <t>RILMENIDIN</t>
  </si>
  <si>
    <t>84360</t>
  </si>
  <si>
    <t>1MG TBL NOB 30</t>
  </si>
  <si>
    <t>RIVAROXABAN</t>
  </si>
  <si>
    <t>168903</t>
  </si>
  <si>
    <t>XARELTO</t>
  </si>
  <si>
    <t>20MG TBL FLM 28 II</t>
  </si>
  <si>
    <t>SILIKONY</t>
  </si>
  <si>
    <t>57586</t>
  </si>
  <si>
    <t>ESPUMISAN</t>
  </si>
  <si>
    <t>40MG CPS MOL 50</t>
  </si>
  <si>
    <t>SITAGLIPTIN</t>
  </si>
  <si>
    <t>28733</t>
  </si>
  <si>
    <t>JANUVIA</t>
  </si>
  <si>
    <t>50MG TBL FLM 50X1</t>
  </si>
  <si>
    <t>SODNÁ SŮL METAMIZOLU</t>
  </si>
  <si>
    <t>Spironolakton</t>
  </si>
  <si>
    <t>3550</t>
  </si>
  <si>
    <t>25MG TBL NOB 20</t>
  </si>
  <si>
    <t>SULODEXID</t>
  </si>
  <si>
    <t>173401</t>
  </si>
  <si>
    <t>250SU CPS MOL 120</t>
  </si>
  <si>
    <t>TELMISARTAN A AMLODIPIN</t>
  </si>
  <si>
    <t>167859</t>
  </si>
  <si>
    <t>TWYNSTA</t>
  </si>
  <si>
    <t>80MG/10MG TBL NOB 28</t>
  </si>
  <si>
    <t>THEOFYLIN</t>
  </si>
  <si>
    <t>44304</t>
  </si>
  <si>
    <t>200MG CPS PRO 20</t>
  </si>
  <si>
    <t>44305</t>
  </si>
  <si>
    <t>200MG CPS PRO 50</t>
  </si>
  <si>
    <t>TIAPRID</t>
  </si>
  <si>
    <t>48578</t>
  </si>
  <si>
    <t>VALSARTAN</t>
  </si>
  <si>
    <t>125595</t>
  </si>
  <si>
    <t>VALSACOR</t>
  </si>
  <si>
    <t>160MG TBL FLM 28</t>
  </si>
  <si>
    <t>VÁPNÍK, KOMBINACE S VITAMINEM D A/NEBO JINÝMI LÉČIVY</t>
  </si>
  <si>
    <t>164886</t>
  </si>
  <si>
    <t>600MG/400IU TBL FLM 30</t>
  </si>
  <si>
    <t>169673</t>
  </si>
  <si>
    <t>TBL FLM 30</t>
  </si>
  <si>
    <t>47514</t>
  </si>
  <si>
    <t>500MG/200IU TBL MND 20</t>
  </si>
  <si>
    <t>VERAPAMIL</t>
  </si>
  <si>
    <t>54032</t>
  </si>
  <si>
    <t>VERAPAMIL AL 240 RETARD</t>
  </si>
  <si>
    <t>240MG TBL RET 50</t>
  </si>
  <si>
    <t>VINPOCETIN</t>
  </si>
  <si>
    <t>APIXABAN</t>
  </si>
  <si>
    <t>193743</t>
  </si>
  <si>
    <t>5MG TBL FLM 20</t>
  </si>
  <si>
    <t>Itopridum</t>
  </si>
  <si>
    <t>166759</t>
  </si>
  <si>
    <t>50MG TBL FLM 40</t>
  </si>
  <si>
    <t>TRAMADOL A PARACETAMOL</t>
  </si>
  <si>
    <t>17924</t>
  </si>
  <si>
    <t>37,5MG/325MG TBL FLM 10</t>
  </si>
  <si>
    <t>Jiná</t>
  </si>
  <si>
    <t>*1019</t>
  </si>
  <si>
    <t>Jiný</t>
  </si>
  <si>
    <t>*3012</t>
  </si>
  <si>
    <t>Kompenzační pomůcky pro tělesně postižené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</si>
  <si>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</si>
  <si>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</si>
  <si>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</si>
  <si>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</si>
  <si>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</si>
  <si>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</si>
  <si>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19594</t>
  </si>
  <si>
    <t>TORVACARD 40</t>
  </si>
  <si>
    <t>40MG TBL FLM 30 BLI AL</t>
  </si>
  <si>
    <t>BETAXOLOL</t>
  </si>
  <si>
    <t>3801</t>
  </si>
  <si>
    <t>CONCOR COR</t>
  </si>
  <si>
    <t>2,5MG TBL FLM 28</t>
  </si>
  <si>
    <t>DABIGATRAN-ETEXILÁT</t>
  </si>
  <si>
    <t>29327</t>
  </si>
  <si>
    <t>PRADAXA</t>
  </si>
  <si>
    <t>110MG CPS DUR 30X1 I</t>
  </si>
  <si>
    <t>DISTIGMIN</t>
  </si>
  <si>
    <t>2360</t>
  </si>
  <si>
    <t>5MG TBL NOB 20</t>
  </si>
  <si>
    <t>ETOFYLIN-NIKOTINÁT</t>
  </si>
  <si>
    <t>17983</t>
  </si>
  <si>
    <t>OXYPHYLLIN</t>
  </si>
  <si>
    <t>FOSINOPRIL</t>
  </si>
  <si>
    <t>19117</t>
  </si>
  <si>
    <t>FOSINOPRIL-TEVA</t>
  </si>
  <si>
    <t>1290</t>
  </si>
  <si>
    <t>30MG TBL RET 60</t>
  </si>
  <si>
    <t>94804</t>
  </si>
  <si>
    <t>5MG/50MG TBL NOB 30</t>
  </si>
  <si>
    <t>17189</t>
  </si>
  <si>
    <t>500MG TBL ENT 100</t>
  </si>
  <si>
    <t>12023</t>
  </si>
  <si>
    <t>155781</t>
  </si>
  <si>
    <t>100MG/50MG TBL NOB 50</t>
  </si>
  <si>
    <t>155780</t>
  </si>
  <si>
    <t>100MG/50MG TBL NOB 20</t>
  </si>
  <si>
    <t>13808</t>
  </si>
  <si>
    <t>250MG CPS DUR 100</t>
  </si>
  <si>
    <t>LAKTULÓZA</t>
  </si>
  <si>
    <t>17190</t>
  </si>
  <si>
    <t>LACTULOSA BIOMEDICA</t>
  </si>
  <si>
    <t>667MG/ML SIR 250ML</t>
  </si>
  <si>
    <t>LÉČIVA K TERAPII ONEMOCNĚNÍ JATER</t>
  </si>
  <si>
    <t>125752</t>
  </si>
  <si>
    <t>ESSENTIALE FORTE N</t>
  </si>
  <si>
    <t>Mesalazin</t>
  </si>
  <si>
    <t>75567</t>
  </si>
  <si>
    <t>SALOFALK 500</t>
  </si>
  <si>
    <t>40373</t>
  </si>
  <si>
    <t>16MG TBL NOB 50</t>
  </si>
  <si>
    <t>METRONIDAZOL</t>
  </si>
  <si>
    <t>2427</t>
  </si>
  <si>
    <t>250MG TBL NOB 20</t>
  </si>
  <si>
    <t>MULTIENZYMOVÉ PŘÍPRAVKY (LIPÁZA, PROTEÁZA APOD.)</t>
  </si>
  <si>
    <t>215172</t>
  </si>
  <si>
    <t>25000U CPS ETD 50</t>
  </si>
  <si>
    <t>32061</t>
  </si>
  <si>
    <t>59806</t>
  </si>
  <si>
    <t>FRAXIPARINE FORTE</t>
  </si>
  <si>
    <t>19000IU/ML INJ SOL ISP 10X0,6M</t>
  </si>
  <si>
    <t>NITRENDIPIN</t>
  </si>
  <si>
    <t>25365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</si>
  <si>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</si>
  <si>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</si>
  <si>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</si>
  <si>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</si>
  <si>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</si>
  <si>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</si>
  <si>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</si>
  <si>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</si>
  <si>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126031</t>
  </si>
  <si>
    <t>4MG/1,25MG TBL NOB 30 II</t>
  </si>
  <si>
    <t>Pitofenon a analgetika</t>
  </si>
  <si>
    <t>50335</t>
  </si>
  <si>
    <t>500MG/ML+5MG/ML POR GTT SOL 1X</t>
  </si>
  <si>
    <t>PROPAFENON</t>
  </si>
  <si>
    <t>166423</t>
  </si>
  <si>
    <t>RILMENIDIN TEVA</t>
  </si>
  <si>
    <t>1MG TBL NOB 90</t>
  </si>
  <si>
    <t>SACCHAROMYCES BOULARDII</t>
  </si>
  <si>
    <t>162083</t>
  </si>
  <si>
    <t>13388</t>
  </si>
  <si>
    <t>40MG CPS MOL 25</t>
  </si>
  <si>
    <t>Trazodon</t>
  </si>
  <si>
    <t>54094</t>
  </si>
  <si>
    <t>75MG TBL RET 30</t>
  </si>
  <si>
    <t>TRIMETAZIDIN</t>
  </si>
  <si>
    <t>164888</t>
  </si>
  <si>
    <t>600MG/400IU TBL FLM 90</t>
  </si>
  <si>
    <t>ZOLPIDEM</t>
  </si>
  <si>
    <t>138841</t>
  </si>
  <si>
    <t>DORETA</t>
  </si>
  <si>
    <t>37,5MG/325MG TBL FLM 30 I</t>
  </si>
  <si>
    <t>ACEBUTOLOL</t>
  </si>
  <si>
    <t>80058</t>
  </si>
  <si>
    <t>SECTRAL</t>
  </si>
  <si>
    <t>400MG TBL FLM 30</t>
  </si>
  <si>
    <t>AMIODARON</t>
  </si>
  <si>
    <t>93019</t>
  </si>
  <si>
    <t>40MG TBL FLM 30</t>
  </si>
  <si>
    <t>Baklofen</t>
  </si>
  <si>
    <t>40275</t>
  </si>
  <si>
    <t>BACLOFEN-POLPHARMA</t>
  </si>
  <si>
    <t>25MG TBL NOB 50</t>
  </si>
  <si>
    <t>Biperiden</t>
  </si>
  <si>
    <t>21887</t>
  </si>
  <si>
    <t>2MG TBL NOB 50</t>
  </si>
  <si>
    <t>29328</t>
  </si>
  <si>
    <t>110MG CPS DUR 60X1 I</t>
  </si>
  <si>
    <t>14075</t>
  </si>
  <si>
    <t>134505</t>
  </si>
  <si>
    <t>10MG TBL FLM 56</t>
  </si>
  <si>
    <t>56811</t>
  </si>
  <si>
    <t>FURORESE 250</t>
  </si>
  <si>
    <t>250MG TBL NOB 50</t>
  </si>
  <si>
    <t>163085</t>
  </si>
  <si>
    <t>3MG TBL NOB 30</t>
  </si>
  <si>
    <t>51754</t>
  </si>
  <si>
    <t>OLTAR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</si>
  <si>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</si>
  <si>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</si>
  <si>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</si>
  <si>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</si>
  <si>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</si>
  <si>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</si>
  <si>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96696</t>
  </si>
  <si>
    <t>2,5MG CPS DUR 30</t>
  </si>
  <si>
    <t>23305</t>
  </si>
  <si>
    <t>20MG TBL NOB 100</t>
  </si>
  <si>
    <t>Karvedilol</t>
  </si>
  <si>
    <t>KLARITHROMYCIN</t>
  </si>
  <si>
    <t>216199</t>
  </si>
  <si>
    <t>500MG TBL FLM 14</t>
  </si>
  <si>
    <t>KLONAZEPAM</t>
  </si>
  <si>
    <t>14957</t>
  </si>
  <si>
    <t>RIVOTRIL</t>
  </si>
  <si>
    <t>0,5MG TBL NOB 50</t>
  </si>
  <si>
    <t>LACIDIPIN</t>
  </si>
  <si>
    <t>47670</t>
  </si>
  <si>
    <t>LACIPIL</t>
  </si>
  <si>
    <t>4MG TBL FLM 28</t>
  </si>
  <si>
    <t>Lansoprazol</t>
  </si>
  <si>
    <t>17121</t>
  </si>
  <si>
    <t>30MG CPS DUR 28</t>
  </si>
  <si>
    <t>LERKANIDIPIN</t>
  </si>
  <si>
    <t>169623</t>
  </si>
  <si>
    <t>KAPIDIN</t>
  </si>
  <si>
    <t>10MG TBL FLM 30 II</t>
  </si>
  <si>
    <t>LEVOCETIRIZIN</t>
  </si>
  <si>
    <t>132577</t>
  </si>
  <si>
    <t>3591</t>
  </si>
  <si>
    <t>NAKOM</t>
  </si>
  <si>
    <t>250MG/25MG TBL NOB 100</t>
  </si>
  <si>
    <t>184245</t>
  </si>
  <si>
    <t>LETROX 75</t>
  </si>
  <si>
    <t>75MCG TBL NOB 100 II</t>
  </si>
  <si>
    <t>Losartan</t>
  </si>
  <si>
    <t>13892</t>
  </si>
  <si>
    <t>50MG TBL FLM 30 I</t>
  </si>
  <si>
    <t>23747</t>
  </si>
  <si>
    <t>GLUCOPHAGE XR</t>
  </si>
  <si>
    <t>500MG TBL PRO 60</t>
  </si>
  <si>
    <t>46981</t>
  </si>
  <si>
    <t>BETALOC SR</t>
  </si>
  <si>
    <t>49934</t>
  </si>
  <si>
    <t>25MG TBL PRO 30</t>
  </si>
  <si>
    <t>127760</t>
  </si>
  <si>
    <t>MIRZATEN ORO TAB</t>
  </si>
  <si>
    <t>115395</t>
  </si>
  <si>
    <t>HELICID 10 ZENTIVA</t>
  </si>
  <si>
    <t>10MG CPS ETD 28</t>
  </si>
  <si>
    <t>180640</t>
  </si>
  <si>
    <t>40MG TBL ENT 30 II</t>
  </si>
  <si>
    <t>214526</t>
  </si>
  <si>
    <t>40MG TBL ENT 100 I</t>
  </si>
  <si>
    <t>180591</t>
  </si>
  <si>
    <t>20MG TBL ENT 5X28 I H</t>
  </si>
  <si>
    <t>PERINDOPRIL A AMLODIPIN</t>
  </si>
  <si>
    <t>124087</t>
  </si>
  <si>
    <t>PRESTANCE</t>
  </si>
  <si>
    <t>5MG/5MG TBL NOB 30</t>
  </si>
  <si>
    <t>PIRACETAM</t>
  </si>
  <si>
    <t>11242</t>
  </si>
  <si>
    <t>GERATAM</t>
  </si>
  <si>
    <t>1200MG TBL FLM 60</t>
  </si>
  <si>
    <t>POTRAVINY PRO ZVLÁŠTNÍ LÉKAŘSKÉ ÚČELY (PZLÚ)</t>
  </si>
  <si>
    <t>33853</t>
  </si>
  <si>
    <t>269</t>
  </si>
  <si>
    <t>PREDNISON 5 LÉČIVA</t>
  </si>
  <si>
    <t>91003</t>
  </si>
  <si>
    <t>56973</t>
  </si>
  <si>
    <t>1,25MG TBL NOB 30</t>
  </si>
  <si>
    <t>ROSUVASTATIN</t>
  </si>
  <si>
    <t>SILYMARIN</t>
  </si>
  <si>
    <t>103787</t>
  </si>
  <si>
    <t>70MG TBL FLM 50</t>
  </si>
  <si>
    <t>132817</t>
  </si>
  <si>
    <t>SULFONAMIDY, SAMOTNÉ</t>
  </si>
  <si>
    <t>94810</t>
  </si>
  <si>
    <t>TELMISARTAN A DIURETIKA</t>
  </si>
  <si>
    <t>29384</t>
  </si>
  <si>
    <t>MICARDISPLUS</t>
  </si>
  <si>
    <t>80MG/25MG TBL NOB 28</t>
  </si>
  <si>
    <t>214904</t>
  </si>
  <si>
    <t>TIANEPTIN</t>
  </si>
  <si>
    <t>67436</t>
  </si>
  <si>
    <t>12,5MG TBL OBD 30</t>
  </si>
  <si>
    <t>132673</t>
  </si>
  <si>
    <t>TRAMADOL</t>
  </si>
  <si>
    <t>42776</t>
  </si>
  <si>
    <t>150MG TBL PRO 30</t>
  </si>
  <si>
    <t>32915</t>
  </si>
  <si>
    <t>PREDUCTAL MR</t>
  </si>
  <si>
    <t>35MG TBL RET 30</t>
  </si>
  <si>
    <t>172298</t>
  </si>
  <si>
    <t>TRIMETAZIDIN MYLAN</t>
  </si>
  <si>
    <t>35MG TBL PRO 30 IV</t>
  </si>
  <si>
    <t>UHLIČITAN VÁPENATÝ</t>
  </si>
  <si>
    <t>17994</t>
  </si>
  <si>
    <t>Urapidil</t>
  </si>
  <si>
    <t>83270</t>
  </si>
  <si>
    <t>30MG CPS PRO 50</t>
  </si>
  <si>
    <t>215476</t>
  </si>
  <si>
    <t>164887</t>
  </si>
  <si>
    <t>600MG/400IU TBL FLM 60</t>
  </si>
  <si>
    <t>210108</t>
  </si>
  <si>
    <t>5MG TBL FLM 28</t>
  </si>
  <si>
    <t>PERINDOPRIL, AMLODIPIN A INDAPAMID</t>
  </si>
  <si>
    <t>190973</t>
  </si>
  <si>
    <t>TRIPLIXAM</t>
  </si>
  <si>
    <t>10MG/2,5MG/10MG TBL FLM 30</t>
  </si>
  <si>
    <t>190969</t>
  </si>
  <si>
    <t>10MG/2,5MG/5MG TBL FLM 60(2X30</t>
  </si>
  <si>
    <t>17926</t>
  </si>
  <si>
    <t>37,5MG/325MG TBL FLM 30</t>
  </si>
  <si>
    <t>201609</t>
  </si>
  <si>
    <t>METFORMIN A ALOGLIPTIN</t>
  </si>
  <si>
    <t>194423</t>
  </si>
  <si>
    <t>VIPDOMET</t>
  </si>
  <si>
    <t>12,5MG/1000MG TBL FLM 56</t>
  </si>
  <si>
    <t>BETAHISTIN</t>
  </si>
  <si>
    <t>DIAZEPAM</t>
  </si>
  <si>
    <t>2477</t>
  </si>
  <si>
    <t>5MG TBL NOB 20(2X10)</t>
  </si>
  <si>
    <t>FEBUXOSTÁT</t>
  </si>
  <si>
    <t>208439</t>
  </si>
  <si>
    <t>ADENURIC</t>
  </si>
  <si>
    <t>80MG TBL FLM 28 II</t>
  </si>
  <si>
    <t>20159</t>
  </si>
  <si>
    <t>MONOTAB 20</t>
  </si>
  <si>
    <t>KLOTRIMAZOL</t>
  </si>
  <si>
    <t>16895</t>
  </si>
  <si>
    <t>10MG/G DRM PST 1X30G</t>
  </si>
  <si>
    <t>97186</t>
  </si>
  <si>
    <t>100MCG TBL NOB 100 I</t>
  </si>
  <si>
    <t>107228</t>
  </si>
  <si>
    <t>29468</t>
  </si>
  <si>
    <t>20MG TBL FLM 28 I</t>
  </si>
  <si>
    <t>12354</t>
  </si>
  <si>
    <t>500MG TBL FLM 120 I</t>
  </si>
  <si>
    <t>208207</t>
  </si>
  <si>
    <t>SIOFOR 850</t>
  </si>
  <si>
    <t>850MG TBL FLM 60 II</t>
  </si>
  <si>
    <t>163150</t>
  </si>
  <si>
    <t>94357</t>
  </si>
  <si>
    <t>500MG VAG TBL 50</t>
  </si>
  <si>
    <t>16913</t>
  </si>
  <si>
    <t>0,2MG TBL FLM 30</t>
  </si>
  <si>
    <t>49112</t>
  </si>
  <si>
    <t>20MG TBL ENT 14 I</t>
  </si>
  <si>
    <t>Pentoxifylin</t>
  </si>
  <si>
    <t>97698</t>
  </si>
  <si>
    <t>PENTOMER RETARD</t>
  </si>
  <si>
    <t>400MG TBL PRO 20</t>
  </si>
  <si>
    <t>19570</t>
  </si>
  <si>
    <t>173400</t>
  </si>
  <si>
    <t>250SU CPS MOL 60</t>
  </si>
  <si>
    <t>Telmisartan</t>
  </si>
  <si>
    <t>32917</t>
  </si>
  <si>
    <t>35MG TBL RET 60</t>
  </si>
  <si>
    <t>94114</t>
  </si>
  <si>
    <t>5MG TBL NOB 100</t>
  </si>
  <si>
    <t>BISAKODYL</t>
  </si>
  <si>
    <t>57992</t>
  </si>
  <si>
    <t>STADALAX</t>
  </si>
  <si>
    <t>5MG TBL OBD 20</t>
  </si>
  <si>
    <t>Dexamethason</t>
  </si>
  <si>
    <t>52334</t>
  </si>
  <si>
    <t>4MG TBL NOB 20</t>
  </si>
  <si>
    <t>3542</t>
  </si>
  <si>
    <t>DIGOXIN 0,250 LÉČIVA</t>
  </si>
  <si>
    <t>FORMOTEROL</t>
  </si>
  <si>
    <t>15899</t>
  </si>
  <si>
    <t>FORADIL</t>
  </si>
  <si>
    <t>12MCG PLV CPS DUR 30+1INH</t>
  </si>
  <si>
    <t>INDOBUFEN</t>
  </si>
  <si>
    <t>47845</t>
  </si>
  <si>
    <t>53853</t>
  </si>
  <si>
    <t>120791</t>
  </si>
  <si>
    <t>APO-PERINDO</t>
  </si>
  <si>
    <t>14808</t>
  </si>
  <si>
    <t>12,5MG TBL OBD 90</t>
  </si>
  <si>
    <t>Vitamin B1 v kombinaci s vitaminem B6 a/nebo B12</t>
  </si>
  <si>
    <t>164890</t>
  </si>
  <si>
    <t>NEUROMULTIVIT</t>
  </si>
  <si>
    <t>100MG/200MG/0,2MG TBL FLM 20</t>
  </si>
  <si>
    <t>119773</t>
  </si>
  <si>
    <t>100MG TBL NOB 100</t>
  </si>
  <si>
    <t>Celiprolol</t>
  </si>
  <si>
    <t>214615</t>
  </si>
  <si>
    <t>200MG TBL FLM 30</t>
  </si>
  <si>
    <t>Fenofibrát</t>
  </si>
  <si>
    <t>58271</t>
  </si>
  <si>
    <t>LIPANTHYL 267 M</t>
  </si>
  <si>
    <t>267MG CPS DUR 30</t>
  </si>
  <si>
    <t>47477</t>
  </si>
  <si>
    <t>2,5MG/25MG TBL NOB 20</t>
  </si>
  <si>
    <t>Ipratropium-bromid</t>
  </si>
  <si>
    <t>32992</t>
  </si>
  <si>
    <t>0,020MG/DÁV INH SOL PSS 200DÁV</t>
  </si>
  <si>
    <t>164344</t>
  </si>
  <si>
    <t>Isradipin</t>
  </si>
  <si>
    <t>16439</t>
  </si>
  <si>
    <t>LOMIR SRO</t>
  </si>
  <si>
    <t>5MG CPS PRO 30</t>
  </si>
  <si>
    <t>KALCITRIOL</t>
  </si>
  <si>
    <t>14937</t>
  </si>
  <si>
    <t>ROCALTROL</t>
  </si>
  <si>
    <t>0,25MCG CPS MOL 30</t>
  </si>
  <si>
    <t>216197</t>
  </si>
  <si>
    <t>250MG TBL FLM 10</t>
  </si>
  <si>
    <t>147452</t>
  </si>
  <si>
    <t>88MCG TBL NOB 100 I</t>
  </si>
  <si>
    <t>172044</t>
  </si>
  <si>
    <t>LETROX 150</t>
  </si>
  <si>
    <t>150MCG TBL NOB 100 II</t>
  </si>
  <si>
    <t>168445</t>
  </si>
  <si>
    <t>5MG TBL FLM 14X1</t>
  </si>
  <si>
    <t>86393</t>
  </si>
  <si>
    <t>0,5G TBL NOB 50</t>
  </si>
  <si>
    <t>184525</t>
  </si>
  <si>
    <t>0,5G TBL NOB 20</t>
  </si>
  <si>
    <t>152143</t>
  </si>
  <si>
    <t>750MG TBL PRO 30 II</t>
  </si>
  <si>
    <t>66014</t>
  </si>
  <si>
    <t>100MG TBL PRO 20</t>
  </si>
  <si>
    <t>44303</t>
  </si>
  <si>
    <t>100MG CPS PRO 50</t>
  </si>
  <si>
    <t>192340</t>
  </si>
  <si>
    <t>2MG TBL NOB 100 I</t>
  </si>
  <si>
    <t>FENOTEROL A IPRATROPIUM-BROMID</t>
  </si>
  <si>
    <t>2679</t>
  </si>
  <si>
    <t>21MCG/50MCG/DÁV INH SOL PSS 20</t>
  </si>
  <si>
    <t>190958</t>
  </si>
  <si>
    <t>5MG/1,25MG/5MG TBL FLM 30</t>
  </si>
  <si>
    <t>ALFAKALCIDOL</t>
  </si>
  <si>
    <t>14398</t>
  </si>
  <si>
    <t>ALPHA D3</t>
  </si>
  <si>
    <t>1MCG CPS MOL 30</t>
  </si>
  <si>
    <t>107869</t>
  </si>
  <si>
    <t>APO-ALLOPURINOL</t>
  </si>
  <si>
    <t>216285</t>
  </si>
  <si>
    <t>300MG TBL NOB 90</t>
  </si>
  <si>
    <t>83099</t>
  </si>
  <si>
    <t>XANAX SR</t>
  </si>
  <si>
    <t>0,5MG TBL PRO 30</t>
  </si>
  <si>
    <t>90959</t>
  </si>
  <si>
    <t>Ambroxol</t>
  </si>
  <si>
    <t>103391</t>
  </si>
  <si>
    <t>7,5MG/ML POR SOL/INH SOL 60ML</t>
  </si>
  <si>
    <t>132712</t>
  </si>
  <si>
    <t>19593</t>
  </si>
  <si>
    <t>TORVACARD 20</t>
  </si>
  <si>
    <t>20MG TBL FLM 90 BLI AL</t>
  </si>
  <si>
    <t>49009</t>
  </si>
  <si>
    <t>ATORIS 20</t>
  </si>
  <si>
    <t>20MG TBL FLM 90</t>
  </si>
  <si>
    <t>187486</t>
  </si>
  <si>
    <t>49910</t>
  </si>
  <si>
    <t>20MG TBL FLM 98</t>
  </si>
  <si>
    <t>132958</t>
  </si>
  <si>
    <t>176913</t>
  </si>
  <si>
    <t>94164</t>
  </si>
  <si>
    <t>CONCOR 5</t>
  </si>
  <si>
    <t>Bromazepam</t>
  </si>
  <si>
    <t>88217</t>
  </si>
  <si>
    <t>LEXAURIN 1,5</t>
  </si>
  <si>
    <t>1,5MG TBL NOB 30</t>
  </si>
  <si>
    <t>216707</t>
  </si>
  <si>
    <t>1,5MG TBL NOB 28</t>
  </si>
  <si>
    <t>DIHYDROKODEIN</t>
  </si>
  <si>
    <t>10122</t>
  </si>
  <si>
    <t>DHC CONTINUS</t>
  </si>
  <si>
    <t>60MG TBL RET 56</t>
  </si>
  <si>
    <t>DIKLOFENAK</t>
  </si>
  <si>
    <t>119672</t>
  </si>
  <si>
    <t>DICLOFENAC DUO PHARMASWISS</t>
  </si>
  <si>
    <t>75MG CPS RDR 30 I</t>
  </si>
  <si>
    <t>119509</t>
  </si>
  <si>
    <t>ARICEPT</t>
  </si>
  <si>
    <t>10MG TBL FLM 98</t>
  </si>
  <si>
    <t>DOXYCYKLIN</t>
  </si>
  <si>
    <t>12737</t>
  </si>
  <si>
    <t>200MG TBL NOB 10</t>
  </si>
  <si>
    <t>56804</t>
  </si>
  <si>
    <t>FURORESE 40</t>
  </si>
  <si>
    <t>56805</t>
  </si>
  <si>
    <t>40MG TBL NOB 100</t>
  </si>
  <si>
    <t>84400</t>
  </si>
  <si>
    <t>300MG CPS DUR 100</t>
  </si>
  <si>
    <t>139394</t>
  </si>
  <si>
    <t>60MG TBL RET 60</t>
  </si>
  <si>
    <t>GLYCEROL-TRINITRÁT</t>
  </si>
  <si>
    <t>231</t>
  </si>
  <si>
    <t>NITROGLYCERIN-SLOVAKOFARMA</t>
  </si>
  <si>
    <t>0,5MG TBL SLG 20</t>
  </si>
  <si>
    <t>Guajfenesin</t>
  </si>
  <si>
    <t>58249</t>
  </si>
  <si>
    <t>GUAJACURAN 5%</t>
  </si>
  <si>
    <t>50MG/ML INJ SOL 10X10ML</t>
  </si>
  <si>
    <t>66555</t>
  </si>
  <si>
    <t>Hydrogenované námelové alkaloidy</t>
  </si>
  <si>
    <t>91032</t>
  </si>
  <si>
    <t>SECATOXIN FORTE</t>
  </si>
  <si>
    <t>2,5MG/ML POR GTT SOL 25ML</t>
  </si>
  <si>
    <t>47476</t>
  </si>
  <si>
    <t>LORADUR</t>
  </si>
  <si>
    <t>5MG/50MG TBL NOB 50</t>
  </si>
  <si>
    <t>Chondroitin-sulfát</t>
  </si>
  <si>
    <t>14817</t>
  </si>
  <si>
    <t>CONDROSULF</t>
  </si>
  <si>
    <t>400MG CPS DUR 60</t>
  </si>
  <si>
    <t>151949</t>
  </si>
  <si>
    <t>2,5MG CPS DUR 100</t>
  </si>
  <si>
    <t>96187</t>
  </si>
  <si>
    <t>20MG TBL NOB 50</t>
  </si>
  <si>
    <t>Jiná antibiotika pro lokální aplikaci</t>
  </si>
  <si>
    <t>1066</t>
  </si>
  <si>
    <t>250IU/G+5,2MG/G UNG 10G</t>
  </si>
  <si>
    <t>Kyanokobalamin</t>
  </si>
  <si>
    <t>643</t>
  </si>
  <si>
    <t>VITAMIN B12 LÉČIVA</t>
  </si>
  <si>
    <t>1000MCG INJ SOL 5X1ML</t>
  </si>
  <si>
    <t>163425</t>
  </si>
  <si>
    <t>100MG TBL ENT 50</t>
  </si>
  <si>
    <t>188850</t>
  </si>
  <si>
    <t>100MG TBL ENT 100 I</t>
  </si>
  <si>
    <t>147464</t>
  </si>
  <si>
    <t>137MCG TBL NOB 100 I</t>
  </si>
  <si>
    <t>157778</t>
  </si>
  <si>
    <t>LORISTA H</t>
  </si>
  <si>
    <t>100MG/12,5MG TBL FLM 28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</si>
  <si>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</si>
  <si>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</si>
  <si>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</si>
  <si>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</si>
  <si>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</si>
  <si>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</si>
  <si>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</si>
  <si>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MĚKKÝ PARAFIN A TUKOVÉ PRODUKTY</t>
  </si>
  <si>
    <t>100272</t>
  </si>
  <si>
    <t>LIPOBASE</t>
  </si>
  <si>
    <t>CRM 30G</t>
  </si>
  <si>
    <t>199466</t>
  </si>
  <si>
    <t>25MG TBL FLM 50</t>
  </si>
  <si>
    <t>56504</t>
  </si>
  <si>
    <t>850MG TBL FLM 60 I</t>
  </si>
  <si>
    <t>191925</t>
  </si>
  <si>
    <t>1000MG TBL FLM 20X30</t>
  </si>
  <si>
    <t>49937</t>
  </si>
  <si>
    <t>50MG TBL PRO 28</t>
  </si>
  <si>
    <t>192390</t>
  </si>
  <si>
    <t>PANCREOLAN FORTE</t>
  </si>
  <si>
    <t>6000U TBL ENT 60</t>
  </si>
  <si>
    <t>NIMESULID</t>
  </si>
  <si>
    <t>25366</t>
  </si>
  <si>
    <t>202855</t>
  </si>
  <si>
    <t>HELICID</t>
  </si>
  <si>
    <t>40MG CPS ETD 28 II</t>
  </si>
  <si>
    <t>180563</t>
  </si>
  <si>
    <t>20MG TBL ENT 90 I</t>
  </si>
  <si>
    <t>180698</t>
  </si>
  <si>
    <t>40MG TBL ENT 90</t>
  </si>
  <si>
    <t>180578</t>
  </si>
  <si>
    <t>20MG TBL ENT 90 II</t>
  </si>
  <si>
    <t>85159</t>
  </si>
  <si>
    <t>PRENESSA</t>
  </si>
  <si>
    <t>4MG TBL NOB 90</t>
  </si>
  <si>
    <t>85162</t>
  </si>
  <si>
    <t>15864</t>
  </si>
  <si>
    <t>56974</t>
  </si>
  <si>
    <t>1,25MG TBL NOB 50</t>
  </si>
  <si>
    <t>50118</t>
  </si>
  <si>
    <t>TRIASYN 2,5/2,5 MG</t>
  </si>
  <si>
    <t>2,5MG/2,5MG TBL RET 30</t>
  </si>
  <si>
    <t>RIFAXIMIN</t>
  </si>
  <si>
    <t>202740</t>
  </si>
  <si>
    <t>200MG TBL FLM 28</t>
  </si>
  <si>
    <t>148070</t>
  </si>
  <si>
    <t>148074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</si>
  <si>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</si>
  <si>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</si>
  <si>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</si>
  <si>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</si>
  <si>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</si>
  <si>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</si>
  <si>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96118</t>
  </si>
  <si>
    <t>250SU CPS MOL 50</t>
  </si>
  <si>
    <t>167841</t>
  </si>
  <si>
    <t>40MG/5MG TBL NOB 90X1</t>
  </si>
  <si>
    <t>26575</t>
  </si>
  <si>
    <t>80MG/12,5MG TBL NOB 98</t>
  </si>
  <si>
    <t>193874</t>
  </si>
  <si>
    <t>TOLUCOMBI</t>
  </si>
  <si>
    <t>40MG/12,5MG TBL NOB 28 II</t>
  </si>
  <si>
    <t>THIAMAZOL</t>
  </si>
  <si>
    <t>87149</t>
  </si>
  <si>
    <t>THIOKOLCHIKOSID</t>
  </si>
  <si>
    <t>107944</t>
  </si>
  <si>
    <t>MUSCORIL INJ</t>
  </si>
  <si>
    <t>4MG INJ SOL 6X2ML</t>
  </si>
  <si>
    <t>TOLPERISON</t>
  </si>
  <si>
    <t>57525</t>
  </si>
  <si>
    <t>MYDOCALM</t>
  </si>
  <si>
    <t>150MG TBL FLM 30</t>
  </si>
  <si>
    <t>46444</t>
  </si>
  <si>
    <t>TRITTICO AC 150</t>
  </si>
  <si>
    <t>150MG TBL RET 60</t>
  </si>
  <si>
    <t>32918</t>
  </si>
  <si>
    <t>35MG TBL RET 90</t>
  </si>
  <si>
    <t>10253</t>
  </si>
  <si>
    <t>10MG TBL NOB 90</t>
  </si>
  <si>
    <t>16286</t>
  </si>
  <si>
    <t>STILNOX</t>
  </si>
  <si>
    <t>132803</t>
  </si>
  <si>
    <t>193747</t>
  </si>
  <si>
    <t>5MG TBL FLM 168</t>
  </si>
  <si>
    <t>190965</t>
  </si>
  <si>
    <t>5MG/1,25MG/10MG TBL FLM 90(3X3</t>
  </si>
  <si>
    <t>Bisoprolol a amlodipin</t>
  </si>
  <si>
    <t>184286</t>
  </si>
  <si>
    <t>CONCOR COMBI</t>
  </si>
  <si>
    <t>5MG/5MG TBL NOB 90</t>
  </si>
  <si>
    <t>184290</t>
  </si>
  <si>
    <t>5MG/10MG TBL NOB 90</t>
  </si>
  <si>
    <t>184287</t>
  </si>
  <si>
    <t>5MG/10MG TBL NOB 28</t>
  </si>
  <si>
    <t>184284</t>
  </si>
  <si>
    <t>Pomůcky pro inkontinentní</t>
  </si>
  <si>
    <t>88141</t>
  </si>
  <si>
    <t>VLOŽKY ABSORPČNÍ TENA LADY NORMAL</t>
  </si>
  <si>
    <t>300ML,24KS</t>
  </si>
  <si>
    <t>87922</t>
  </si>
  <si>
    <t>KALHOTKY ABSORPČNÍ MOLICARE MOBIL EXTRA LARGE</t>
  </si>
  <si>
    <t>BOKY 130-170CM,1862ML,14KS</t>
  </si>
  <si>
    <t>171067</t>
  </si>
  <si>
    <t>PODLOŽKY ABSORPČNÍ</t>
  </si>
  <si>
    <t>65X60CM,950ML,1834012,25KS</t>
  </si>
  <si>
    <t>66015</t>
  </si>
  <si>
    <t>100MG TBL PRO 100</t>
  </si>
  <si>
    <t>96117</t>
  </si>
  <si>
    <t>600SU INJ SOL 10X2ML</t>
  </si>
  <si>
    <t>12895</t>
  </si>
  <si>
    <t>100MG POR GRA SUS 30 I</t>
  </si>
  <si>
    <t>MUPIROCIN</t>
  </si>
  <si>
    <t>90778</t>
  </si>
  <si>
    <t>BACTROBAN</t>
  </si>
  <si>
    <t>20MG/G UNG 15G</t>
  </si>
  <si>
    <t>33706</t>
  </si>
  <si>
    <t>ISOSOURCE ENERGY FIBRE NEUTRÁLNÍ</t>
  </si>
  <si>
    <t>*1005</t>
  </si>
  <si>
    <t>58874</t>
  </si>
  <si>
    <t>AMLOZEK 5</t>
  </si>
  <si>
    <t>19590</t>
  </si>
  <si>
    <t>TORVACARD 10</t>
  </si>
  <si>
    <t>10MG TBL FLM 30 BLI AL</t>
  </si>
  <si>
    <t>163143</t>
  </si>
  <si>
    <t>CINARIZIN</t>
  </si>
  <si>
    <t>30381</t>
  </si>
  <si>
    <t>STUGERON</t>
  </si>
  <si>
    <t>CIPROFIBRÁT</t>
  </si>
  <si>
    <t>47684</t>
  </si>
  <si>
    <t>LIPANOR</t>
  </si>
  <si>
    <t>100MG CPS DUR 60</t>
  </si>
  <si>
    <t>208695</t>
  </si>
  <si>
    <t>10MG TBL NOB 20(1X20)</t>
  </si>
  <si>
    <t>46621</t>
  </si>
  <si>
    <t>UNO</t>
  </si>
  <si>
    <t>150MG TBL PRO 20</t>
  </si>
  <si>
    <t>75632</t>
  </si>
  <si>
    <t>DICLOFENAC AL RETARD</t>
  </si>
  <si>
    <t>147487</t>
  </si>
  <si>
    <t>DONEPEZIL ACCORD</t>
  </si>
  <si>
    <t>142150</t>
  </si>
  <si>
    <t>DONEPEZIL MYLAN</t>
  </si>
  <si>
    <t>142136</t>
  </si>
  <si>
    <t>97655</t>
  </si>
  <si>
    <t>DOXYBENE</t>
  </si>
  <si>
    <t>100MG CPS MOL 20</t>
  </si>
  <si>
    <t>FAMOTIDIN</t>
  </si>
  <si>
    <t>59595</t>
  </si>
  <si>
    <t>FAMOSAN</t>
  </si>
  <si>
    <t>20MG TBL FLM 50</t>
  </si>
  <si>
    <t>59596</t>
  </si>
  <si>
    <t>40MG TBL FLM 50</t>
  </si>
  <si>
    <t>207098</t>
  </si>
  <si>
    <t>FLUOXETIN</t>
  </si>
  <si>
    <t>98791</t>
  </si>
  <si>
    <t>DEPREX LÉČIVA</t>
  </si>
  <si>
    <t>20MG CPS DUR 30</t>
  </si>
  <si>
    <t>173419</t>
  </si>
  <si>
    <t>APO-GAB 300</t>
  </si>
  <si>
    <t>300MG CPS DUR 60</t>
  </si>
  <si>
    <t>Chlortalidon a kalium šetřící diuretika</t>
  </si>
  <si>
    <t>88518</t>
  </si>
  <si>
    <t>2,5MG/25MG TBL NOB 30</t>
  </si>
  <si>
    <t>20161</t>
  </si>
  <si>
    <t>Ivabradin</t>
  </si>
  <si>
    <t>25978</t>
  </si>
  <si>
    <t>PROCORALAN</t>
  </si>
  <si>
    <t>7,5MG TBL FLM 56 KALBLI</t>
  </si>
  <si>
    <t>25979</t>
  </si>
  <si>
    <t>7,5MG TBL FLM 28 KALBLI</t>
  </si>
  <si>
    <t>KODEIN</t>
  </si>
  <si>
    <t>56993</t>
  </si>
  <si>
    <t>CODEIN SLOVAKOFARMA</t>
  </si>
  <si>
    <t>30MG TBL NOB 10</t>
  </si>
  <si>
    <t>162859</t>
  </si>
  <si>
    <t>100MG TBL ENT 98</t>
  </si>
  <si>
    <t>203564</t>
  </si>
  <si>
    <t>125753</t>
  </si>
  <si>
    <t>MAKROGOL</t>
  </si>
  <si>
    <t>58827</t>
  </si>
  <si>
    <t>FORTRANS</t>
  </si>
  <si>
    <t>POR PLV SOL 4</t>
  </si>
  <si>
    <t>MEBENDAZOL</t>
  </si>
  <si>
    <t>122198</t>
  </si>
  <si>
    <t>VERMOX</t>
  </si>
  <si>
    <t>100MG TBL NOB 6</t>
  </si>
  <si>
    <t>MEBEVERIN</t>
  </si>
  <si>
    <t>215568</t>
  </si>
  <si>
    <t>DUSPATALIN RETARD</t>
  </si>
  <si>
    <t>200MG CPS RDR 30</t>
  </si>
  <si>
    <t>Mianserin</t>
  </si>
  <si>
    <t>85810</t>
  </si>
  <si>
    <t>LERIVON</t>
  </si>
  <si>
    <t>30MG TBL FLM 20</t>
  </si>
  <si>
    <t>200310</t>
  </si>
  <si>
    <t>25000U CPS ETD 100</t>
  </si>
  <si>
    <t>111898</t>
  </si>
  <si>
    <t>111904</t>
  </si>
  <si>
    <t>13316</t>
  </si>
  <si>
    <t>LUSOPRESS</t>
  </si>
  <si>
    <t>20MG TBL NOB 28</t>
  </si>
  <si>
    <t>Ondansetron</t>
  </si>
  <si>
    <t>185206</t>
  </si>
  <si>
    <t>NOVETRON 8 MG DISPERGOVATELNÉ TABLETY</t>
  </si>
  <si>
    <t>8MG POR TBL DIS 10</t>
  </si>
  <si>
    <t>PAROXETIN</t>
  </si>
  <si>
    <t>107848</t>
  </si>
  <si>
    <t>47085</t>
  </si>
  <si>
    <t>400MG TBL PRO 100</t>
  </si>
  <si>
    <t>124115</t>
  </si>
  <si>
    <t>10MG/5MG TBL NOB 30</t>
  </si>
  <si>
    <t>Pseudoefedrin, kombinace</t>
  </si>
  <si>
    <t>216106</t>
  </si>
  <si>
    <t>CLARINASE REPETABS</t>
  </si>
  <si>
    <t>120MG/5MG TBL PRO 28 II</t>
  </si>
  <si>
    <t>RIVASTIGMIN</t>
  </si>
  <si>
    <t>26530</t>
  </si>
  <si>
    <t>EXELON</t>
  </si>
  <si>
    <t>1,5MG CPS DUR 56</t>
  </si>
  <si>
    <t>148076</t>
  </si>
  <si>
    <t>RUTOSID, KOMBINACE</t>
  </si>
  <si>
    <t>96303</t>
  </si>
  <si>
    <t>ASCORUTIN</t>
  </si>
  <si>
    <t>100MG/20MG TBL FLM 50</t>
  </si>
  <si>
    <t>98194</t>
  </si>
  <si>
    <t>CYCLO 3 FORT</t>
  </si>
  <si>
    <t>150MG/150MG/100MG CPS DUR 30 I</t>
  </si>
  <si>
    <t>SERTRALIN</t>
  </si>
  <si>
    <t>195939</t>
  </si>
  <si>
    <t>SERTRALIN APOTEX</t>
  </si>
  <si>
    <t>50MG TBL FLM 30</t>
  </si>
  <si>
    <t>207222</t>
  </si>
  <si>
    <t>TBL OBD 100</t>
  </si>
  <si>
    <t>SOTALOL</t>
  </si>
  <si>
    <t>49013</t>
  </si>
  <si>
    <t>SOTAHEXAL 80</t>
  </si>
  <si>
    <t>80MG TBL NOB 50</t>
  </si>
  <si>
    <t>30434</t>
  </si>
  <si>
    <t>25MG TBL NOB 100</t>
  </si>
  <si>
    <t>152959</t>
  </si>
  <si>
    <t>TEZEO</t>
  </si>
  <si>
    <t>80MG TBL NOB 90</t>
  </si>
  <si>
    <t>54093</t>
  </si>
  <si>
    <t>150MG TBL RET 20</t>
  </si>
  <si>
    <t>TRIAMCINOLON</t>
  </si>
  <si>
    <t>162502</t>
  </si>
  <si>
    <t>1MG/G DRM EML 30G</t>
  </si>
  <si>
    <t>189079</t>
  </si>
  <si>
    <t>CALCICHEW D3 LEMON</t>
  </si>
  <si>
    <t>500MG/400IU TBL MND 60</t>
  </si>
  <si>
    <t>47515</t>
  </si>
  <si>
    <t>500MG/200IU TBL MND 60</t>
  </si>
  <si>
    <t>186538</t>
  </si>
  <si>
    <t>TBL FLM 90</t>
  </si>
  <si>
    <t>198057</t>
  </si>
  <si>
    <t>190968</t>
  </si>
  <si>
    <t>10MG/2,5MG/5MG TBL FLM 30</t>
  </si>
  <si>
    <t>Obvazový materiál, náplasti</t>
  </si>
  <si>
    <t>80573</t>
  </si>
  <si>
    <t>KRYTÍ ABSORPČNÍ MEPILEX</t>
  </si>
  <si>
    <t>10X10CM SE SILIKONOVOU VRSTVOU SAFETAC,5KS</t>
  </si>
  <si>
    <t>Kompresní punčochy a návleky</t>
  </si>
  <si>
    <t>45387</t>
  </si>
  <si>
    <t>PUNČOCHY KOMPRESNÍ LÝTKOVÉ II.K.T.</t>
  </si>
  <si>
    <t>MAXIS COMFORT A-D</t>
  </si>
  <si>
    <t>RABEPRAZOL</t>
  </si>
  <si>
    <t>157129</t>
  </si>
  <si>
    <t>ZULBEX</t>
  </si>
  <si>
    <t>10MG TBL ENT 28</t>
  </si>
  <si>
    <t>216284</t>
  </si>
  <si>
    <t>100MG TBL NOB 90</t>
  </si>
  <si>
    <t>142101</t>
  </si>
  <si>
    <t>AMLORATIO</t>
  </si>
  <si>
    <t>5MG TBL NOB 90</t>
  </si>
  <si>
    <t>AMOXICILIN</t>
  </si>
  <si>
    <t>32559</t>
  </si>
  <si>
    <t>OSPAMOX</t>
  </si>
  <si>
    <t>1000MG TBL FLM 14</t>
  </si>
  <si>
    <t>Atenolol a thiazidy</t>
  </si>
  <si>
    <t>76715</t>
  </si>
  <si>
    <t>TENORETIC</t>
  </si>
  <si>
    <t>100MG/25MG TBL FLM 28</t>
  </si>
  <si>
    <t>187518</t>
  </si>
  <si>
    <t>40MG TBL FLM 90</t>
  </si>
  <si>
    <t>Erdostein</t>
  </si>
  <si>
    <t>95560</t>
  </si>
  <si>
    <t>300MG CPS DUR 30</t>
  </si>
  <si>
    <t>137120</t>
  </si>
  <si>
    <t>MAGNESIUM 250 MG PHARMAVIT</t>
  </si>
  <si>
    <t>250MG TBL EFF 20</t>
  </si>
  <si>
    <t>KANDESARTAN A DIURETIKA</t>
  </si>
  <si>
    <t>171575</t>
  </si>
  <si>
    <t>CARZAP HCT</t>
  </si>
  <si>
    <t>16MG/12,5MG TBL NOB 90</t>
  </si>
  <si>
    <t>Kortikosteroidy</t>
  </si>
  <si>
    <t>84700</t>
  </si>
  <si>
    <t>OTOBACID N</t>
  </si>
  <si>
    <t>0,2MG/G+5MG/G+479,8MG/G AUR GT</t>
  </si>
  <si>
    <t>200309</t>
  </si>
  <si>
    <t>Organismy produkující kyselinu mléčnou</t>
  </si>
  <si>
    <t>9159</t>
  </si>
  <si>
    <t>POR SOL 100ML</t>
  </si>
  <si>
    <t>19571</t>
  </si>
  <si>
    <t>SUKRALFÁT</t>
  </si>
  <si>
    <t>91217</t>
  </si>
  <si>
    <t>VENTER</t>
  </si>
  <si>
    <t>1G TBL NOB 50</t>
  </si>
  <si>
    <t>Sulpirid</t>
  </si>
  <si>
    <t>11468</t>
  </si>
  <si>
    <t>PROSULPIN</t>
  </si>
  <si>
    <t>50MG TBL NOB 60</t>
  </si>
  <si>
    <t>137722</t>
  </si>
  <si>
    <t>AMLODIPIN ACTAVIS</t>
  </si>
  <si>
    <t>RAMIPRIL A DIURETIKA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</si>
  <si>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</si>
  <si>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</si>
  <si>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</si>
  <si>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</si>
  <si>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</si>
  <si>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N06DA02 - DONEPEZIL</t>
  </si>
  <si>
    <t>A10BB12 - GLIMEPIRID</t>
  </si>
  <si>
    <t>C09BB04 - PERINDOPRIL A AMLODIPIN</t>
  </si>
  <si>
    <t>C08DA01 - VERAPAMIL</t>
  </si>
  <si>
    <t>N05AL01 - SULPIRID</t>
  </si>
  <si>
    <t>R03AC13 - FORMOTEROL</t>
  </si>
  <si>
    <t>A04AA01 - ONDANSETRON</t>
  </si>
  <si>
    <t>C10AB05 - FENOFIBRÁT</t>
  </si>
  <si>
    <t>A10BB12</t>
  </si>
  <si>
    <t>N03AX12</t>
  </si>
  <si>
    <t>N06DA02</t>
  </si>
  <si>
    <t>C10AB05</t>
  </si>
  <si>
    <t>C08DA01</t>
  </si>
  <si>
    <t>19000IU/ML INJ SOL ISP 10X0,6ML</t>
  </si>
  <si>
    <t>C09BB04</t>
  </si>
  <si>
    <t>A04AA01</t>
  </si>
  <si>
    <t>R03AC13</t>
  </si>
  <si>
    <t>N05AL01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</si>
  <si>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</si>
  <si>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</si>
  <si>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</si>
  <si>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</si>
  <si>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</si>
  <si>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</si>
  <si>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</si>
  <si>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</si>
  <si>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</si>
  <si>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</si>
  <si>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</si>
  <si>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</si>
  <si>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</si>
  <si>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</si>
  <si>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</si>
  <si>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</si>
  <si>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</si>
  <si>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</si>
  <si>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</si>
  <si>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</si>
  <si>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</si>
  <si>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ZA454</t>
  </si>
  <si>
    <t>Kompresa AB 10 x 10 cm/1 ks sterilní NT savá 1230114011</t>
  </si>
  <si>
    <t>ZC846</t>
  </si>
  <si>
    <t>Kompresa AB 15 x 25 cm/1 ks sterilní NT savá 1230114031</t>
  </si>
  <si>
    <t>ZA563</t>
  </si>
  <si>
    <t>Kompresa AB 20 x 20 cm/1 ks sterilní NT savá 1230114041</t>
  </si>
  <si>
    <t>ZA539</t>
  </si>
  <si>
    <t>Kompresa NT 10 x 10 cm nesterilní 06103</t>
  </si>
  <si>
    <t>ZC506</t>
  </si>
  <si>
    <t>Kompresa NT 10 x 10 cm/5 ks sterilní 1325020275</t>
  </si>
  <si>
    <t>ZL410</t>
  </si>
  <si>
    <t>Krytí gelové Hemagel 100 g A2681147</t>
  </si>
  <si>
    <t>ZA658</t>
  </si>
  <si>
    <t>Krytí granuflex 10 x 10 cm á 10 ks 0015902 187639</t>
  </si>
  <si>
    <t>ZA327</t>
  </si>
  <si>
    <t>Krytí hydrocoll 10 x 10 cm bal. á 10 ks 9007442</t>
  </si>
  <si>
    <t>ZE264</t>
  </si>
  <si>
    <t>Krytí hydrofilm 10 cm x 10 m 685792</t>
  </si>
  <si>
    <t>ZD229</t>
  </si>
  <si>
    <t>Krytí hydrosorb gel 15 g 7031320</t>
  </si>
  <si>
    <t>ZO032</t>
  </si>
  <si>
    <t>Krytí hypoalergenní Cosmopor antibacterial Ag 15 x 8 cm bal. á 25 ks 9010041</t>
  </si>
  <si>
    <t>ZA325</t>
  </si>
  <si>
    <t>Krytí hypro-sorb R 65 x 55 mm 002 - již se nevyrábí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</si>
  <si>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</si>
  <si>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</si>
  <si>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</si>
  <si>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</si>
  <si>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</si>
  <si>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</si>
  <si>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ZA476</t>
  </si>
  <si>
    <t>Krytí mepilex border lite 10 x 10 cm bal. á 5 ks 281300-00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</si>
  <si>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</si>
  <si>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</si>
  <si>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</si>
  <si>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</si>
  <si>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</si>
  <si>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</si>
  <si>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</si>
  <si>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</si>
  <si>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ZN895</t>
  </si>
  <si>
    <t>Krytí reston nesterilní 10,0 cm x 5,0 cm x 5 m role 1563L</t>
  </si>
  <si>
    <t>ZA585</t>
  </si>
  <si>
    <t>Krytí suprasorb F 10 x 12 cm sterilní bal. á 10 ks 20462</t>
  </si>
  <si>
    <t>ZA324</t>
  </si>
  <si>
    <t>Krytí tegaderm 10,0 cm x 12,0 cm bal. á 50 ks 1626W</t>
  </si>
  <si>
    <t>ZC702</t>
  </si>
  <si>
    <t>Krytí tegaderm 6,0 cm x 7,0 cm bal. á 100 ks 1624W</t>
  </si>
  <si>
    <t>ZK646</t>
  </si>
  <si>
    <t>Krytí tegaderm CHG 8,5 cm x 11,5 cm na CŽK-antibakt. bal. á 25 ks 1657R</t>
  </si>
  <si>
    <t>ZL667</t>
  </si>
  <si>
    <t>Krytí tegaderm i.v. advanced 6,5 cm x 7,0 cm bal. á 400 ks 1683</t>
  </si>
  <si>
    <t>ZD770</t>
  </si>
  <si>
    <t>Krytí tubifast 7,5 x 10 m 2438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</si>
  <si>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</si>
  <si>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</si>
  <si>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</si>
  <si>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</si>
  <si>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</si>
  <si>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</si>
  <si>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</si>
  <si>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</si>
  <si>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ZA318</t>
  </si>
  <si>
    <t>Náplast transpore 1,25 cm x 9,14 m 1527-0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</si>
  <si>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</si>
  <si>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</si>
  <si>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</si>
  <si>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</si>
  <si>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</si>
  <si>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</si>
  <si>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</si>
  <si>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</si>
  <si>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</si>
  <si>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</si>
  <si>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ZA588</t>
  </si>
  <si>
    <t>Sada k odstranění stehů PEHA bal. á 30 ks 9919004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</si>
  <si>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</si>
  <si>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</si>
  <si>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</si>
  <si>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</si>
  <si>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</si>
  <si>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</si>
  <si>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</si>
  <si>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</si>
  <si>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</si>
  <si>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</si>
  <si>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</si>
  <si>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</si>
  <si>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</si>
  <si>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</si>
  <si>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</si>
  <si>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</si>
  <si>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</si>
  <si>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</si>
  <si>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</si>
  <si>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</si>
  <si>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</si>
  <si>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</si>
  <si>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</si>
  <si>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</si>
  <si>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ZC648</t>
  </si>
  <si>
    <t>Elektroda EKG pěnová pr. 55 mm pro dospělé H-108002</t>
  </si>
  <si>
    <t>ZA738</t>
  </si>
  <si>
    <t>Filtr mini spike zelený 4550242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</si>
  <si>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</si>
  <si>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</si>
  <si>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</si>
  <si>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</si>
  <si>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ZN297</t>
  </si>
  <si>
    <t>Hadička spojovací Gamaplus 1,8 x 450 LL NO DOP 606301-ND</t>
  </si>
  <si>
    <t>ZC943</t>
  </si>
  <si>
    <t>Kanyla ET 7,0 s manžetou bal. á 10 ks 112482-000070</t>
  </si>
  <si>
    <t>ZB330</t>
  </si>
  <si>
    <t>Kanyla ET 8,0 s manžetou bal. á 10 ks 112482-000080</t>
  </si>
  <si>
    <t>ZD808</t>
  </si>
  <si>
    <t>Kanyla vasofix 22G modrá safety 4269098S-01</t>
  </si>
  <si>
    <t>ZA748</t>
  </si>
  <si>
    <t>Kanyla venofix 25G oranžová 4056370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</si>
  <si>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</si>
  <si>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</si>
  <si>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</si>
  <si>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</si>
  <si>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</si>
  <si>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</si>
  <si>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</si>
  <si>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</si>
  <si>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</si>
  <si>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</si>
  <si>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</si>
  <si>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</si>
  <si>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</si>
  <si>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</si>
  <si>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ZK857</t>
  </si>
  <si>
    <t>Láhev zvlhčovače kyslíku RotaOx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</si>
  <si>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</si>
  <si>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</si>
  <si>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</si>
  <si>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</si>
  <si>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ZE159</t>
  </si>
  <si>
    <t>Nádoba na kontaminovaný odpad 2 l 15-0003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</si>
  <si>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</si>
  <si>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</si>
  <si>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</si>
  <si>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</si>
  <si>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</si>
  <si>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</si>
  <si>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</si>
  <si>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</si>
  <si>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</si>
  <si>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</si>
  <si>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</si>
  <si>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</si>
  <si>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ZA967</t>
  </si>
  <si>
    <t>Set flocare 800 Pack Transition nový pro enter. vaky ( APA 3227171) 586511</t>
  </si>
  <si>
    <t>ZD616</t>
  </si>
  <si>
    <t>Set sterilní pro močovou katetrizaci+ aqua permanent 4 Mediset bal. á 54 ks 753882</t>
  </si>
  <si>
    <t>ZA685</t>
  </si>
  <si>
    <t>Sonda pro tamponádu jícnu č.7 699021PHX</t>
  </si>
  <si>
    <t>ZJ696</t>
  </si>
  <si>
    <t>Sonda žaludeční CH18 1200 mm s RTG linkou bal. á 30 ks 412018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</si>
  <si>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</si>
  <si>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</si>
  <si>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</si>
  <si>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</si>
  <si>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</si>
  <si>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</si>
  <si>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</si>
  <si>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</si>
  <si>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</si>
  <si>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</si>
  <si>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</si>
  <si>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</si>
  <si>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</si>
  <si>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</si>
  <si>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ZH491</t>
  </si>
  <si>
    <t>Stříkačka injekční 3-dílná 50 - 60 ml LL MRG00711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</si>
  <si>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</si>
  <si>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</si>
  <si>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</si>
  <si>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</si>
  <si>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</si>
  <si>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</si>
  <si>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</si>
  <si>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</si>
  <si>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</si>
  <si>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</si>
  <si>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</si>
  <si>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</si>
  <si>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</si>
  <si>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</si>
  <si>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</si>
  <si>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</si>
  <si>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ZB006</t>
  </si>
  <si>
    <t>Teploměr digitální thermoval basic 9250391</t>
  </si>
  <si>
    <t>ZH845</t>
  </si>
  <si>
    <t>Tyčinka vatová medcomfort + glyc. citónová příchuť bal. á 75 ks 09157-100</t>
  </si>
  <si>
    <t>ZO767</t>
  </si>
  <si>
    <t>Uzávěr dezinfekční SwabCap k bezjehlovému vstupu se 70% IPA bal. á 200 ks EMSCXT3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</si>
  <si>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</si>
  <si>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</si>
  <si>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</si>
  <si>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</si>
  <si>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</si>
  <si>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</si>
  <si>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</si>
  <si>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</si>
  <si>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</si>
  <si>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</si>
  <si>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</si>
  <si>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</si>
  <si>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</si>
  <si>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</si>
  <si>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</si>
  <si>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</si>
  <si>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</si>
  <si>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</si>
  <si>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</si>
  <si>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</si>
  <si>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</si>
  <si>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</si>
  <si>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</si>
  <si>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</si>
  <si>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</si>
  <si>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</si>
  <si>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</si>
  <si>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</si>
  <si>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</si>
  <si>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</si>
  <si>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</si>
  <si>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</si>
  <si>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</si>
  <si>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</si>
  <si>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</si>
  <si>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</si>
  <si>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</si>
  <si>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</si>
  <si>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</si>
  <si>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</si>
  <si>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</si>
  <si>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</si>
  <si>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</si>
  <si>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</si>
  <si>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</si>
  <si>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</si>
  <si>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</si>
  <si>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</si>
  <si>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</si>
  <si>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</si>
  <si>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</si>
  <si>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</si>
  <si>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</si>
  <si>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</si>
  <si>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</si>
  <si>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</si>
  <si>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</si>
  <si>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</si>
  <si>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</si>
  <si>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</si>
  <si>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</si>
  <si>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</si>
  <si>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</si>
  <si>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</si>
  <si>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</si>
  <si>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</si>
  <si>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</si>
  <si>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</si>
  <si>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</si>
  <si>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</si>
  <si>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</si>
  <si>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</si>
  <si>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ZH012</t>
  </si>
  <si>
    <t>Náplast micropore 2,50 cm x 9,10 m 840W-1</t>
  </si>
  <si>
    <t>ZB724</t>
  </si>
  <si>
    <t>Kapilára sedimentační kalibrovaná 727111</t>
  </si>
  <si>
    <t>ZF159</t>
  </si>
  <si>
    <t>Nádoba na kontaminovaný odpad 1 l 15-0002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</si>
  <si>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</si>
  <si>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</si>
  <si>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</si>
  <si>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</si>
  <si>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106 - Pracoviště geriatrie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</si>
  <si>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</si>
  <si>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</si>
  <si>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</si>
  <si>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</si>
  <si>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</si>
  <si>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</si>
  <si>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</si>
  <si>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101</t>
  </si>
  <si>
    <t>1</t>
  </si>
  <si>
    <t>0000499</t>
  </si>
  <si>
    <t>MAGNESIUM SULFURICUM BIOTIKA 20%</t>
  </si>
  <si>
    <t>0007981</t>
  </si>
  <si>
    <t>0055824</t>
  </si>
  <si>
    <t>0089212</t>
  </si>
  <si>
    <t>INJECTIO PROCAINII CHLORATI 0,2% ARDEAPHARMA</t>
  </si>
  <si>
    <t>0207313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</si>
  <si>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</si>
  <si>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</si>
  <si>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</si>
  <si>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</si>
  <si>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</si>
  <si>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</si>
  <si>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</si>
  <si>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</si>
  <si>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</si>
  <si>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</si>
  <si>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</si>
  <si>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</si>
  <si>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</si>
  <si>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</si>
  <si>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</si>
  <si>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</si>
  <si>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</si>
  <si>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</si>
  <si>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</si>
  <si>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</si>
  <si>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</si>
  <si>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</si>
  <si>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0214745</t>
  </si>
  <si>
    <t>THIOGAMMA TURBO SET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</si>
  <si>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</si>
  <si>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</si>
  <si>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</si>
  <si>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</si>
  <si>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</si>
  <si>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</si>
  <si>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</si>
  <si>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</si>
  <si>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</si>
  <si>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</si>
  <si>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</si>
  <si>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</si>
  <si>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</si>
  <si>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</si>
  <si>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</si>
  <si>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</si>
  <si>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</si>
  <si>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</si>
  <si>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</si>
  <si>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</si>
  <si>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</si>
  <si>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</si>
  <si>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</si>
  <si>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</si>
  <si>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</si>
  <si>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</si>
  <si>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</si>
  <si>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</si>
  <si>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</si>
  <si>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</si>
  <si>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</si>
  <si>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</si>
  <si>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</si>
  <si>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</si>
  <si>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</si>
  <si>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</si>
  <si>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</si>
  <si>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</si>
  <si>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</si>
  <si>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</si>
  <si>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</si>
  <si>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</si>
  <si>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</si>
  <si>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</si>
  <si>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</si>
  <si>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</si>
  <si>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</si>
  <si>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</si>
  <si>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</si>
  <si>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</si>
  <si>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</si>
  <si>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</si>
  <si>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</si>
  <si>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1F6</t>
  </si>
  <si>
    <t>0003952</t>
  </si>
  <si>
    <t>AMIKIN 500 MG</t>
  </si>
  <si>
    <t>0008808</t>
  </si>
  <si>
    <t>DALACIN C</t>
  </si>
  <si>
    <t>0011592</t>
  </si>
  <si>
    <t>METRONIDAZOL B. BRAUN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</si>
  <si>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</si>
  <si>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</si>
  <si>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</si>
  <si>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</si>
  <si>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</si>
  <si>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</si>
  <si>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</si>
  <si>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0026127</t>
  </si>
  <si>
    <t>TYGACIL</t>
  </si>
  <si>
    <t>0053922</t>
  </si>
  <si>
    <t>CIPHIN PRO INFUSIONE 200 MG/100 ML</t>
  </si>
  <si>
    <t>0065989</t>
  </si>
  <si>
    <t>MYCOMAX INF</t>
  </si>
  <si>
    <t>0066137</t>
  </si>
  <si>
    <t>0072972</t>
  </si>
  <si>
    <t>AMOKSIKLAV 1,2 G</t>
  </si>
  <si>
    <t>0072973</t>
  </si>
  <si>
    <t>0076360</t>
  </si>
  <si>
    <t>ZINACEF</t>
  </si>
  <si>
    <t>0083417</t>
  </si>
  <si>
    <t>MERONEM</t>
  </si>
  <si>
    <t>0083487</t>
  </si>
  <si>
    <t>0092289</t>
  </si>
  <si>
    <t>EDICIN</t>
  </si>
  <si>
    <t>0092290</t>
  </si>
  <si>
    <t>0094155</t>
  </si>
  <si>
    <t>ABAKTAL 400 MG/5 ML</t>
  </si>
  <si>
    <t>0094176</t>
  </si>
  <si>
    <t>0096414</t>
  </si>
  <si>
    <t>0097000</t>
  </si>
  <si>
    <t>0112782</t>
  </si>
  <si>
    <t>GENTAMICIN B.BRAUN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</si>
  <si>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</si>
  <si>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</si>
  <si>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</si>
  <si>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</si>
  <si>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</si>
  <si>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</si>
  <si>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</si>
  <si>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</si>
  <si>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</si>
  <si>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</si>
  <si>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</si>
  <si>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</si>
  <si>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</si>
  <si>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</si>
  <si>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</si>
  <si>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</si>
  <si>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</si>
  <si>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</si>
  <si>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</si>
  <si>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0166269</t>
  </si>
  <si>
    <t>0164407</t>
  </si>
  <si>
    <t>0141836</t>
  </si>
  <si>
    <t>AMIKACIN B. BRAUN</t>
  </si>
  <si>
    <t>0113453</t>
  </si>
  <si>
    <t>0129834</t>
  </si>
  <si>
    <t>CLINDAMYCIN KABI</t>
  </si>
  <si>
    <t>0166265</t>
  </si>
  <si>
    <t>0195147</t>
  </si>
  <si>
    <t>0183812</t>
  </si>
  <si>
    <t>0183817</t>
  </si>
  <si>
    <t>0203855</t>
  </si>
  <si>
    <t>2</t>
  </si>
  <si>
    <t>0007917</t>
  </si>
  <si>
    <t>Erytrocyty bez buffy coatu</t>
  </si>
  <si>
    <t>0007955</t>
  </si>
  <si>
    <t>Erytrocyty deleukotizované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</si>
  <si>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</si>
  <si>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</si>
  <si>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</si>
  <si>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</si>
  <si>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</si>
  <si>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</si>
  <si>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</si>
  <si>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</si>
  <si>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</si>
  <si>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</si>
  <si>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</si>
  <si>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</si>
  <si>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</si>
  <si>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</si>
  <si>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</si>
  <si>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</si>
  <si>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</si>
  <si>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</si>
  <si>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</si>
  <si>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</si>
  <si>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</si>
  <si>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</si>
  <si>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</si>
  <si>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</si>
  <si>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</si>
  <si>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</si>
  <si>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</si>
  <si>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</si>
  <si>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</si>
  <si>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</si>
  <si>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</si>
  <si>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</si>
  <si>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</si>
  <si>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</si>
  <si>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</si>
  <si>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</si>
  <si>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</si>
  <si>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</si>
  <si>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</si>
  <si>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</si>
  <si>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</si>
  <si>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</si>
  <si>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01063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</si>
  <si>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</si>
  <si>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</si>
  <si>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</si>
  <si>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</si>
  <si>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</si>
  <si>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</si>
  <si>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</si>
  <si>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</si>
  <si>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</si>
  <si>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</si>
  <si>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</si>
  <si>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</si>
  <si>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</si>
  <si>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</si>
  <si>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</si>
  <si>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</si>
  <si>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</si>
  <si>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</si>
  <si>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</si>
  <si>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</si>
  <si>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</si>
  <si>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</si>
  <si>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</si>
  <si>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</si>
  <si>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</si>
  <si>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</si>
  <si>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</si>
  <si>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</si>
  <si>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</si>
  <si>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</si>
  <si>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</si>
  <si>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</si>
  <si>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</si>
  <si>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</si>
  <si>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</si>
  <si>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</si>
  <si>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</si>
  <si>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</si>
  <si>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</si>
  <si>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</si>
  <si>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</si>
  <si>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</si>
  <si>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</si>
  <si>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</si>
  <si>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</si>
  <si>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</si>
  <si>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</si>
  <si>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</si>
  <si>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</si>
  <si>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</si>
  <si>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</si>
  <si>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</si>
  <si>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</si>
  <si>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</si>
  <si>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</si>
  <si>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</si>
  <si>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</si>
  <si>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</si>
  <si>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</si>
  <si>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</si>
  <si>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</si>
  <si>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</si>
  <si>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</si>
  <si>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</si>
  <si>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</si>
  <si>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</si>
  <si>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</si>
  <si>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</si>
  <si>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</si>
  <si>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</si>
  <si>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</si>
  <si>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</si>
  <si>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</si>
  <si>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</si>
  <si>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</si>
  <si>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</si>
  <si>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</si>
  <si>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</si>
  <si>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</si>
  <si>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</si>
  <si>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</si>
  <si>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</si>
  <si>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</si>
  <si>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</si>
  <si>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</si>
  <si>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</si>
  <si>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</si>
  <si>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</si>
  <si>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</si>
  <si>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</si>
  <si>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</si>
  <si>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</si>
  <si>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</si>
  <si>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</si>
  <si>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</si>
  <si>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</si>
  <si>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</si>
  <si>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</si>
  <si>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05070</t>
  </si>
  <si>
    <t xml:space="preserve">IMPLANTACE TRVALÉHO KARDIOSTIMULÁTORU U AKUTNÍHO INFARKTU MYO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</si>
  <si>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</si>
  <si>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</si>
  <si>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</si>
  <si>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</si>
  <si>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</si>
  <si>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</si>
  <si>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</si>
  <si>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</si>
  <si>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</si>
  <si>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</si>
  <si>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</si>
  <si>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</si>
  <si>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</si>
  <si>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</si>
  <si>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</si>
  <si>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</si>
  <si>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</si>
  <si>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</si>
  <si>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</si>
  <si>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</si>
  <si>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</si>
  <si>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</si>
  <si>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</si>
  <si>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</si>
  <si>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</si>
  <si>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</si>
  <si>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</si>
  <si>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</si>
  <si>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</si>
  <si>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</si>
  <si>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</si>
  <si>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</si>
  <si>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</si>
  <si>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</si>
  <si>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</si>
  <si>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</si>
  <si>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</si>
  <si>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</si>
  <si>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</si>
  <si>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</si>
  <si>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</si>
  <si>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</si>
  <si>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</si>
  <si>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</si>
  <si>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</si>
  <si>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</si>
  <si>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</si>
  <si>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</si>
  <si>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</si>
  <si>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</si>
  <si>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</si>
  <si>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</si>
  <si>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</si>
  <si>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</si>
  <si>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</si>
  <si>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</si>
  <si>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</si>
  <si>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</si>
  <si>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</si>
  <si>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</si>
  <si>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</si>
  <si>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</si>
  <si>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</si>
  <si>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</si>
  <si>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</si>
  <si>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</si>
  <si>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</si>
  <si>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</si>
  <si>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</si>
  <si>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</si>
  <si>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</si>
  <si>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</si>
  <si>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</si>
  <si>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</si>
  <si>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</si>
  <si>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</si>
  <si>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</si>
  <si>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</si>
  <si>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</si>
  <si>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</si>
  <si>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</si>
  <si>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</si>
  <si>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06083</t>
  </si>
  <si>
    <t xml:space="preserve">LAPAROTOMICKÉ VÝKONY PŘI TŘÍSELNÉ, STEHENNÍ, UMBILIKÁLNÍ NEBO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</si>
  <si>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</si>
  <si>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</si>
  <si>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</si>
  <si>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</si>
  <si>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</si>
  <si>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</si>
  <si>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</si>
  <si>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</si>
  <si>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</si>
  <si>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</si>
  <si>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</si>
  <si>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</si>
  <si>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</si>
  <si>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</si>
  <si>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</si>
  <si>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</si>
  <si>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</si>
  <si>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</si>
  <si>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</si>
  <si>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</si>
  <si>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</si>
  <si>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</si>
  <si>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</si>
  <si>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</si>
  <si>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</si>
  <si>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</si>
  <si>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</si>
  <si>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</si>
  <si>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</si>
  <si>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</si>
  <si>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</si>
  <si>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</si>
  <si>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</si>
  <si>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</si>
  <si>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</si>
  <si>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</si>
  <si>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</si>
  <si>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</si>
  <si>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</si>
  <si>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</si>
  <si>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</si>
  <si>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</si>
  <si>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</si>
  <si>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</si>
  <si>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</si>
  <si>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</si>
  <si>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</si>
  <si>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</si>
  <si>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</si>
  <si>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</si>
  <si>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</si>
  <si>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</si>
  <si>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</si>
  <si>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</si>
  <si>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</si>
  <si>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</si>
  <si>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</si>
  <si>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</si>
  <si>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</si>
  <si>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</si>
  <si>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</si>
  <si>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</si>
  <si>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</si>
  <si>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</si>
  <si>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</si>
  <si>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</si>
  <si>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</si>
  <si>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</si>
  <si>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08113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</si>
  <si>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</si>
  <si>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</si>
  <si>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</si>
  <si>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</si>
  <si>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</si>
  <si>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</si>
  <si>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</si>
  <si>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</si>
  <si>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</si>
  <si>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</si>
  <si>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</si>
  <si>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</si>
  <si>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</si>
  <si>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</si>
  <si>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</si>
  <si>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</si>
  <si>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</si>
  <si>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</si>
  <si>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</si>
  <si>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</si>
  <si>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</si>
  <si>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</si>
  <si>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</si>
  <si>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</si>
  <si>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</si>
  <si>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</si>
  <si>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</si>
  <si>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</si>
  <si>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</si>
  <si>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</si>
  <si>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</si>
  <si>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</si>
  <si>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</si>
  <si>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</si>
  <si>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</si>
  <si>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</si>
  <si>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</si>
  <si>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</si>
  <si>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</si>
  <si>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</si>
  <si>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</si>
  <si>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</si>
  <si>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</si>
  <si>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</si>
  <si>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</si>
  <si>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</si>
  <si>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</si>
  <si>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</si>
  <si>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</si>
  <si>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</si>
  <si>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</si>
  <si>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</si>
  <si>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</si>
  <si>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</si>
  <si>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</si>
  <si>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</si>
  <si>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</si>
  <si>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</si>
  <si>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</si>
  <si>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</si>
  <si>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</si>
  <si>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</si>
  <si>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</si>
  <si>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</si>
  <si>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</si>
  <si>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</si>
  <si>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</si>
  <si>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</si>
  <si>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</si>
  <si>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</si>
  <si>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</si>
  <si>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</si>
  <si>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</si>
  <si>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</si>
  <si>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</si>
  <si>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</si>
  <si>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</si>
  <si>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</si>
  <si>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</si>
  <si>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</si>
  <si>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</si>
  <si>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</si>
  <si>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</si>
  <si>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</si>
  <si>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</si>
  <si>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</si>
  <si>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11071</t>
  </si>
  <si>
    <t xml:space="preserve">URETRÁLNÍ A TRANSURETRÁLNÍ VÝKONY BEZ CC                     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</si>
  <si>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</si>
  <si>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</si>
  <si>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</si>
  <si>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</si>
  <si>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</si>
  <si>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</si>
  <si>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</si>
  <si>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</si>
  <si>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</si>
  <si>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</si>
  <si>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</si>
  <si>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</si>
  <si>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</si>
  <si>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</si>
  <si>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</si>
  <si>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13322</t>
  </si>
  <si>
    <t xml:space="preserve">MENSTRUAČNÍ A JINÉ PORUCHY ŽENSKÉHO REPRODUKČNÍHO SYSTÉMU S C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</si>
  <si>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</si>
  <si>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</si>
  <si>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</si>
  <si>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</si>
  <si>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</si>
  <si>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</si>
  <si>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</si>
  <si>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</si>
  <si>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</si>
  <si>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</si>
  <si>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</si>
  <si>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</si>
  <si>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</si>
  <si>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</si>
  <si>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</si>
  <si>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</si>
  <si>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</si>
  <si>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</si>
  <si>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</si>
  <si>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</si>
  <si>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</si>
  <si>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</si>
  <si>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</si>
  <si>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</si>
  <si>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</si>
  <si>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</si>
  <si>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22522</t>
  </si>
  <si>
    <t xml:space="preserve">NEROZSÁHLÉ POPÁLENINY SKRZ CELOU KŮŽI, S KOŽNÍM ŠTĚPEM NEBO I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</si>
  <si>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</si>
  <si>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</si>
  <si>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</si>
  <si>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</si>
  <si>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</si>
  <si>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</si>
  <si>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</si>
  <si>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</si>
  <si>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</si>
  <si>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</si>
  <si>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</si>
  <si>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</si>
  <si>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</si>
  <si>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</si>
  <si>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</si>
  <si>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</si>
  <si>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</si>
  <si>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</si>
  <si>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</si>
  <si>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</si>
  <si>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</si>
  <si>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</si>
  <si>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</si>
  <si>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</si>
  <si>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</si>
  <si>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</si>
  <si>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</si>
  <si>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</si>
  <si>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</si>
  <si>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</si>
  <si>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</si>
  <si>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</si>
  <si>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</si>
  <si>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</si>
  <si>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</si>
  <si>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</si>
  <si>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</si>
  <si>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</si>
  <si>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</si>
  <si>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</si>
  <si>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</si>
  <si>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</si>
  <si>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</si>
  <si>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</si>
  <si>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</si>
  <si>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</si>
  <si>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</si>
  <si>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</si>
  <si>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</si>
  <si>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</si>
  <si>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</si>
  <si>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</si>
  <si>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</si>
  <si>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</si>
  <si>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</si>
  <si>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</si>
  <si>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</si>
  <si>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</si>
  <si>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</si>
  <si>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</si>
  <si>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</si>
  <si>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</si>
  <si>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</si>
  <si>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</si>
  <si>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</si>
  <si>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</si>
  <si>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</si>
  <si>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0110740</t>
  </si>
  <si>
    <t>VÁLEC STERILNÍ JEDNORÁZOVÝ DO INJEKTORU,V BAL.2KS,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</si>
  <si>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</si>
  <si>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</si>
  <si>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</si>
  <si>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</si>
  <si>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</si>
  <si>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</si>
  <si>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</si>
  <si>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</si>
  <si>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</si>
  <si>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</si>
  <si>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</si>
  <si>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</si>
  <si>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</si>
  <si>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</si>
  <si>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</si>
  <si>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</si>
  <si>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</si>
  <si>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</si>
  <si>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</si>
  <si>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</si>
  <si>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</si>
  <si>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</si>
  <si>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</si>
  <si>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</si>
  <si>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</si>
  <si>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</si>
  <si>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</si>
  <si>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</si>
  <si>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</si>
  <si>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</si>
  <si>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</si>
  <si>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</si>
  <si>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</si>
  <si>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</si>
  <si>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</si>
  <si>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96315</t>
  </si>
  <si>
    <t>ANALÝZA KREVNÍHO NÁTĚRU PANOPTICKY OBARVENÉHO. IND</t>
  </si>
  <si>
    <t>96515</t>
  </si>
  <si>
    <t>FIBRIN DEGRADAČNÍ PRODUKTY KVANTITATIVNĚ</t>
  </si>
  <si>
    <t>96613</t>
  </si>
  <si>
    <t>VYŠETŘENÍ NÁTĚRU NA SCHIZOCYTY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</si>
  <si>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</si>
  <si>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</si>
  <si>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</si>
  <si>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</si>
  <si>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</si>
  <si>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</si>
  <si>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</si>
  <si>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</si>
  <si>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</si>
  <si>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</si>
  <si>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</si>
  <si>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</si>
  <si>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</si>
  <si>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</si>
  <si>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</si>
  <si>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</si>
  <si>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</si>
  <si>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</si>
  <si>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</si>
  <si>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</si>
  <si>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</si>
  <si>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</si>
  <si>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</si>
  <si>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</si>
  <si>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</si>
  <si>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</si>
  <si>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</si>
  <si>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</si>
  <si>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</si>
  <si>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</si>
  <si>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</si>
  <si>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</si>
  <si>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</si>
  <si>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</si>
  <si>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</si>
  <si>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</si>
  <si>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</si>
  <si>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</si>
  <si>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</si>
  <si>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</si>
  <si>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</si>
  <si>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</si>
  <si>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</si>
  <si>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</si>
  <si>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</si>
  <si>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</si>
  <si>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</si>
  <si>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</si>
  <si>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</si>
  <si>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</si>
  <si>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</si>
  <si>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</si>
  <si>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</si>
  <si>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</si>
  <si>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</si>
  <si>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</si>
  <si>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</si>
  <si>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</si>
  <si>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</si>
  <si>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</si>
  <si>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</si>
  <si>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</si>
  <si>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</si>
  <si>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</si>
  <si>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</si>
  <si>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</si>
  <si>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</si>
  <si>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</si>
  <si>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</si>
  <si>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</si>
  <si>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</si>
  <si>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</si>
  <si>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</si>
  <si>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</si>
  <si>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</si>
  <si>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</si>
  <si>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</si>
  <si>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</si>
  <si>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</si>
  <si>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</si>
  <si>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</si>
  <si>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</si>
  <si>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</si>
  <si>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</si>
  <si>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</si>
  <si>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</si>
  <si>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</si>
  <si>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</si>
  <si>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</si>
  <si>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</si>
  <si>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</si>
  <si>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</si>
  <si>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</si>
  <si>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</si>
  <si>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</si>
  <si>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</si>
  <si>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</si>
  <si>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</si>
  <si>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</si>
  <si>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</si>
  <si>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</si>
  <si>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</si>
  <si>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</si>
  <si>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</si>
  <si>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</si>
  <si>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</si>
  <si>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</si>
  <si>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</si>
  <si>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</si>
  <si>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</si>
  <si>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</si>
  <si>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</si>
  <si>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</si>
  <si>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</si>
  <si>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</si>
  <si>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</si>
  <si>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</si>
  <si>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</si>
  <si>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</si>
  <si>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</si>
  <si>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</si>
  <si>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</si>
  <si>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</si>
  <si>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</si>
  <si>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</si>
  <si>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</si>
  <si>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</si>
  <si>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</si>
  <si>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</si>
  <si>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</si>
  <si>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</si>
  <si>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</si>
  <si>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</si>
  <si>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</si>
  <si>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</si>
  <si>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</si>
  <si>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</si>
  <si>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</si>
  <si>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</si>
  <si>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</si>
  <si>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</si>
  <si>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</si>
  <si>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</si>
  <si>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</si>
  <si>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</si>
  <si>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</si>
  <si>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</si>
  <si>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</si>
  <si>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</si>
  <si>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</si>
  <si>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</si>
  <si>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</si>
  <si>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</si>
  <si>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</si>
  <si>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</si>
  <si>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</si>
  <si>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</si>
  <si>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</si>
  <si>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</si>
  <si>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</si>
  <si>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</si>
  <si>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</si>
  <si>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</si>
  <si>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</si>
  <si>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</si>
  <si>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</si>
  <si>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</si>
  <si>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</si>
  <si>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</si>
  <si>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</si>
  <si>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</si>
  <si>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</si>
  <si>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</si>
  <si>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</si>
  <si>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</si>
  <si>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</si>
  <si>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</si>
  <si>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</si>
  <si>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</si>
  <si>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</si>
  <si>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</si>
  <si>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</si>
  <si>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</si>
  <si>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</si>
  <si>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</si>
  <si>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</si>
  <si>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</si>
  <si>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</si>
  <si>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</si>
  <si>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</si>
  <si>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</si>
  <si>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</si>
  <si>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</si>
  <si>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</si>
  <si>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</si>
  <si>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</si>
  <si>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</si>
  <si>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</si>
  <si>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</si>
  <si>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</si>
  <si>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91169</t>
  </si>
  <si>
    <t>STANOVENÍ LEHKÝCH ŘETĚZCŮ LAMBDA</t>
  </si>
  <si>
    <t>81129</t>
  </si>
  <si>
    <t>BÍLKOVINA KVANTITATIVNĚ (MOČ, VÝPOTEK, CSF) STATIM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</si>
  <si>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</si>
  <si>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</si>
  <si>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</si>
  <si>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</si>
  <si>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</si>
  <si>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</si>
  <si>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91151</t>
  </si>
  <si>
    <t>STANOVENÍ OROSOMUKOIDU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</si>
  <si>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</si>
  <si>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</si>
  <si>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</si>
  <si>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</si>
  <si>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</si>
  <si>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</si>
  <si>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</si>
  <si>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</si>
  <si>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</si>
  <si>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</si>
  <si>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</si>
  <si>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</si>
  <si>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</si>
  <si>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</si>
  <si>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</si>
  <si>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</si>
  <si>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</si>
  <si>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</si>
  <si>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</si>
  <si>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0077019</t>
  </si>
  <si>
    <t>0077024</t>
  </si>
  <si>
    <t>ULTRAVIST 300</t>
  </si>
  <si>
    <t>0151208</t>
  </si>
  <si>
    <t>0038505</t>
  </si>
  <si>
    <t>SOUPRAVA ZAVÁDĚCÍ INTRODUCER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</si>
  <si>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</si>
  <si>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</si>
  <si>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</si>
  <si>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</si>
  <si>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</si>
  <si>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</si>
  <si>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</si>
  <si>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</si>
  <si>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</si>
  <si>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</si>
  <si>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</si>
  <si>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</si>
  <si>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</si>
  <si>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</si>
  <si>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</si>
  <si>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</si>
  <si>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</si>
  <si>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</si>
  <si>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</si>
  <si>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</si>
  <si>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</si>
  <si>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</si>
  <si>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</si>
  <si>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</si>
  <si>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</si>
  <si>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</si>
  <si>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</si>
  <si>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</si>
  <si>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</si>
  <si>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</si>
  <si>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</si>
  <si>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</si>
  <si>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</si>
  <si>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</si>
  <si>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</si>
  <si>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</si>
  <si>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</si>
  <si>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</si>
  <si>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</si>
  <si>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</si>
  <si>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</si>
  <si>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</si>
  <si>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</si>
  <si>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</si>
  <si>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</si>
  <si>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</si>
  <si>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</si>
  <si>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</si>
  <si>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</si>
  <si>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</si>
  <si>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</si>
  <si>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</si>
  <si>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</si>
  <si>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</si>
  <si>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</si>
  <si>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</si>
  <si>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</si>
  <si>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</si>
  <si>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</si>
  <si>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</si>
  <si>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</si>
  <si>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</si>
  <si>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</si>
  <si>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</si>
  <si>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</si>
  <si>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</si>
  <si>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</si>
  <si>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</si>
  <si>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</si>
  <si>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</si>
  <si>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</si>
  <si>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</si>
  <si>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</si>
  <si>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</si>
  <si>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</si>
  <si>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</si>
  <si>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</si>
  <si>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</si>
  <si>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</si>
  <si>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</si>
  <si>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</si>
  <si>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</si>
  <si>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</si>
  <si>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</si>
  <si>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</si>
  <si>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</si>
  <si>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</si>
  <si>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</si>
  <si>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</si>
  <si>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</si>
  <si>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</si>
  <si>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</si>
  <si>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</si>
  <si>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</si>
  <si>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</si>
  <si>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</si>
  <si>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</si>
  <si>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</si>
  <si>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</si>
  <si>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</si>
  <si>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</si>
  <si>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</si>
  <si>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</si>
  <si>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</si>
  <si>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</si>
  <si>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</si>
  <si>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</si>
  <si>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</si>
  <si>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</si>
  <si>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</si>
  <si>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</si>
  <si>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</si>
  <si>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</si>
  <si>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</si>
  <si>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</si>
  <si>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</si>
  <si>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</si>
  <si>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</si>
  <si>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</si>
  <si>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</si>
  <si>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</si>
  <si>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</si>
  <si>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</si>
  <si>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</si>
  <si>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</si>
  <si>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</si>
  <si>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</si>
  <si>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</si>
  <si>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</si>
  <si>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</si>
  <si>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</si>
  <si>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</si>
  <si>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</si>
  <si>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</si>
  <si>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</si>
  <si>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</si>
  <si>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</si>
  <si>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</si>
  <si>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</si>
  <si>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</si>
  <si>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</si>
  <si>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</si>
  <si>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</si>
  <si>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</si>
  <si>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</si>
  <si>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</si>
  <si>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</si>
  <si>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</si>
  <si>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</si>
  <si>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</si>
  <si>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</si>
  <si>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</si>
  <si>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</si>
  <si>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</si>
  <si>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</si>
  <si>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</si>
  <si>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</si>
  <si>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</si>
  <si>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</si>
  <si>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</si>
  <si>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</si>
  <si>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</si>
  <si>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</si>
  <si>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</si>
  <si>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</si>
  <si>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</si>
  <si>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</si>
  <si>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</si>
  <si>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</si>
  <si>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</si>
  <si>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91285</t>
  </si>
  <si>
    <t>STANOVENÍ REVMATOIDNÍHO FAKTORU IgM ELISA</t>
  </si>
  <si>
    <t>91287</t>
  </si>
  <si>
    <t>STANOVENÍ REVMATOIDNÍHO FAKTORU IgG ELISA</t>
  </si>
  <si>
    <t>91501</t>
  </si>
  <si>
    <t>STANOVENÍ HLADIN REVMATOIDNÍHO FAKTORU (RF) NEFELO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</si>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</sst>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9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3" xfId="0" applyNumberFormat="1" applyFont="1" applyFill="1" applyBorder="1" applyAlignment="1">
      <alignment horizontal="center" vertical="center" wrapText="1"/>
    </xf>
    <xf numFmtId="0" fontId="62" fillId="2" borderId="94" xfId="0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0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99" xfId="0" applyNumberFormat="1" applyFont="1" applyBorder="1"/>
    <xf numFmtId="173" fontId="35" fillId="0" borderId="103" xfId="0" applyNumberFormat="1" applyFont="1" applyBorder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0" borderId="110" xfId="0" applyNumberFormat="1" applyFont="1" applyBorder="1"/>
    <xf numFmtId="173" fontId="35" fillId="0" borderId="111" xfId="0" applyNumberFormat="1" applyFont="1" applyBorder="1"/>
    <xf numFmtId="173" fontId="35" fillId="0" borderId="94" xfId="0" applyNumberFormat="1" applyFont="1" applyBorder="1"/>
    <xf numFmtId="173" fontId="35" fillId="0" borderId="95" xfId="0" applyNumberFormat="1" applyFont="1" applyBorder="1"/>
    <xf numFmtId="173" fontId="42" fillId="2" borderId="112" xfId="0" applyNumberFormat="1" applyFont="1" applyFill="1" applyBorder="1" applyAlignment="1"/>
    <xf numFmtId="173" fontId="42" fillId="2" borderId="90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4" fontId="42" fillId="2" borderId="97" xfId="0" applyNumberFormat="1" applyFont="1" applyFill="1" applyBorder="1" applyAlignment="1"/>
    <xf numFmtId="174" fontId="35" fillId="2" borderId="90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3" xfId="0" applyNumberFormat="1" applyFont="1" applyBorder="1"/>
    <xf numFmtId="9" fontId="35" fillId="0" borderId="101" xfId="0" applyNumberFormat="1" applyFont="1" applyBorder="1"/>
    <xf numFmtId="9" fontId="35" fillId="0" borderId="102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1" xfId="0" applyNumberFormat="1" applyFont="1" applyBorder="1"/>
    <xf numFmtId="173" fontId="35" fillId="0" borderId="126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1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6" xfId="0" applyNumberFormat="1" applyFont="1" applyFill="1" applyBorder="1"/>
    <xf numFmtId="9" fontId="35" fillId="0" borderId="115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5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6" xfId="0" applyNumberFormat="1" applyFont="1" applyFill="1" applyBorder="1"/>
    <xf numFmtId="3" fontId="35" fillId="0" borderId="115" xfId="0" applyNumberFormat="1" applyFont="1" applyFill="1" applyBorder="1"/>
    <xf numFmtId="3" fontId="35" fillId="0" borderId="147" xfId="0" applyNumberFormat="1" applyFont="1" applyFill="1" applyBorder="1"/>
    <xf numFmtId="0" fontId="35" fillId="0" borderId="118" xfId="0" applyFont="1" applyFill="1" applyBorder="1"/>
    <xf numFmtId="0" fontId="35" fillId="0" borderId="145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5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0" xfId="0" applyNumberFormat="1" applyFont="1" applyBorder="1"/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35" fillId="0" borderId="105" xfId="0" applyNumberFormat="1" applyFont="1" applyBorder="1"/>
    <xf numFmtId="3" fontId="35" fillId="0" borderId="19" xfId="0" applyNumberFormat="1" applyFont="1" applyBorder="1"/>
    <xf numFmtId="3" fontId="3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2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0.70326472666724793</c:v>
                </c:pt>
                <c:pt idx="1">
                  <c:v>1.0165654402298001</c:v>
                </c:pt>
                <c:pt idx="2">
                  <c:v>1.1833703338780663</c:v>
                </c:pt>
                <c:pt idx="3">
                  <c:v>1.3057506676586874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8960"/>
        <c:axId val="-1479084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1.5865005465282862</c:v>
                </c:pt>
                <c:pt idx="1">
                  <c:v>1.5865005465282862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2976"/>
        <c:axId val="-1479083520"/>
      </c:scatterChart>
      <c:catAx>
        <c:axId val="-14790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4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8960"/>
        <c:crosses val="autoZero"/>
        <c:crossBetween val="between"/>
      </c:valAx>
      <c:valAx>
        <c:axId val="-1479082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3520"/>
        <c:crosses val="max"/>
        <c:crossBetween val="midCat"/>
      </c:valAx>
      <c:valAx>
        <c:axId val="-1479083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79082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2.8626943005181347</c:v>
                </c:pt>
                <c:pt idx="1">
                  <c:v>2.8801932367149758</c:v>
                </c:pt>
                <c:pt idx="2">
                  <c:v>2.865432098765432</c:v>
                </c:pt>
                <c:pt idx="3">
                  <c:v>2.9580602883355178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2912"/>
        <c:axId val="-9596918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1280"/>
        <c:axId val="-959690736"/>
      </c:scatterChart>
      <c:catAx>
        <c:axId val="-95969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1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59692912"/>
        <c:crosses val="autoZero"/>
        <c:crossBetween val="between"/>
      </c:valAx>
      <c:valAx>
        <c:axId val="-959691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0736"/>
        <c:crosses val="max"/>
        <c:crossBetween val="midCat"/>
      </c:valAx>
      <c:valAx>
        <c:axId val="-959690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596912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329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5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1951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261</v>
      </c>
      <c r="C15" s="51" t="s">
        <v>271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2993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5" t="s">
        <v>2994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3014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3311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3316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3321</v>
      </c>
      <c r="C27" s="51" t="s">
        <v>274</v>
      </c>
    </row>
    <row r="28" spans="1:3" ht="14.4" customHeight="1" x14ac:dyDescent="0.3">
      <c r="A28" s="266" t="str">
        <f t="shared" si="4"/>
        <v>ZV Vykáz.-A Detail</v>
      </c>
      <c r="B28" s="180" t="s">
        <v>3370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3371</v>
      </c>
      <c r="C29" s="51" t="s">
        <v>312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3508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3930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4438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329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11126.415309864045</v>
      </c>
      <c r="D4" s="280">
        <f ca="1">IF(ISERROR(VLOOKUP("Náklady celkem",INDIRECT("HI!$A:$G"),5,0)),0,VLOOKUP("Náklady celkem",INDIRECT("HI!$A:$G"),5,0))</f>
        <v>11460.593779999999</v>
      </c>
      <c r="E4" s="281">
        <f ca="1">IF(C4=0,0,D4/C4)</f>
        <v>1.0300346931899702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838.53328869628911</v>
      </c>
      <c r="D7" s="288">
        <f>IF(ISERROR(HI!E5),"",HI!E5)</f>
        <v>747.15125000000012</v>
      </c>
      <c r="E7" s="285">
        <f t="shared" ref="E7:E15" si="0">IF(C7=0,0,D7/C7)</f>
        <v>0.89102157311087149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0.94934631221904642</v>
      </c>
      <c r="E8" s="285">
        <f t="shared" si="0"/>
        <v>1.0548292357989404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271</v>
      </c>
      <c r="C9" s="462">
        <v>0.3</v>
      </c>
      <c r="D9" s="462">
        <f>IF('LŽ Statim'!G3="",0,'LŽ Statim'!G3)</f>
        <v>0.33024118738404451</v>
      </c>
      <c r="E9" s="285">
        <f>IF(C9=0,0,D9/C9)</f>
        <v>1.1008039579468152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0.40148923873286013</v>
      </c>
      <c r="E11" s="285">
        <f t="shared" si="0"/>
        <v>0.66914873122143359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0.79477272757863304</v>
      </c>
      <c r="E12" s="285">
        <f t="shared" si="0"/>
        <v>0.99346590947329128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278.17691318893429</v>
      </c>
      <c r="D15" s="288">
        <f>IF(ISERROR(HI!E6),"",HI!E6)</f>
        <v>257.01994000000002</v>
      </c>
      <c r="E15" s="285">
        <f t="shared" si="0"/>
        <v>0.92394418017513658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8532.6666712646493</v>
      </c>
      <c r="D16" s="284">
        <f ca="1">IF(ISERROR(VLOOKUP("Osobní náklady (Kč) *",INDIRECT("HI!$A:$G"),5,0)),0,VLOOKUP("Osobní náklady (Kč) *",INDIRECT("HI!$A:$G"),5,0))</f>
        <v>8792.5794900000001</v>
      </c>
      <c r="E16" s="285">
        <f ca="1">IF(C16=0,0,D16/C16)</f>
        <v>1.0304609131879785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17652.063969999999</v>
      </c>
      <c r="D18" s="303">
        <f ca="1">IF(ISERROR(VLOOKUP("Výnosy celkem",INDIRECT("HI!$A:$G"),5,0)),0,VLOOKUP("Výnosy celkem",INDIRECT("HI!$A:$G"),5,0))</f>
        <v>14964.677969999999</v>
      </c>
      <c r="E18" s="304">
        <f t="shared" ref="E18:E31" ca="1" si="1">IF(C18=0,0,D18/C18)</f>
        <v>0.84775797297317401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77.883970000000019</v>
      </c>
      <c r="D19" s="284">
        <f ca="1">IF(ISERROR(VLOOKUP("Ambulance *",INDIRECT("HI!$A:$G"),5,0)),0,VLOOKUP("Ambulance *",INDIRECT("HI!$A:$G"),5,0))</f>
        <v>84.707970000000003</v>
      </c>
      <c r="E19" s="285">
        <f t="shared" ca="1" si="1"/>
        <v>1.0876175161589732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1.0876175161589732</v>
      </c>
      <c r="E20" s="285">
        <f t="shared" si="1"/>
        <v>1.0876175161589732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1.0876175161589734</v>
      </c>
      <c r="E21" s="285">
        <f t="shared" si="1"/>
        <v>1.0876175161589734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1.0598639120619957</v>
      </c>
      <c r="E23" s="285">
        <f t="shared" si="1"/>
        <v>1.2468987200729362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17574.18</v>
      </c>
      <c r="D24" s="284">
        <f ca="1">IF(ISERROR(VLOOKUP("Hospitalizace *",INDIRECT("HI!$A:$G"),5,0)),0,VLOOKUP("Hospitalizace *",INDIRECT("HI!$A:$G"),5,0))</f>
        <v>14879.97</v>
      </c>
      <c r="E24" s="285">
        <f ca="1">IF(C24=0,0,D24/C24)</f>
        <v>0.84669498093225393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0.84669498093225393</v>
      </c>
      <c r="E25" s="285">
        <f t="shared" si="1"/>
        <v>0.84669498093225393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0.93935402824531611</v>
      </c>
      <c r="E26" s="285">
        <f t="shared" si="1"/>
        <v>0.93935402824531611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0.22833077900472881</v>
      </c>
      <c r="E27" s="285">
        <f t="shared" si="1"/>
        <v>0.22833077900472881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0.78025477707006374</v>
      </c>
      <c r="E29" s="285">
        <f t="shared" si="1"/>
        <v>0.82132081796848821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2.9580602883355178</v>
      </c>
      <c r="E30" s="285">
        <f t="shared" si="1"/>
        <v>2.9580602883355178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0.64338996186450781</v>
      </c>
      <c r="D31" s="289">
        <f>IF(ISERROR(VLOOKUP("Celkem:",'ZV Vyžád.'!$A:$M,7,0)),"",VLOOKUP("Celkem:",'ZV Vyžád.'!$A:$M,7,0))</f>
        <v>1.3201741461286063</v>
      </c>
      <c r="E31" s="285">
        <f t="shared" si="1"/>
        <v>2.0519035489811128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329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316</v>
      </c>
      <c r="J4" s="499" t="s">
        <v>317</v>
      </c>
    </row>
    <row r="5" spans="1:10" ht="14.4" customHeight="1" x14ac:dyDescent="0.3">
      <c r="A5" s="221" t="str">
        <f>HYPERLINK("#'Léky Žádanky'!A1","Léky (Kč)")</f>
        <v>Léky (Kč)</v>
      </c>
      <c r="B5" s="31">
        <v>769.25077999999962</v>
      </c>
      <c r="C5" s="33">
        <v>885.9912499999997</v>
      </c>
      <c r="D5" s="12"/>
      <c r="E5" s="226">
        <v>747.15125000000012</v>
      </c>
      <c r="F5" s="32">
        <v>838.53328869628911</v>
      </c>
      <c r="G5" s="225">
        <f>E5-F5</f>
        <v>-91.382038696288987</v>
      </c>
      <c r="H5" s="231">
        <f>IF(F5&lt;0.00000001,"",E5/F5)</f>
        <v>0.89102157311087149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224.73278999999997</v>
      </c>
      <c r="C6" s="35">
        <v>247.73396</v>
      </c>
      <c r="D6" s="12"/>
      <c r="E6" s="227">
        <v>257.01994000000002</v>
      </c>
      <c r="F6" s="34">
        <v>278.17691318893429</v>
      </c>
      <c r="G6" s="228">
        <f>E6-F6</f>
        <v>-21.156973188934273</v>
      </c>
      <c r="H6" s="232">
        <f>IF(F6&lt;0.00000001,"",E6/F6)</f>
        <v>0.92394418017513658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7242.6973199999993</v>
      </c>
      <c r="C7" s="35">
        <v>7848.5670300000002</v>
      </c>
      <c r="D7" s="12"/>
      <c r="E7" s="227">
        <v>8792.5794900000001</v>
      </c>
      <c r="F7" s="34">
        <v>8532.6666712646493</v>
      </c>
      <c r="G7" s="228">
        <f>E7-F7</f>
        <v>259.91281873535081</v>
      </c>
      <c r="H7" s="232">
        <f>IF(F7&lt;0.00000001,"",E7/F7)</f>
        <v>1.0304609131879785</v>
      </c>
    </row>
    <row r="8" spans="1:10" ht="14.4" customHeight="1" thickBot="1" x14ac:dyDescent="0.35">
      <c r="A8" s="1" t="s">
        <v>97</v>
      </c>
      <c r="B8" s="15">
        <v>1547.7322600000014</v>
      </c>
      <c r="C8" s="37">
        <v>1552.6591999999973</v>
      </c>
      <c r="D8" s="12"/>
      <c r="E8" s="229">
        <v>1663.8430999999991</v>
      </c>
      <c r="F8" s="36">
        <v>1477.0384367141726</v>
      </c>
      <c r="G8" s="230">
        <f>E8-F8</f>
        <v>186.80466328582656</v>
      </c>
      <c r="H8" s="233">
        <f>IF(F8&lt;0.00000001,"",E8/F8)</f>
        <v>1.1264724455657316</v>
      </c>
    </row>
    <row r="9" spans="1:10" ht="14.4" customHeight="1" thickBot="1" x14ac:dyDescent="0.35">
      <c r="A9" s="2" t="s">
        <v>98</v>
      </c>
      <c r="B9" s="3">
        <v>9784.4131500000003</v>
      </c>
      <c r="C9" s="39">
        <v>10534.951439999997</v>
      </c>
      <c r="D9" s="12"/>
      <c r="E9" s="3">
        <v>11460.593779999999</v>
      </c>
      <c r="F9" s="38">
        <v>11126.415309864045</v>
      </c>
      <c r="G9" s="38">
        <f>E9-F9</f>
        <v>334.17847013595383</v>
      </c>
      <c r="H9" s="234">
        <f>IF(F9&lt;0.00000001,"",E9/F9)</f>
        <v>1.0300346931899702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63.263329999999996</v>
      </c>
      <c r="C11" s="33">
        <f>IF(ISERROR(VLOOKUP("Celkem:",'ZV Vykáz.-A'!A:H,5,0)),0,VLOOKUP("Celkem:",'ZV Vykáz.-A'!A:H,5,0)/1000)</f>
        <v>77.883970000000019</v>
      </c>
      <c r="D11" s="12"/>
      <c r="E11" s="226">
        <f>IF(ISERROR(VLOOKUP("Celkem:",'ZV Vykáz.-A'!A:H,8,0)),0,VLOOKUP("Celkem:",'ZV Vykáz.-A'!A:H,8,0)/1000)</f>
        <v>84.707970000000003</v>
      </c>
      <c r="F11" s="32">
        <f>C11</f>
        <v>77.883970000000019</v>
      </c>
      <c r="G11" s="225">
        <f>E11-F11</f>
        <v>6.8239999999999839</v>
      </c>
      <c r="H11" s="231">
        <f>IF(F11&lt;0.00000001,"",E11/F11)</f>
        <v>1.0876175161589732</v>
      </c>
      <c r="I11" s="225">
        <f>E11-B11</f>
        <v>21.444640000000007</v>
      </c>
      <c r="J11" s="231">
        <f>IF(B11&lt;0.00000001,"",E11/B11)</f>
        <v>1.3389742525409272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17483.129999999997</v>
      </c>
      <c r="C12" s="37">
        <f>IF(ISERROR(VLOOKUP("Celkem",CaseMix!A:D,3,0)),0,VLOOKUP("Celkem",CaseMix!A:D,3,0)*30)</f>
        <v>17574.18</v>
      </c>
      <c r="D12" s="12"/>
      <c r="E12" s="229">
        <f>IF(ISERROR(VLOOKUP("Celkem",CaseMix!A:D,4,0)),0,VLOOKUP("Celkem",CaseMix!A:D,4,0)*30)</f>
        <v>14879.97</v>
      </c>
      <c r="F12" s="36">
        <f>C12</f>
        <v>17574.18</v>
      </c>
      <c r="G12" s="230">
        <f>E12-F12</f>
        <v>-2694.2100000000009</v>
      </c>
      <c r="H12" s="233">
        <f>IF(F12&lt;0.00000001,"",E12/F12)</f>
        <v>0.84669498093225393</v>
      </c>
      <c r="I12" s="230">
        <f>E12-B12</f>
        <v>-2603.159999999998</v>
      </c>
      <c r="J12" s="233">
        <f>IF(B12&lt;0.00000001,"",E12/B12)</f>
        <v>0.85110446470397472</v>
      </c>
    </row>
    <row r="13" spans="1:10" ht="14.4" customHeight="1" thickBot="1" x14ac:dyDescent="0.35">
      <c r="A13" s="4" t="s">
        <v>101</v>
      </c>
      <c r="B13" s="9">
        <f>SUM(B11:B12)</f>
        <v>17546.393329999999</v>
      </c>
      <c r="C13" s="41">
        <f>SUM(C11:C12)</f>
        <v>17652.063969999999</v>
      </c>
      <c r="D13" s="12"/>
      <c r="E13" s="9">
        <f>SUM(E11:E12)</f>
        <v>14964.677969999999</v>
      </c>
      <c r="F13" s="40">
        <f>SUM(F11:F12)</f>
        <v>17652.063969999999</v>
      </c>
      <c r="G13" s="40">
        <f>E13-F13</f>
        <v>-2687.3860000000004</v>
      </c>
      <c r="H13" s="235">
        <f>IF(F13&lt;0.00000001,"",E13/F13)</f>
        <v>0.84775797297317401</v>
      </c>
      <c r="I13" s="40">
        <f>SUM(I11:I12)</f>
        <v>-2581.7153599999979</v>
      </c>
      <c r="J13" s="235">
        <f>IF(B13&lt;0.00000001,"",E13/B13)</f>
        <v>0.85286347390914208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1.7933005343299508</v>
      </c>
      <c r="C15" s="43">
        <f>IF(C9=0,"",C13/C9)</f>
        <v>1.6755714604413976</v>
      </c>
      <c r="D15" s="12"/>
      <c r="E15" s="10">
        <f>IF(E9=0,"",E13/E9)</f>
        <v>1.3057506667861323</v>
      </c>
      <c r="F15" s="42">
        <f>IF(F9=0,"",F13/F9)</f>
        <v>1.5865005465282862</v>
      </c>
      <c r="G15" s="42">
        <f>IF(ISERROR(F15-E15),"",E15-F15)</f>
        <v>-0.28074987974215393</v>
      </c>
      <c r="H15" s="236">
        <f>IF(ISERROR(F15-E15),"",IF(F15&lt;0.00000001,"",E15/F15))</f>
        <v>0.82303827101949989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242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241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272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315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0.70326472666724793</v>
      </c>
      <c r="C4" s="323">
        <f t="shared" ref="C4:M4" si="0">(C10+C8)/C6</f>
        <v>1.0165654402298001</v>
      </c>
      <c r="D4" s="323">
        <f t="shared" si="0"/>
        <v>1.1833703338780663</v>
      </c>
      <c r="E4" s="323">
        <f t="shared" si="0"/>
        <v>1.3057506676586874</v>
      </c>
      <c r="F4" s="323">
        <f t="shared" si="0"/>
        <v>7.3912383272692886E-3</v>
      </c>
      <c r="G4" s="323">
        <f t="shared" si="0"/>
        <v>7.3912383272692886E-3</v>
      </c>
      <c r="H4" s="323">
        <f t="shared" si="0"/>
        <v>7.3912383272692886E-3</v>
      </c>
      <c r="I4" s="323">
        <f t="shared" si="0"/>
        <v>7.3912383272692886E-3</v>
      </c>
      <c r="J4" s="323">
        <f t="shared" si="0"/>
        <v>7.3912383272692886E-3</v>
      </c>
      <c r="K4" s="323">
        <f t="shared" si="0"/>
        <v>7.3912383272692886E-3</v>
      </c>
      <c r="L4" s="323">
        <f t="shared" si="0"/>
        <v>7.3912383272692886E-3</v>
      </c>
      <c r="M4" s="323">
        <f t="shared" si="0"/>
        <v>7.3912383272692886E-3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2940.0592999999999</v>
      </c>
      <c r="C5" s="323">
        <f>IF(ISERROR(VLOOKUP($A5,'Man Tab'!$A:$Q,COLUMN()+2,0)),0,VLOOKUP($A5,'Man Tab'!$A:$Q,COLUMN()+2,0))</f>
        <v>2755.03233</v>
      </c>
      <c r="D5" s="323">
        <f>IF(ISERROR(VLOOKUP($A5,'Man Tab'!$A:$Q,COLUMN()+2,0)),0,VLOOKUP($A5,'Man Tab'!$A:$Q,COLUMN()+2,0))</f>
        <v>2805.9498800000001</v>
      </c>
      <c r="E5" s="323">
        <f>IF(ISERROR(VLOOKUP($A5,'Man Tab'!$A:$Q,COLUMN()+2,0)),0,VLOOKUP($A5,'Man Tab'!$A:$Q,COLUMN()+2,0))</f>
        <v>2959.5522700000001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2940.0592999999999</v>
      </c>
      <c r="C6" s="325">
        <f t="shared" ref="C6:M6" si="1">C5+B6</f>
        <v>5695.0916299999999</v>
      </c>
      <c r="D6" s="325">
        <f t="shared" si="1"/>
        <v>8501.0415099999991</v>
      </c>
      <c r="E6" s="325">
        <f t="shared" si="1"/>
        <v>11460.593779999999</v>
      </c>
      <c r="F6" s="325">
        <f t="shared" si="1"/>
        <v>11460.593779999999</v>
      </c>
      <c r="G6" s="325">
        <f t="shared" si="1"/>
        <v>11460.593779999999</v>
      </c>
      <c r="H6" s="325">
        <f t="shared" si="1"/>
        <v>11460.593779999999</v>
      </c>
      <c r="I6" s="325">
        <f t="shared" si="1"/>
        <v>11460.593779999999</v>
      </c>
      <c r="J6" s="325">
        <f t="shared" si="1"/>
        <v>11460.593779999999</v>
      </c>
      <c r="K6" s="325">
        <f t="shared" si="1"/>
        <v>11460.593779999999</v>
      </c>
      <c r="L6" s="325">
        <f t="shared" si="1"/>
        <v>11460.593779999999</v>
      </c>
      <c r="M6" s="325">
        <f t="shared" si="1"/>
        <v>11460.593779999999</v>
      </c>
    </row>
    <row r="7" spans="1:13" ht="14.4" customHeight="1" x14ac:dyDescent="0.3">
      <c r="A7" s="324" t="s">
        <v>126</v>
      </c>
      <c r="B7" s="324">
        <v>68.394000000000005</v>
      </c>
      <c r="C7" s="324">
        <v>191.92</v>
      </c>
      <c r="D7" s="324">
        <v>333.31099999999998</v>
      </c>
      <c r="E7" s="324">
        <v>495.99900000000002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2051.8200000000002</v>
      </c>
      <c r="C8" s="325">
        <f t="shared" ref="C8:M8" si="2">C7*30</f>
        <v>5757.5999999999995</v>
      </c>
      <c r="D8" s="325">
        <f t="shared" si="2"/>
        <v>9999.33</v>
      </c>
      <c r="E8" s="325">
        <f t="shared" si="2"/>
        <v>14879.970000000001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15820</v>
      </c>
      <c r="C9" s="324">
        <v>16013.33</v>
      </c>
      <c r="D9" s="324">
        <v>28717</v>
      </c>
      <c r="E9" s="324">
        <v>24157.65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15.82</v>
      </c>
      <c r="C10" s="325">
        <f t="shared" ref="C10:M10" si="3">C9/1000+B10</f>
        <v>31.83333</v>
      </c>
      <c r="D10" s="325">
        <f t="shared" si="3"/>
        <v>60.550330000000002</v>
      </c>
      <c r="E10" s="325">
        <f t="shared" si="3"/>
        <v>84.707980000000006</v>
      </c>
      <c r="F10" s="325">
        <f t="shared" si="3"/>
        <v>84.707980000000006</v>
      </c>
      <c r="G10" s="325">
        <f t="shared" si="3"/>
        <v>84.707980000000006</v>
      </c>
      <c r="H10" s="325">
        <f t="shared" si="3"/>
        <v>84.707980000000006</v>
      </c>
      <c r="I10" s="325">
        <f t="shared" si="3"/>
        <v>84.707980000000006</v>
      </c>
      <c r="J10" s="325">
        <f t="shared" si="3"/>
        <v>84.707980000000006</v>
      </c>
      <c r="K10" s="325">
        <f t="shared" si="3"/>
        <v>84.707980000000006</v>
      </c>
      <c r="L10" s="325">
        <f t="shared" si="3"/>
        <v>84.707980000000006</v>
      </c>
      <c r="M10" s="325">
        <f t="shared" si="3"/>
        <v>84.707980000000006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1.5865005465282862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1.5865005465282862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331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282</v>
      </c>
      <c r="E4" s="471" t="s">
        <v>283</v>
      </c>
      <c r="F4" s="471" t="s">
        <v>284</v>
      </c>
      <c r="G4" s="471" t="s">
        <v>285</v>
      </c>
      <c r="H4" s="471" t="s">
        <v>286</v>
      </c>
      <c r="I4" s="471" t="s">
        <v>287</v>
      </c>
      <c r="J4" s="471" t="s">
        <v>288</v>
      </c>
      <c r="K4" s="471" t="s">
        <v>289</v>
      </c>
      <c r="L4" s="471" t="s">
        <v>290</v>
      </c>
      <c r="M4" s="471" t="s">
        <v>291</v>
      </c>
      <c r="N4" s="471" t="s">
        <v>292</v>
      </c>
      <c r="O4" s="471" t="s">
        <v>293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2515.6</v>
      </c>
      <c r="C7" s="56">
        <v>209.63333333333301</v>
      </c>
      <c r="D7" s="56">
        <v>238.70386999999999</v>
      </c>
      <c r="E7" s="56">
        <v>150.32864000000001</v>
      </c>
      <c r="F7" s="56">
        <v>209.80028999999999</v>
      </c>
      <c r="G7" s="56">
        <v>148.31845000000001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747.15125</v>
      </c>
      <c r="Q7" s="185">
        <v>0.89102152567899995</v>
      </c>
    </row>
    <row r="8" spans="1:17" ht="14.4" customHeight="1" x14ac:dyDescent="0.3">
      <c r="A8" s="19" t="s">
        <v>36</v>
      </c>
      <c r="B8" s="55">
        <v>188.952031232255</v>
      </c>
      <c r="C8" s="56">
        <v>15.746002602687</v>
      </c>
      <c r="D8" s="56">
        <v>8.92</v>
      </c>
      <c r="E8" s="56">
        <v>8.89</v>
      </c>
      <c r="F8" s="56">
        <v>4.2</v>
      </c>
      <c r="G8" s="56">
        <v>15.19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37.200000000000003</v>
      </c>
      <c r="Q8" s="185">
        <v>0.59062609315199999</v>
      </c>
    </row>
    <row r="9" spans="1:17" ht="14.4" customHeight="1" x14ac:dyDescent="0.3">
      <c r="A9" s="19" t="s">
        <v>37</v>
      </c>
      <c r="B9" s="55">
        <v>834.53075420589198</v>
      </c>
      <c r="C9" s="56">
        <v>69.544229517157007</v>
      </c>
      <c r="D9" s="56">
        <v>64.428899999999999</v>
      </c>
      <c r="E9" s="56">
        <v>62.587969999999999</v>
      </c>
      <c r="F9" s="56">
        <v>67.955010000000001</v>
      </c>
      <c r="G9" s="56">
        <v>62.04806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257.01994000000002</v>
      </c>
      <c r="Q9" s="185">
        <v>0.92394416396699997</v>
      </c>
    </row>
    <row r="10" spans="1:17" ht="14.4" customHeight="1" x14ac:dyDescent="0.3">
      <c r="A10" s="19" t="s">
        <v>38</v>
      </c>
      <c r="B10" s="55">
        <v>984.54692745352997</v>
      </c>
      <c r="C10" s="56">
        <v>82.045577287794003</v>
      </c>
      <c r="D10" s="56">
        <v>80.445859999999996</v>
      </c>
      <c r="E10" s="56">
        <v>87.646000000000001</v>
      </c>
      <c r="F10" s="56">
        <v>92.609300000000005</v>
      </c>
      <c r="G10" s="56">
        <v>92.375820000000004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353.07697999999999</v>
      </c>
      <c r="Q10" s="185">
        <v>1.0758562242830001</v>
      </c>
    </row>
    <row r="11" spans="1:17" ht="14.4" customHeight="1" x14ac:dyDescent="0.3">
      <c r="A11" s="19" t="s">
        <v>39</v>
      </c>
      <c r="B11" s="55">
        <v>388.29233446160401</v>
      </c>
      <c r="C11" s="56">
        <v>32.357694538467001</v>
      </c>
      <c r="D11" s="56">
        <v>40.828040000000001</v>
      </c>
      <c r="E11" s="56">
        <v>28.774339999999999</v>
      </c>
      <c r="F11" s="56">
        <v>43.56523</v>
      </c>
      <c r="G11" s="56">
        <v>35.358739999999997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148.52635000000001</v>
      </c>
      <c r="Q11" s="185">
        <v>1.147535015384</v>
      </c>
    </row>
    <row r="12" spans="1:17" ht="14.4" customHeight="1" x14ac:dyDescent="0.3">
      <c r="A12" s="19" t="s">
        <v>40</v>
      </c>
      <c r="B12" s="55">
        <v>15.439882306418999</v>
      </c>
      <c r="C12" s="56">
        <v>1.2866568588680001</v>
      </c>
      <c r="D12" s="56">
        <v>0.1389</v>
      </c>
      <c r="E12" s="56">
        <v>7.7782999999999998</v>
      </c>
      <c r="F12" s="56">
        <v>0.76646999999999998</v>
      </c>
      <c r="G12" s="56">
        <v>1.6584700000000001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10.342140000000001</v>
      </c>
      <c r="Q12" s="185">
        <v>2.009498478307</v>
      </c>
    </row>
    <row r="13" spans="1:17" ht="14.4" customHeight="1" x14ac:dyDescent="0.3">
      <c r="A13" s="19" t="s">
        <v>41</v>
      </c>
      <c r="B13" s="55">
        <v>366</v>
      </c>
      <c r="C13" s="56">
        <v>30.5</v>
      </c>
      <c r="D13" s="56">
        <v>22.99183</v>
      </c>
      <c r="E13" s="56">
        <v>28.503779999999999</v>
      </c>
      <c r="F13" s="56">
        <v>24.896470000000001</v>
      </c>
      <c r="G13" s="56">
        <v>35.993299999999998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112.38538</v>
      </c>
      <c r="Q13" s="185">
        <v>0.92119163934399995</v>
      </c>
    </row>
    <row r="14" spans="1:17" ht="14.4" customHeight="1" x14ac:dyDescent="0.3">
      <c r="A14" s="19" t="s">
        <v>42</v>
      </c>
      <c r="B14" s="55">
        <v>930.94443007545703</v>
      </c>
      <c r="C14" s="56">
        <v>77.578702506287996</v>
      </c>
      <c r="D14" s="56">
        <v>119.84699999999999</v>
      </c>
      <c r="E14" s="56">
        <v>94.031000000000006</v>
      </c>
      <c r="F14" s="56">
        <v>86.394999999999996</v>
      </c>
      <c r="G14" s="56">
        <v>70.555999999999997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370.82900000000001</v>
      </c>
      <c r="Q14" s="185">
        <v>1.1950090296039999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204.76399819971101</v>
      </c>
      <c r="C17" s="56">
        <v>17.063666516642002</v>
      </c>
      <c r="D17" s="56">
        <v>13.80425</v>
      </c>
      <c r="E17" s="56">
        <v>7.5798500000000004</v>
      </c>
      <c r="F17" s="56">
        <v>24.601790000000001</v>
      </c>
      <c r="G17" s="56">
        <v>59.331949999999999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105.31784</v>
      </c>
      <c r="Q17" s="185">
        <v>1.5430130432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15.186999999999999</v>
      </c>
      <c r="F18" s="56">
        <v>2.1999999999999999E-2</v>
      </c>
      <c r="G18" s="56">
        <v>4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19.209</v>
      </c>
      <c r="Q18" s="185" t="s">
        <v>330</v>
      </c>
    </row>
    <row r="19" spans="1:17" ht="14.4" customHeight="1" x14ac:dyDescent="0.3">
      <c r="A19" s="19" t="s">
        <v>47</v>
      </c>
      <c r="B19" s="55">
        <v>1033.1756621801701</v>
      </c>
      <c r="C19" s="56">
        <v>86.097971848347001</v>
      </c>
      <c r="D19" s="56">
        <v>96.405550000000005</v>
      </c>
      <c r="E19" s="56">
        <v>72.373009999999994</v>
      </c>
      <c r="F19" s="56">
        <v>83.531999999999996</v>
      </c>
      <c r="G19" s="56">
        <v>121.94089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374.25144999999998</v>
      </c>
      <c r="Q19" s="185">
        <v>1.0867022821950001</v>
      </c>
    </row>
    <row r="20" spans="1:17" ht="14.4" customHeight="1" x14ac:dyDescent="0.3">
      <c r="A20" s="19" t="s">
        <v>48</v>
      </c>
      <c r="B20" s="55">
        <v>25598</v>
      </c>
      <c r="C20" s="56">
        <v>2133.1666666666702</v>
      </c>
      <c r="D20" s="56">
        <v>2225.7581</v>
      </c>
      <c r="E20" s="56">
        <v>2160.3516</v>
      </c>
      <c r="F20" s="56">
        <v>2133.1543200000001</v>
      </c>
      <c r="G20" s="56">
        <v>2273.31547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8792.5794900000001</v>
      </c>
      <c r="Q20" s="185">
        <v>1.0304609137430001</v>
      </c>
    </row>
    <row r="21" spans="1:17" ht="14.4" customHeight="1" x14ac:dyDescent="0.3">
      <c r="A21" s="20" t="s">
        <v>49</v>
      </c>
      <c r="B21" s="55">
        <v>314</v>
      </c>
      <c r="C21" s="56">
        <v>26.166666666666</v>
      </c>
      <c r="D21" s="56">
        <v>27.786999999999999</v>
      </c>
      <c r="E21" s="56">
        <v>27.786999999999999</v>
      </c>
      <c r="F21" s="56">
        <v>26.042999999999999</v>
      </c>
      <c r="G21" s="56">
        <v>26.042999999999999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107.66</v>
      </c>
      <c r="Q21" s="185">
        <v>1.0285987261139999</v>
      </c>
    </row>
    <row r="22" spans="1:17" ht="14.4" customHeight="1" x14ac:dyDescent="0.3">
      <c r="A22" s="19" t="s">
        <v>50</v>
      </c>
      <c r="B22" s="55">
        <v>5</v>
      </c>
      <c r="C22" s="56">
        <v>0.416666666666</v>
      </c>
      <c r="D22" s="56">
        <v>0</v>
      </c>
      <c r="E22" s="56">
        <v>0</v>
      </c>
      <c r="F22" s="56">
        <v>5.7</v>
      </c>
      <c r="G22" s="56">
        <v>8.7119999999999997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14.412000000000001</v>
      </c>
      <c r="Q22" s="185">
        <v>8.6471999999999998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-4.5474735088646402E-13</v>
      </c>
      <c r="E24" s="56">
        <v>3.2138399999999998</v>
      </c>
      <c r="F24" s="56">
        <v>2.708999999999</v>
      </c>
      <c r="G24" s="56">
        <v>4.7101199999999999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10.632959999999001</v>
      </c>
      <c r="Q24" s="185"/>
    </row>
    <row r="25" spans="1:17" ht="14.4" customHeight="1" x14ac:dyDescent="0.3">
      <c r="A25" s="21" t="s">
        <v>53</v>
      </c>
      <c r="B25" s="58">
        <v>33379.246020115002</v>
      </c>
      <c r="C25" s="59">
        <v>2781.6038350095901</v>
      </c>
      <c r="D25" s="59">
        <v>2940.0592999999999</v>
      </c>
      <c r="E25" s="59">
        <v>2755.03233</v>
      </c>
      <c r="F25" s="59">
        <v>2805.9498800000001</v>
      </c>
      <c r="G25" s="59">
        <v>2959.5522700000001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11460.593779999999</v>
      </c>
      <c r="Q25" s="186">
        <v>1.030034690396</v>
      </c>
    </row>
    <row r="26" spans="1:17" ht="14.4" customHeight="1" x14ac:dyDescent="0.3">
      <c r="A26" s="19" t="s">
        <v>54</v>
      </c>
      <c r="B26" s="55">
        <v>4566.8156616646802</v>
      </c>
      <c r="C26" s="56">
        <v>380.56797180539002</v>
      </c>
      <c r="D26" s="56">
        <v>433.86802999999998</v>
      </c>
      <c r="E26" s="56">
        <v>424.46006</v>
      </c>
      <c r="F26" s="56">
        <v>424.88490999999999</v>
      </c>
      <c r="G26" s="56">
        <v>470.21051999999997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1753.4235200000001</v>
      </c>
      <c r="Q26" s="185">
        <v>1.15184648335</v>
      </c>
    </row>
    <row r="27" spans="1:17" ht="14.4" customHeight="1" x14ac:dyDescent="0.3">
      <c r="A27" s="22" t="s">
        <v>55</v>
      </c>
      <c r="B27" s="58">
        <v>37946.061681779698</v>
      </c>
      <c r="C27" s="59">
        <v>3162.1718068149798</v>
      </c>
      <c r="D27" s="59">
        <v>3373.92733</v>
      </c>
      <c r="E27" s="59">
        <v>3179.4923899999999</v>
      </c>
      <c r="F27" s="59">
        <v>3230.8347899999999</v>
      </c>
      <c r="G27" s="59">
        <v>3429.7627900000002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13214.0173</v>
      </c>
      <c r="Q27" s="186">
        <v>1.0446947625930001</v>
      </c>
    </row>
    <row r="28" spans="1:17" ht="14.4" customHeight="1" x14ac:dyDescent="0.3">
      <c r="A28" s="20" t="s">
        <v>56</v>
      </c>
      <c r="B28" s="55">
        <v>0.20452562988299999</v>
      </c>
      <c r="C28" s="56">
        <v>1.7043802489999999E-2</v>
      </c>
      <c r="D28" s="56">
        <v>6.5299999999999997E-2</v>
      </c>
      <c r="E28" s="56">
        <v>0</v>
      </c>
      <c r="F28" s="56">
        <v>0.16528999999999999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0.23058999999999999</v>
      </c>
      <c r="Q28" s="185">
        <v>3.3823144825179998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0.39900000000000002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0.39900000000000002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294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295</v>
      </c>
      <c r="G4" s="579" t="s">
        <v>64</v>
      </c>
      <c r="H4" s="259" t="s">
        <v>183</v>
      </c>
      <c r="I4" s="577" t="s">
        <v>65</v>
      </c>
      <c r="J4" s="579" t="s">
        <v>305</v>
      </c>
      <c r="K4" s="580" t="s">
        <v>296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578"/>
      <c r="G5" s="578"/>
      <c r="H5" s="29" t="s">
        <v>297</v>
      </c>
      <c r="I5" s="578"/>
      <c r="J5" s="578"/>
      <c r="K5" s="581"/>
    </row>
    <row r="6" spans="1:11" ht="14.4" customHeight="1" thickBot="1" x14ac:dyDescent="0.35">
      <c r="A6" s="727" t="s">
        <v>332</v>
      </c>
      <c r="B6" s="709">
        <v>31449.9470391699</v>
      </c>
      <c r="C6" s="709">
        <v>32951.619070000001</v>
      </c>
      <c r="D6" s="710">
        <v>1501.6720308300501</v>
      </c>
      <c r="E6" s="711">
        <v>1.047747998715</v>
      </c>
      <c r="F6" s="709">
        <v>33379.246020115002</v>
      </c>
      <c r="G6" s="710">
        <v>11126.4153400383</v>
      </c>
      <c r="H6" s="712">
        <v>2959.5522700000001</v>
      </c>
      <c r="I6" s="709">
        <v>11460.593779999999</v>
      </c>
      <c r="J6" s="710">
        <v>334.17843996165902</v>
      </c>
      <c r="K6" s="713">
        <v>0.34334489679800001</v>
      </c>
    </row>
    <row r="7" spans="1:11" ht="14.4" customHeight="1" thickBot="1" x14ac:dyDescent="0.35">
      <c r="A7" s="728" t="s">
        <v>333</v>
      </c>
      <c r="B7" s="709">
        <v>6085.3690038738096</v>
      </c>
      <c r="C7" s="709">
        <v>5840.4304700000002</v>
      </c>
      <c r="D7" s="710">
        <v>-244.93853387380901</v>
      </c>
      <c r="E7" s="711">
        <v>0.95974960044000002</v>
      </c>
      <c r="F7" s="709">
        <v>6224.3063597351602</v>
      </c>
      <c r="G7" s="710">
        <v>2074.7687865783901</v>
      </c>
      <c r="H7" s="712">
        <v>461.49896000000001</v>
      </c>
      <c r="I7" s="709">
        <v>2038.4301599999999</v>
      </c>
      <c r="J7" s="710">
        <v>-36.338626578385004</v>
      </c>
      <c r="K7" s="713">
        <v>0.32749515242100002</v>
      </c>
    </row>
    <row r="8" spans="1:11" ht="14.4" customHeight="1" thickBot="1" x14ac:dyDescent="0.35">
      <c r="A8" s="729" t="s">
        <v>334</v>
      </c>
      <c r="B8" s="709">
        <v>5178.2926479899998</v>
      </c>
      <c r="C8" s="709">
        <v>4927.0694700000004</v>
      </c>
      <c r="D8" s="710">
        <v>-251.223177990002</v>
      </c>
      <c r="E8" s="711">
        <v>0.95148532632899996</v>
      </c>
      <c r="F8" s="709">
        <v>5293.3619296596999</v>
      </c>
      <c r="G8" s="710">
        <v>1764.4539765532299</v>
      </c>
      <c r="H8" s="712">
        <v>390.94296000000003</v>
      </c>
      <c r="I8" s="709">
        <v>1667.6011599999999</v>
      </c>
      <c r="J8" s="710">
        <v>-96.852816553232998</v>
      </c>
      <c r="K8" s="713">
        <v>0.31503630058900001</v>
      </c>
    </row>
    <row r="9" spans="1:11" ht="14.4" customHeight="1" thickBot="1" x14ac:dyDescent="0.35">
      <c r="A9" s="730" t="s">
        <v>335</v>
      </c>
      <c r="B9" s="714">
        <v>0</v>
      </c>
      <c r="C9" s="714">
        <v>4.9999999900000001E-4</v>
      </c>
      <c r="D9" s="715">
        <v>4.9999999900000001E-4</v>
      </c>
      <c r="E9" s="716" t="s">
        <v>330</v>
      </c>
      <c r="F9" s="714">
        <v>0</v>
      </c>
      <c r="G9" s="715">
        <v>0</v>
      </c>
      <c r="H9" s="717">
        <v>1.2E-4</v>
      </c>
      <c r="I9" s="714">
        <v>1.2E-4</v>
      </c>
      <c r="J9" s="715">
        <v>1.2E-4</v>
      </c>
      <c r="K9" s="718" t="s">
        <v>330</v>
      </c>
    </row>
    <row r="10" spans="1:11" ht="14.4" customHeight="1" thickBot="1" x14ac:dyDescent="0.35">
      <c r="A10" s="731" t="s">
        <v>336</v>
      </c>
      <c r="B10" s="709">
        <v>0</v>
      </c>
      <c r="C10" s="709">
        <v>4.9999999900000001E-4</v>
      </c>
      <c r="D10" s="710">
        <v>4.9999999900000001E-4</v>
      </c>
      <c r="E10" s="719" t="s">
        <v>330</v>
      </c>
      <c r="F10" s="709">
        <v>0</v>
      </c>
      <c r="G10" s="710">
        <v>0</v>
      </c>
      <c r="H10" s="712">
        <v>1.2E-4</v>
      </c>
      <c r="I10" s="709">
        <v>1.2E-4</v>
      </c>
      <c r="J10" s="710">
        <v>1.2E-4</v>
      </c>
      <c r="K10" s="720" t="s">
        <v>330</v>
      </c>
    </row>
    <row r="11" spans="1:11" ht="14.4" customHeight="1" thickBot="1" x14ac:dyDescent="0.35">
      <c r="A11" s="730" t="s">
        <v>337</v>
      </c>
      <c r="B11" s="714">
        <v>2523.3687308107801</v>
      </c>
      <c r="C11" s="714">
        <v>2290.8574199999998</v>
      </c>
      <c r="D11" s="715">
        <v>-232.51131081078401</v>
      </c>
      <c r="E11" s="721">
        <v>0.90785678368199996</v>
      </c>
      <c r="F11" s="714">
        <v>2515.6</v>
      </c>
      <c r="G11" s="715">
        <v>838.53333333333296</v>
      </c>
      <c r="H11" s="717">
        <v>148.31845000000001</v>
      </c>
      <c r="I11" s="714">
        <v>747.15125</v>
      </c>
      <c r="J11" s="715">
        <v>-91.382083333333</v>
      </c>
      <c r="K11" s="722">
        <v>0.29700717522600001</v>
      </c>
    </row>
    <row r="12" spans="1:11" ht="14.4" customHeight="1" thickBot="1" x14ac:dyDescent="0.35">
      <c r="A12" s="731" t="s">
        <v>338</v>
      </c>
      <c r="B12" s="709">
        <v>1790.0001616002801</v>
      </c>
      <c r="C12" s="709">
        <v>1605.12959</v>
      </c>
      <c r="D12" s="710">
        <v>-184.870571600277</v>
      </c>
      <c r="E12" s="711">
        <v>0.89672036038500003</v>
      </c>
      <c r="F12" s="709">
        <v>1776</v>
      </c>
      <c r="G12" s="710">
        <v>592</v>
      </c>
      <c r="H12" s="712">
        <v>114.81013</v>
      </c>
      <c r="I12" s="709">
        <v>545.70753000000002</v>
      </c>
      <c r="J12" s="710">
        <v>-46.292469999999</v>
      </c>
      <c r="K12" s="713">
        <v>0.307267753378</v>
      </c>
    </row>
    <row r="13" spans="1:11" ht="14.4" customHeight="1" thickBot="1" x14ac:dyDescent="0.35">
      <c r="A13" s="731" t="s">
        <v>339</v>
      </c>
      <c r="B13" s="709">
        <v>87.000007854315001</v>
      </c>
      <c r="C13" s="709">
        <v>79.960849999999994</v>
      </c>
      <c r="D13" s="710">
        <v>-7.0391578543150004</v>
      </c>
      <c r="E13" s="711">
        <v>0.91909014691000002</v>
      </c>
      <c r="F13" s="709">
        <v>80</v>
      </c>
      <c r="G13" s="710">
        <v>26.666666666666</v>
      </c>
      <c r="H13" s="712">
        <v>2.5718000000000001</v>
      </c>
      <c r="I13" s="709">
        <v>17.387789999999999</v>
      </c>
      <c r="J13" s="710">
        <v>-9.2788766666659992</v>
      </c>
      <c r="K13" s="713">
        <v>0.21734737500000001</v>
      </c>
    </row>
    <row r="14" spans="1:11" ht="14.4" customHeight="1" thickBot="1" x14ac:dyDescent="0.35">
      <c r="A14" s="731" t="s">
        <v>340</v>
      </c>
      <c r="B14" s="709">
        <v>177.01445943293101</v>
      </c>
      <c r="C14" s="709">
        <v>175.41609</v>
      </c>
      <c r="D14" s="710">
        <v>-1.59836943293</v>
      </c>
      <c r="E14" s="711">
        <v>0.99097040186399998</v>
      </c>
      <c r="F14" s="709">
        <v>180</v>
      </c>
      <c r="G14" s="710">
        <v>60</v>
      </c>
      <c r="H14" s="712">
        <v>11.93191</v>
      </c>
      <c r="I14" s="709">
        <v>52.012929999999997</v>
      </c>
      <c r="J14" s="710">
        <v>-7.987069999999</v>
      </c>
      <c r="K14" s="713">
        <v>0.28896072222199998</v>
      </c>
    </row>
    <row r="15" spans="1:11" ht="14.4" customHeight="1" thickBot="1" x14ac:dyDescent="0.35">
      <c r="A15" s="731" t="s">
        <v>341</v>
      </c>
      <c r="B15" s="709">
        <v>0</v>
      </c>
      <c r="C15" s="709">
        <v>3.8610000000000002</v>
      </c>
      <c r="D15" s="710">
        <v>3.8610000000000002</v>
      </c>
      <c r="E15" s="719" t="s">
        <v>342</v>
      </c>
      <c r="F15" s="709">
        <v>5</v>
      </c>
      <c r="G15" s="710">
        <v>1.6666666666659999</v>
      </c>
      <c r="H15" s="712">
        <v>0</v>
      </c>
      <c r="I15" s="709">
        <v>0</v>
      </c>
      <c r="J15" s="710">
        <v>-1.6666666666659999</v>
      </c>
      <c r="K15" s="713">
        <v>0</v>
      </c>
    </row>
    <row r="16" spans="1:11" ht="14.4" customHeight="1" thickBot="1" x14ac:dyDescent="0.35">
      <c r="A16" s="731" t="s">
        <v>343</v>
      </c>
      <c r="B16" s="709">
        <v>370.35623167855198</v>
      </c>
      <c r="C16" s="709">
        <v>319.07371999999998</v>
      </c>
      <c r="D16" s="710">
        <v>-51.282511678551003</v>
      </c>
      <c r="E16" s="711">
        <v>0.86153193252299998</v>
      </c>
      <c r="F16" s="709">
        <v>370</v>
      </c>
      <c r="G16" s="710">
        <v>123.333333333333</v>
      </c>
      <c r="H16" s="712">
        <v>13.87623</v>
      </c>
      <c r="I16" s="709">
        <v>110.92592999999999</v>
      </c>
      <c r="J16" s="710">
        <v>-12.407403333333001</v>
      </c>
      <c r="K16" s="713">
        <v>0.29979981081000001</v>
      </c>
    </row>
    <row r="17" spans="1:11" ht="14.4" customHeight="1" thickBot="1" x14ac:dyDescent="0.35">
      <c r="A17" s="731" t="s">
        <v>344</v>
      </c>
      <c r="B17" s="709">
        <v>64.997867175207006</v>
      </c>
      <c r="C17" s="709">
        <v>74.680469999999005</v>
      </c>
      <c r="D17" s="710">
        <v>9.6826028247919993</v>
      </c>
      <c r="E17" s="711">
        <v>1.148968008422</v>
      </c>
      <c r="F17" s="709">
        <v>69.599999999999994</v>
      </c>
      <c r="G17" s="710">
        <v>23.2</v>
      </c>
      <c r="H17" s="712">
        <v>1.50528</v>
      </c>
      <c r="I17" s="709">
        <v>6.8058300000000003</v>
      </c>
      <c r="J17" s="710">
        <v>-16.394169999999999</v>
      </c>
      <c r="K17" s="713">
        <v>9.7784913793E-2</v>
      </c>
    </row>
    <row r="18" spans="1:11" ht="14.4" customHeight="1" thickBot="1" x14ac:dyDescent="0.35">
      <c r="A18" s="731" t="s">
        <v>345</v>
      </c>
      <c r="B18" s="709">
        <v>34.000003069502</v>
      </c>
      <c r="C18" s="709">
        <v>32.735700000000001</v>
      </c>
      <c r="D18" s="710">
        <v>-1.2643030695020001</v>
      </c>
      <c r="E18" s="711">
        <v>0.962814618959</v>
      </c>
      <c r="F18" s="709">
        <v>35</v>
      </c>
      <c r="G18" s="710">
        <v>11.666666666666</v>
      </c>
      <c r="H18" s="712">
        <v>3.6231</v>
      </c>
      <c r="I18" s="709">
        <v>14.31124</v>
      </c>
      <c r="J18" s="710">
        <v>2.6445733333330002</v>
      </c>
      <c r="K18" s="713">
        <v>0.40889257142800001</v>
      </c>
    </row>
    <row r="19" spans="1:11" ht="14.4" customHeight="1" thickBot="1" x14ac:dyDescent="0.35">
      <c r="A19" s="730" t="s">
        <v>346</v>
      </c>
      <c r="B19" s="714">
        <v>107.816354531787</v>
      </c>
      <c r="C19" s="714">
        <v>177.48500000000001</v>
      </c>
      <c r="D19" s="715">
        <v>69.668645468213001</v>
      </c>
      <c r="E19" s="721">
        <v>1.6461788266790001</v>
      </c>
      <c r="F19" s="714">
        <v>188.952031232255</v>
      </c>
      <c r="G19" s="715">
        <v>62.984010410750997</v>
      </c>
      <c r="H19" s="717">
        <v>15.19</v>
      </c>
      <c r="I19" s="714">
        <v>37.200000000000003</v>
      </c>
      <c r="J19" s="715">
        <v>-25.784010410751002</v>
      </c>
      <c r="K19" s="722">
        <v>0.196875364384</v>
      </c>
    </row>
    <row r="20" spans="1:11" ht="14.4" customHeight="1" thickBot="1" x14ac:dyDescent="0.35">
      <c r="A20" s="731" t="s">
        <v>347</v>
      </c>
      <c r="B20" s="709">
        <v>105.805736096202</v>
      </c>
      <c r="C20" s="709">
        <v>173.285</v>
      </c>
      <c r="D20" s="710">
        <v>67.479263903798</v>
      </c>
      <c r="E20" s="711">
        <v>1.637765648569</v>
      </c>
      <c r="F20" s="709">
        <v>184.34684039235199</v>
      </c>
      <c r="G20" s="710">
        <v>61.448946797449999</v>
      </c>
      <c r="H20" s="712">
        <v>15.19</v>
      </c>
      <c r="I20" s="709">
        <v>37.200000000000003</v>
      </c>
      <c r="J20" s="710">
        <v>-24.248946797449999</v>
      </c>
      <c r="K20" s="713">
        <v>0.20179353180500001</v>
      </c>
    </row>
    <row r="21" spans="1:11" ht="14.4" customHeight="1" thickBot="1" x14ac:dyDescent="0.35">
      <c r="A21" s="731" t="s">
        <v>348</v>
      </c>
      <c r="B21" s="709">
        <v>2.0106184355850001</v>
      </c>
      <c r="C21" s="709">
        <v>4.2</v>
      </c>
      <c r="D21" s="710">
        <v>2.189381564414</v>
      </c>
      <c r="E21" s="711">
        <v>2.0889095243860001</v>
      </c>
      <c r="F21" s="709">
        <v>4.6051908399029999</v>
      </c>
      <c r="G21" s="710">
        <v>1.5350636133010001</v>
      </c>
      <c r="H21" s="712">
        <v>0</v>
      </c>
      <c r="I21" s="709">
        <v>0</v>
      </c>
      <c r="J21" s="710">
        <v>-1.5350636133010001</v>
      </c>
      <c r="K21" s="713">
        <v>0</v>
      </c>
    </row>
    <row r="22" spans="1:11" ht="14.4" customHeight="1" thickBot="1" x14ac:dyDescent="0.35">
      <c r="A22" s="730" t="s">
        <v>349</v>
      </c>
      <c r="B22" s="714">
        <v>797.21583596467804</v>
      </c>
      <c r="C22" s="714">
        <v>736.7269</v>
      </c>
      <c r="D22" s="715">
        <v>-60.488935964677999</v>
      </c>
      <c r="E22" s="721">
        <v>0.92412476868100002</v>
      </c>
      <c r="F22" s="714">
        <v>834.53075420589198</v>
      </c>
      <c r="G22" s="715">
        <v>278.17691806863098</v>
      </c>
      <c r="H22" s="717">
        <v>62.04806</v>
      </c>
      <c r="I22" s="714">
        <v>257.01994000000002</v>
      </c>
      <c r="J22" s="715">
        <v>-21.15697806863</v>
      </c>
      <c r="K22" s="722">
        <v>0.30798138798899999</v>
      </c>
    </row>
    <row r="23" spans="1:11" ht="14.4" customHeight="1" thickBot="1" x14ac:dyDescent="0.35">
      <c r="A23" s="731" t="s">
        <v>350</v>
      </c>
      <c r="B23" s="709">
        <v>8.0000007222350007</v>
      </c>
      <c r="C23" s="709">
        <v>11.623609999999999</v>
      </c>
      <c r="D23" s="710">
        <v>3.6236092777639999</v>
      </c>
      <c r="E23" s="711">
        <v>1.452951118828</v>
      </c>
      <c r="F23" s="709">
        <v>10</v>
      </c>
      <c r="G23" s="710">
        <v>3.333333333333</v>
      </c>
      <c r="H23" s="712">
        <v>1.17744</v>
      </c>
      <c r="I23" s="709">
        <v>3.0960999999999999</v>
      </c>
      <c r="J23" s="710">
        <v>-0.23723333333300001</v>
      </c>
      <c r="K23" s="713">
        <v>0.30961</v>
      </c>
    </row>
    <row r="24" spans="1:11" ht="14.4" customHeight="1" thickBot="1" x14ac:dyDescent="0.35">
      <c r="A24" s="731" t="s">
        <v>351</v>
      </c>
      <c r="B24" s="709">
        <v>0.79089007140099998</v>
      </c>
      <c r="C24" s="709">
        <v>0.47915999999999997</v>
      </c>
      <c r="D24" s="710">
        <v>-0.31173007140100001</v>
      </c>
      <c r="E24" s="711">
        <v>0.60584905200600003</v>
      </c>
      <c r="F24" s="709">
        <v>1</v>
      </c>
      <c r="G24" s="710">
        <v>0.33333333333300003</v>
      </c>
      <c r="H24" s="712">
        <v>0</v>
      </c>
      <c r="I24" s="709">
        <v>0</v>
      </c>
      <c r="J24" s="710">
        <v>-0.33333333333300003</v>
      </c>
      <c r="K24" s="713">
        <v>0</v>
      </c>
    </row>
    <row r="25" spans="1:11" ht="14.4" customHeight="1" thickBot="1" x14ac:dyDescent="0.35">
      <c r="A25" s="731" t="s">
        <v>352</v>
      </c>
      <c r="B25" s="709">
        <v>251.00002266015099</v>
      </c>
      <c r="C25" s="709">
        <v>255.47895</v>
      </c>
      <c r="D25" s="710">
        <v>4.4789273398490002</v>
      </c>
      <c r="E25" s="711">
        <v>1.01784433042</v>
      </c>
      <c r="F25" s="709">
        <v>272</v>
      </c>
      <c r="G25" s="710">
        <v>90.666666666666003</v>
      </c>
      <c r="H25" s="712">
        <v>11.64368</v>
      </c>
      <c r="I25" s="709">
        <v>68.319069999999996</v>
      </c>
      <c r="J25" s="710">
        <v>-22.347596666666</v>
      </c>
      <c r="K25" s="713">
        <v>0.25117305147000002</v>
      </c>
    </row>
    <row r="26" spans="1:11" ht="14.4" customHeight="1" thickBot="1" x14ac:dyDescent="0.35">
      <c r="A26" s="731" t="s">
        <v>353</v>
      </c>
      <c r="B26" s="709">
        <v>350.26950561459802</v>
      </c>
      <c r="C26" s="709">
        <v>292.91226999999998</v>
      </c>
      <c r="D26" s="710">
        <v>-57.357235614597002</v>
      </c>
      <c r="E26" s="711">
        <v>0.83624827541299995</v>
      </c>
      <c r="F26" s="709">
        <v>363.53075420589198</v>
      </c>
      <c r="G26" s="710">
        <v>121.176918068631</v>
      </c>
      <c r="H26" s="712">
        <v>31.28632</v>
      </c>
      <c r="I26" s="709">
        <v>119.45998</v>
      </c>
      <c r="J26" s="710">
        <v>-1.71693806863</v>
      </c>
      <c r="K26" s="713">
        <v>0.32861038197699999</v>
      </c>
    </row>
    <row r="27" spans="1:11" ht="14.4" customHeight="1" thickBot="1" x14ac:dyDescent="0.35">
      <c r="A27" s="731" t="s">
        <v>354</v>
      </c>
      <c r="B27" s="709">
        <v>50.000004513973998</v>
      </c>
      <c r="C27" s="709">
        <v>46.646900000000002</v>
      </c>
      <c r="D27" s="710">
        <v>-3.3531045139739999</v>
      </c>
      <c r="E27" s="711">
        <v>0.93293791577399998</v>
      </c>
      <c r="F27" s="709">
        <v>50</v>
      </c>
      <c r="G27" s="710">
        <v>16.666666666666</v>
      </c>
      <c r="H27" s="712">
        <v>5.9894999999999996</v>
      </c>
      <c r="I27" s="709">
        <v>17.768599999999999</v>
      </c>
      <c r="J27" s="710">
        <v>1.1019333333329999</v>
      </c>
      <c r="K27" s="713">
        <v>0.35537200000000002</v>
      </c>
    </row>
    <row r="28" spans="1:11" ht="14.4" customHeight="1" thickBot="1" x14ac:dyDescent="0.35">
      <c r="A28" s="731" t="s">
        <v>355</v>
      </c>
      <c r="B28" s="709">
        <v>0</v>
      </c>
      <c r="C28" s="709">
        <v>0.98099999999999998</v>
      </c>
      <c r="D28" s="710">
        <v>0.98099999999999998</v>
      </c>
      <c r="E28" s="719" t="s">
        <v>342</v>
      </c>
      <c r="F28" s="709">
        <v>1</v>
      </c>
      <c r="G28" s="710">
        <v>0.33333333333300003</v>
      </c>
      <c r="H28" s="712">
        <v>0</v>
      </c>
      <c r="I28" s="709">
        <v>0</v>
      </c>
      <c r="J28" s="710">
        <v>-0.33333333333300003</v>
      </c>
      <c r="K28" s="713">
        <v>0</v>
      </c>
    </row>
    <row r="29" spans="1:11" ht="14.4" customHeight="1" thickBot="1" x14ac:dyDescent="0.35">
      <c r="A29" s="731" t="s">
        <v>356</v>
      </c>
      <c r="B29" s="709">
        <v>10.000000902794</v>
      </c>
      <c r="C29" s="709">
        <v>11.680999999999999</v>
      </c>
      <c r="D29" s="710">
        <v>1.680999097205</v>
      </c>
      <c r="E29" s="711">
        <v>1.168099894544</v>
      </c>
      <c r="F29" s="709">
        <v>12</v>
      </c>
      <c r="G29" s="710">
        <v>4</v>
      </c>
      <c r="H29" s="712">
        <v>1.22</v>
      </c>
      <c r="I29" s="709">
        <v>3.9580000000000002</v>
      </c>
      <c r="J29" s="710">
        <v>-4.1999999998999997E-2</v>
      </c>
      <c r="K29" s="713">
        <v>0.32983333333300002</v>
      </c>
    </row>
    <row r="30" spans="1:11" ht="14.4" customHeight="1" thickBot="1" x14ac:dyDescent="0.35">
      <c r="A30" s="731" t="s">
        <v>357</v>
      </c>
      <c r="B30" s="709">
        <v>122.000011014097</v>
      </c>
      <c r="C30" s="709">
        <v>111.03474</v>
      </c>
      <c r="D30" s="710">
        <v>-10.965271014097</v>
      </c>
      <c r="E30" s="711">
        <v>0.91012073750599998</v>
      </c>
      <c r="F30" s="709">
        <v>120</v>
      </c>
      <c r="G30" s="710">
        <v>40</v>
      </c>
      <c r="H30" s="712">
        <v>9.66</v>
      </c>
      <c r="I30" s="709">
        <v>40.245100000000001</v>
      </c>
      <c r="J30" s="710">
        <v>0.24510000000000001</v>
      </c>
      <c r="K30" s="713">
        <v>0.33537583333299997</v>
      </c>
    </row>
    <row r="31" spans="1:11" ht="14.4" customHeight="1" thickBot="1" x14ac:dyDescent="0.35">
      <c r="A31" s="731" t="s">
        <v>358</v>
      </c>
      <c r="B31" s="709">
        <v>5.0000004513969998</v>
      </c>
      <c r="C31" s="709">
        <v>5.35562</v>
      </c>
      <c r="D31" s="710">
        <v>0.35561954860200001</v>
      </c>
      <c r="E31" s="711">
        <v>1.0711239032990001</v>
      </c>
      <c r="F31" s="709">
        <v>5</v>
      </c>
      <c r="G31" s="710">
        <v>1.6666666666659999</v>
      </c>
      <c r="H31" s="712">
        <v>1.0711200000000001</v>
      </c>
      <c r="I31" s="709">
        <v>2.1422400000000001</v>
      </c>
      <c r="J31" s="710">
        <v>0.475573333333</v>
      </c>
      <c r="K31" s="713">
        <v>0.428448</v>
      </c>
    </row>
    <row r="32" spans="1:11" ht="14.4" customHeight="1" thickBot="1" x14ac:dyDescent="0.35">
      <c r="A32" s="731" t="s">
        <v>359</v>
      </c>
      <c r="B32" s="709">
        <v>0.155400014029</v>
      </c>
      <c r="C32" s="709">
        <v>0.53364999999999996</v>
      </c>
      <c r="D32" s="710">
        <v>0.37824998596999998</v>
      </c>
      <c r="E32" s="711">
        <v>3.4340408740170001</v>
      </c>
      <c r="F32" s="709">
        <v>0</v>
      </c>
      <c r="G32" s="710">
        <v>0</v>
      </c>
      <c r="H32" s="712">
        <v>0</v>
      </c>
      <c r="I32" s="709">
        <v>2.03085</v>
      </c>
      <c r="J32" s="710">
        <v>2.03085</v>
      </c>
      <c r="K32" s="720" t="s">
        <v>330</v>
      </c>
    </row>
    <row r="33" spans="1:11" ht="14.4" customHeight="1" thickBot="1" x14ac:dyDescent="0.35">
      <c r="A33" s="730" t="s">
        <v>360</v>
      </c>
      <c r="B33" s="714">
        <v>985.11807385203599</v>
      </c>
      <c r="C33" s="714">
        <v>931.49009000000001</v>
      </c>
      <c r="D33" s="715">
        <v>-53.627983852036003</v>
      </c>
      <c r="E33" s="721">
        <v>0.94556187194600005</v>
      </c>
      <c r="F33" s="714">
        <v>984.54692745352997</v>
      </c>
      <c r="G33" s="715">
        <v>328.18230915117698</v>
      </c>
      <c r="H33" s="717">
        <v>92.375820000000004</v>
      </c>
      <c r="I33" s="714">
        <v>353.07697999999999</v>
      </c>
      <c r="J33" s="715">
        <v>24.894670848823001</v>
      </c>
      <c r="K33" s="722">
        <v>0.35861874142700001</v>
      </c>
    </row>
    <row r="34" spans="1:11" ht="14.4" customHeight="1" thickBot="1" x14ac:dyDescent="0.35">
      <c r="A34" s="731" t="s">
        <v>361</v>
      </c>
      <c r="B34" s="709">
        <v>816.68330204174003</v>
      </c>
      <c r="C34" s="709">
        <v>717.38765999999998</v>
      </c>
      <c r="D34" s="710">
        <v>-99.295642041739995</v>
      </c>
      <c r="E34" s="711">
        <v>0.87841597618800005</v>
      </c>
      <c r="F34" s="709">
        <v>922.21581989179799</v>
      </c>
      <c r="G34" s="710">
        <v>307.40527329726598</v>
      </c>
      <c r="H34" s="712">
        <v>74.159769999999995</v>
      </c>
      <c r="I34" s="709">
        <v>275.01733999999999</v>
      </c>
      <c r="J34" s="710">
        <v>-32.387933297265</v>
      </c>
      <c r="K34" s="713">
        <v>0.29821364377800003</v>
      </c>
    </row>
    <row r="35" spans="1:11" ht="14.4" customHeight="1" thickBot="1" x14ac:dyDescent="0.35">
      <c r="A35" s="731" t="s">
        <v>362</v>
      </c>
      <c r="B35" s="709">
        <v>168.43477181029601</v>
      </c>
      <c r="C35" s="709">
        <v>214.10243</v>
      </c>
      <c r="D35" s="710">
        <v>45.667658189703999</v>
      </c>
      <c r="E35" s="711">
        <v>1.2711296349250001</v>
      </c>
      <c r="F35" s="709">
        <v>62.331107561731997</v>
      </c>
      <c r="G35" s="710">
        <v>20.77703585391</v>
      </c>
      <c r="H35" s="712">
        <v>18.216049999999999</v>
      </c>
      <c r="I35" s="709">
        <v>78.059640000000002</v>
      </c>
      <c r="J35" s="710">
        <v>57.282604146089</v>
      </c>
      <c r="K35" s="713">
        <v>1.2523384077949999</v>
      </c>
    </row>
    <row r="36" spans="1:11" ht="14.4" customHeight="1" thickBot="1" x14ac:dyDescent="0.35">
      <c r="A36" s="730" t="s">
        <v>363</v>
      </c>
      <c r="B36" s="714">
        <v>426.13908008448902</v>
      </c>
      <c r="C36" s="714">
        <v>404.05416000000002</v>
      </c>
      <c r="D36" s="715">
        <v>-22.084920084488999</v>
      </c>
      <c r="E36" s="721">
        <v>0.94817438456900005</v>
      </c>
      <c r="F36" s="714">
        <v>388.29233446160401</v>
      </c>
      <c r="G36" s="715">
        <v>129.430778153868</v>
      </c>
      <c r="H36" s="717">
        <v>35.358739999999997</v>
      </c>
      <c r="I36" s="714">
        <v>148.52635000000001</v>
      </c>
      <c r="J36" s="715">
        <v>19.095571846132</v>
      </c>
      <c r="K36" s="722">
        <v>0.38251167179399997</v>
      </c>
    </row>
    <row r="37" spans="1:11" ht="14.4" customHeight="1" thickBot="1" x14ac:dyDescent="0.35">
      <c r="A37" s="731" t="s">
        <v>364</v>
      </c>
      <c r="B37" s="709">
        <v>27.428826742940998</v>
      </c>
      <c r="C37" s="709">
        <v>7.3840000000000003</v>
      </c>
      <c r="D37" s="710">
        <v>-20.044826742941002</v>
      </c>
      <c r="E37" s="711">
        <v>0.26920582747400001</v>
      </c>
      <c r="F37" s="709">
        <v>0</v>
      </c>
      <c r="G37" s="710">
        <v>0</v>
      </c>
      <c r="H37" s="712">
        <v>0</v>
      </c>
      <c r="I37" s="709">
        <v>6.7735000000000003</v>
      </c>
      <c r="J37" s="710">
        <v>6.7735000000000003</v>
      </c>
      <c r="K37" s="720" t="s">
        <v>330</v>
      </c>
    </row>
    <row r="38" spans="1:11" ht="14.4" customHeight="1" thickBot="1" x14ac:dyDescent="0.35">
      <c r="A38" s="731" t="s">
        <v>365</v>
      </c>
      <c r="B38" s="709">
        <v>41.000003701459001</v>
      </c>
      <c r="C38" s="709">
        <v>43.722569999999997</v>
      </c>
      <c r="D38" s="710">
        <v>2.722566298541</v>
      </c>
      <c r="E38" s="711">
        <v>1.066404050067</v>
      </c>
      <c r="F38" s="709">
        <v>46</v>
      </c>
      <c r="G38" s="710">
        <v>15.333333333333</v>
      </c>
      <c r="H38" s="712">
        <v>1.8487800000000001</v>
      </c>
      <c r="I38" s="709">
        <v>9.1554800000000007</v>
      </c>
      <c r="J38" s="710">
        <v>-6.1778533333330001</v>
      </c>
      <c r="K38" s="713">
        <v>0.19903217391299999</v>
      </c>
    </row>
    <row r="39" spans="1:11" ht="14.4" customHeight="1" thickBot="1" x14ac:dyDescent="0.35">
      <c r="A39" s="731" t="s">
        <v>366</v>
      </c>
      <c r="B39" s="709">
        <v>198.077833871557</v>
      </c>
      <c r="C39" s="709">
        <v>205.57545999999999</v>
      </c>
      <c r="D39" s="710">
        <v>7.4976261284429997</v>
      </c>
      <c r="E39" s="711">
        <v>1.037851919025</v>
      </c>
      <c r="F39" s="709">
        <v>193.69024517238299</v>
      </c>
      <c r="G39" s="710">
        <v>64.563415057461</v>
      </c>
      <c r="H39" s="712">
        <v>18.26322</v>
      </c>
      <c r="I39" s="709">
        <v>72.139840000000007</v>
      </c>
      <c r="J39" s="710">
        <v>7.5764249425379999</v>
      </c>
      <c r="K39" s="713">
        <v>0.37244952597199998</v>
      </c>
    </row>
    <row r="40" spans="1:11" ht="14.4" customHeight="1" thickBot="1" x14ac:dyDescent="0.35">
      <c r="A40" s="731" t="s">
        <v>367</v>
      </c>
      <c r="B40" s="709">
        <v>55.091708781567</v>
      </c>
      <c r="C40" s="709">
        <v>49.250169999999997</v>
      </c>
      <c r="D40" s="710">
        <v>-5.8415387815670003</v>
      </c>
      <c r="E40" s="711">
        <v>0.89396700681800001</v>
      </c>
      <c r="F40" s="709">
        <v>50</v>
      </c>
      <c r="G40" s="710">
        <v>16.666666666666</v>
      </c>
      <c r="H40" s="712">
        <v>2.83256</v>
      </c>
      <c r="I40" s="709">
        <v>11.034230000000001</v>
      </c>
      <c r="J40" s="710">
        <v>-5.632436666666</v>
      </c>
      <c r="K40" s="713">
        <v>0.22068460000000001</v>
      </c>
    </row>
    <row r="41" spans="1:11" ht="14.4" customHeight="1" thickBot="1" x14ac:dyDescent="0.35">
      <c r="A41" s="731" t="s">
        <v>368</v>
      </c>
      <c r="B41" s="709">
        <v>16.047506756352998</v>
      </c>
      <c r="C41" s="709">
        <v>4.5564600000000004</v>
      </c>
      <c r="D41" s="710">
        <v>-11.491046756353001</v>
      </c>
      <c r="E41" s="711">
        <v>0.28393569600399998</v>
      </c>
      <c r="F41" s="709">
        <v>4.8545543168450003</v>
      </c>
      <c r="G41" s="710">
        <v>1.6181847722810001</v>
      </c>
      <c r="H41" s="712">
        <v>5.4559600000000001</v>
      </c>
      <c r="I41" s="709">
        <v>15.18942</v>
      </c>
      <c r="J41" s="710">
        <v>13.571235227718001</v>
      </c>
      <c r="K41" s="713">
        <v>3.128901029553</v>
      </c>
    </row>
    <row r="42" spans="1:11" ht="14.4" customHeight="1" thickBot="1" x14ac:dyDescent="0.35">
      <c r="A42" s="731" t="s">
        <v>369</v>
      </c>
      <c r="B42" s="709">
        <v>0</v>
      </c>
      <c r="C42" s="709">
        <v>4.598E-2</v>
      </c>
      <c r="D42" s="710">
        <v>4.598E-2</v>
      </c>
      <c r="E42" s="719" t="s">
        <v>342</v>
      </c>
      <c r="F42" s="709">
        <v>0</v>
      </c>
      <c r="G42" s="710">
        <v>0</v>
      </c>
      <c r="H42" s="712">
        <v>0.45979999999999999</v>
      </c>
      <c r="I42" s="709">
        <v>3.92652</v>
      </c>
      <c r="J42" s="710">
        <v>3.92652</v>
      </c>
      <c r="K42" s="720" t="s">
        <v>342</v>
      </c>
    </row>
    <row r="43" spans="1:11" ht="14.4" customHeight="1" thickBot="1" x14ac:dyDescent="0.35">
      <c r="A43" s="731" t="s">
        <v>370</v>
      </c>
      <c r="B43" s="709">
        <v>1.527990383021</v>
      </c>
      <c r="C43" s="709">
        <v>1.3501099999999999</v>
      </c>
      <c r="D43" s="710">
        <v>-0.17788038302100001</v>
      </c>
      <c r="E43" s="711">
        <v>0.88358540407099995</v>
      </c>
      <c r="F43" s="709">
        <v>2</v>
      </c>
      <c r="G43" s="710">
        <v>0.66666666666600005</v>
      </c>
      <c r="H43" s="712">
        <v>0.24165</v>
      </c>
      <c r="I43" s="709">
        <v>0.38445000000000001</v>
      </c>
      <c r="J43" s="710">
        <v>-0.28221666666599998</v>
      </c>
      <c r="K43" s="713">
        <v>0.19222500000000001</v>
      </c>
    </row>
    <row r="44" spans="1:11" ht="14.4" customHeight="1" thickBot="1" x14ac:dyDescent="0.35">
      <c r="A44" s="731" t="s">
        <v>371</v>
      </c>
      <c r="B44" s="709">
        <v>18.195949473508001</v>
      </c>
      <c r="C44" s="709">
        <v>17.733509999999999</v>
      </c>
      <c r="D44" s="710">
        <v>-0.46243947350699999</v>
      </c>
      <c r="E44" s="711">
        <v>0.97458558157700004</v>
      </c>
      <c r="F44" s="709">
        <v>21.747534972374002</v>
      </c>
      <c r="G44" s="710">
        <v>7.2491783241240002</v>
      </c>
      <c r="H44" s="712">
        <v>1.5172399999999999</v>
      </c>
      <c r="I44" s="709">
        <v>7.5488900000000001</v>
      </c>
      <c r="J44" s="710">
        <v>0.29971167587500003</v>
      </c>
      <c r="K44" s="713">
        <v>0.34711474241000001</v>
      </c>
    </row>
    <row r="45" spans="1:11" ht="14.4" customHeight="1" thickBot="1" x14ac:dyDescent="0.35">
      <c r="A45" s="731" t="s">
        <v>372</v>
      </c>
      <c r="B45" s="709">
        <v>0</v>
      </c>
      <c r="C45" s="709">
        <v>0</v>
      </c>
      <c r="D45" s="710">
        <v>0</v>
      </c>
      <c r="E45" s="711">
        <v>1</v>
      </c>
      <c r="F45" s="709">
        <v>0</v>
      </c>
      <c r="G45" s="710">
        <v>0</v>
      </c>
      <c r="H45" s="712">
        <v>0</v>
      </c>
      <c r="I45" s="709">
        <v>0.60499999999999998</v>
      </c>
      <c r="J45" s="710">
        <v>0.60499999999999998</v>
      </c>
      <c r="K45" s="720" t="s">
        <v>342</v>
      </c>
    </row>
    <row r="46" spans="1:11" ht="14.4" customHeight="1" thickBot="1" x14ac:dyDescent="0.35">
      <c r="A46" s="731" t="s">
        <v>373</v>
      </c>
      <c r="B46" s="709">
        <v>0</v>
      </c>
      <c r="C46" s="709">
        <v>5.5469999999999997</v>
      </c>
      <c r="D46" s="710">
        <v>5.5469999999999997</v>
      </c>
      <c r="E46" s="719" t="s">
        <v>342</v>
      </c>
      <c r="F46" s="709">
        <v>0</v>
      </c>
      <c r="G46" s="710">
        <v>0</v>
      </c>
      <c r="H46" s="712">
        <v>0</v>
      </c>
      <c r="I46" s="709">
        <v>0</v>
      </c>
      <c r="J46" s="710">
        <v>0</v>
      </c>
      <c r="K46" s="720" t="s">
        <v>330</v>
      </c>
    </row>
    <row r="47" spans="1:11" ht="14.4" customHeight="1" thickBot="1" x14ac:dyDescent="0.35">
      <c r="A47" s="731" t="s">
        <v>374</v>
      </c>
      <c r="B47" s="709">
        <v>68.769260374081</v>
      </c>
      <c r="C47" s="709">
        <v>68.888900000000007</v>
      </c>
      <c r="D47" s="710">
        <v>0.11963962591799999</v>
      </c>
      <c r="E47" s="711">
        <v>1.001739725355</v>
      </c>
      <c r="F47" s="709">
        <v>70</v>
      </c>
      <c r="G47" s="710">
        <v>23.333333333333002</v>
      </c>
      <c r="H47" s="712">
        <v>4.7395300000000002</v>
      </c>
      <c r="I47" s="709">
        <v>21.68102</v>
      </c>
      <c r="J47" s="710">
        <v>-1.652313333333</v>
      </c>
      <c r="K47" s="713">
        <v>0.30972885714199999</v>
      </c>
    </row>
    <row r="48" spans="1:11" ht="14.4" customHeight="1" thickBot="1" x14ac:dyDescent="0.35">
      <c r="A48" s="731" t="s">
        <v>375</v>
      </c>
      <c r="B48" s="709">
        <v>0</v>
      </c>
      <c r="C48" s="709">
        <v>0</v>
      </c>
      <c r="D48" s="710">
        <v>0</v>
      </c>
      <c r="E48" s="711">
        <v>1</v>
      </c>
      <c r="F48" s="709">
        <v>0</v>
      </c>
      <c r="G48" s="710">
        <v>0</v>
      </c>
      <c r="H48" s="712">
        <v>0</v>
      </c>
      <c r="I48" s="709">
        <v>8.7999999999999995E-2</v>
      </c>
      <c r="J48" s="710">
        <v>8.7999999999999995E-2</v>
      </c>
      <c r="K48" s="720" t="s">
        <v>342</v>
      </c>
    </row>
    <row r="49" spans="1:11" ht="14.4" customHeight="1" thickBot="1" x14ac:dyDescent="0.35">
      <c r="A49" s="730" t="s">
        <v>376</v>
      </c>
      <c r="B49" s="714">
        <v>11.527803347661999</v>
      </c>
      <c r="C49" s="714">
        <v>14.478569999999999</v>
      </c>
      <c r="D49" s="715">
        <v>2.9507666523370002</v>
      </c>
      <c r="E49" s="721">
        <v>1.25596955147</v>
      </c>
      <c r="F49" s="714">
        <v>15.439882306418999</v>
      </c>
      <c r="G49" s="715">
        <v>5.1466274354730004</v>
      </c>
      <c r="H49" s="717">
        <v>1.6584700000000001</v>
      </c>
      <c r="I49" s="714">
        <v>10.342140000000001</v>
      </c>
      <c r="J49" s="715">
        <v>5.1955125645260001</v>
      </c>
      <c r="K49" s="722">
        <v>0.66983282610200001</v>
      </c>
    </row>
    <row r="50" spans="1:11" ht="14.4" customHeight="1" thickBot="1" x14ac:dyDescent="0.35">
      <c r="A50" s="731" t="s">
        <v>377</v>
      </c>
      <c r="B50" s="709">
        <v>0.18492192150600001</v>
      </c>
      <c r="C50" s="709">
        <v>0.255</v>
      </c>
      <c r="D50" s="710">
        <v>7.0078078493000004E-2</v>
      </c>
      <c r="E50" s="711">
        <v>1.378960362962</v>
      </c>
      <c r="F50" s="709">
        <v>0</v>
      </c>
      <c r="G50" s="710">
        <v>0</v>
      </c>
      <c r="H50" s="712">
        <v>0</v>
      </c>
      <c r="I50" s="709">
        <v>0.11274000000000001</v>
      </c>
      <c r="J50" s="710">
        <v>0.11274000000000001</v>
      </c>
      <c r="K50" s="720" t="s">
        <v>330</v>
      </c>
    </row>
    <row r="51" spans="1:11" ht="14.4" customHeight="1" thickBot="1" x14ac:dyDescent="0.35">
      <c r="A51" s="731" t="s">
        <v>378</v>
      </c>
      <c r="B51" s="709">
        <v>1.9988828457429999</v>
      </c>
      <c r="C51" s="709">
        <v>0.62704000000000004</v>
      </c>
      <c r="D51" s="710">
        <v>-1.3718428457430001</v>
      </c>
      <c r="E51" s="711">
        <v>0.313695222976</v>
      </c>
      <c r="F51" s="709">
        <v>0</v>
      </c>
      <c r="G51" s="710">
        <v>0</v>
      </c>
      <c r="H51" s="712">
        <v>0</v>
      </c>
      <c r="I51" s="709">
        <v>0.31168000000000001</v>
      </c>
      <c r="J51" s="710">
        <v>0.31168000000000001</v>
      </c>
      <c r="K51" s="720" t="s">
        <v>330</v>
      </c>
    </row>
    <row r="52" spans="1:11" ht="14.4" customHeight="1" thickBot="1" x14ac:dyDescent="0.35">
      <c r="A52" s="731" t="s">
        <v>379</v>
      </c>
      <c r="B52" s="709">
        <v>2.2508682914100002</v>
      </c>
      <c r="C52" s="709">
        <v>0</v>
      </c>
      <c r="D52" s="710">
        <v>-2.2508682914100002</v>
      </c>
      <c r="E52" s="711">
        <v>0</v>
      </c>
      <c r="F52" s="709">
        <v>0</v>
      </c>
      <c r="G52" s="710">
        <v>0</v>
      </c>
      <c r="H52" s="712">
        <v>0</v>
      </c>
      <c r="I52" s="709">
        <v>0</v>
      </c>
      <c r="J52" s="710">
        <v>0</v>
      </c>
      <c r="K52" s="713">
        <v>0</v>
      </c>
    </row>
    <row r="53" spans="1:11" ht="14.4" customHeight="1" thickBot="1" x14ac:dyDescent="0.35">
      <c r="A53" s="731" t="s">
        <v>380</v>
      </c>
      <c r="B53" s="709">
        <v>0.224521012312</v>
      </c>
      <c r="C53" s="709">
        <v>7.7475199999999997</v>
      </c>
      <c r="D53" s="710">
        <v>7.522998987687</v>
      </c>
      <c r="E53" s="711">
        <v>34.506881650889</v>
      </c>
      <c r="F53" s="709">
        <v>10.31898446165</v>
      </c>
      <c r="G53" s="710">
        <v>3.4396614872160001</v>
      </c>
      <c r="H53" s="712">
        <v>1.5149999999999999</v>
      </c>
      <c r="I53" s="709">
        <v>6.2990000000000004</v>
      </c>
      <c r="J53" s="710">
        <v>2.8593385127830002</v>
      </c>
      <c r="K53" s="713">
        <v>0.610428286175</v>
      </c>
    </row>
    <row r="54" spans="1:11" ht="14.4" customHeight="1" thickBot="1" x14ac:dyDescent="0.35">
      <c r="A54" s="731" t="s">
        <v>381</v>
      </c>
      <c r="B54" s="709">
        <v>0</v>
      </c>
      <c r="C54" s="709">
        <v>0.76229999999999998</v>
      </c>
      <c r="D54" s="710">
        <v>0.76229999999999998</v>
      </c>
      <c r="E54" s="719" t="s">
        <v>342</v>
      </c>
      <c r="F54" s="709">
        <v>0</v>
      </c>
      <c r="G54" s="710">
        <v>0</v>
      </c>
      <c r="H54" s="712">
        <v>0</v>
      </c>
      <c r="I54" s="709">
        <v>0</v>
      </c>
      <c r="J54" s="710">
        <v>0</v>
      </c>
      <c r="K54" s="720" t="s">
        <v>330</v>
      </c>
    </row>
    <row r="55" spans="1:11" ht="14.4" customHeight="1" thickBot="1" x14ac:dyDescent="0.35">
      <c r="A55" s="731" t="s">
        <v>382</v>
      </c>
      <c r="B55" s="709">
        <v>6.86860927669</v>
      </c>
      <c r="C55" s="709">
        <v>5.0867100000000001</v>
      </c>
      <c r="D55" s="710">
        <v>-1.7818992766899999</v>
      </c>
      <c r="E55" s="711">
        <v>0.740573498228</v>
      </c>
      <c r="F55" s="709">
        <v>5.1208978447689999</v>
      </c>
      <c r="G55" s="710">
        <v>1.706965948256</v>
      </c>
      <c r="H55" s="712">
        <v>0.14346999999999999</v>
      </c>
      <c r="I55" s="709">
        <v>3.6187200000000002</v>
      </c>
      <c r="J55" s="710">
        <v>1.9117540517430001</v>
      </c>
      <c r="K55" s="713">
        <v>0.70665733035300005</v>
      </c>
    </row>
    <row r="56" spans="1:11" ht="14.4" customHeight="1" thickBot="1" x14ac:dyDescent="0.35">
      <c r="A56" s="730" t="s">
        <v>383</v>
      </c>
      <c r="B56" s="714">
        <v>327.10676939856398</v>
      </c>
      <c r="C56" s="714">
        <v>370.11581999999999</v>
      </c>
      <c r="D56" s="715">
        <v>43.009050601436002</v>
      </c>
      <c r="E56" s="721">
        <v>1.1314832177900001</v>
      </c>
      <c r="F56" s="714">
        <v>366</v>
      </c>
      <c r="G56" s="715">
        <v>122</v>
      </c>
      <c r="H56" s="717">
        <v>35.993299999999998</v>
      </c>
      <c r="I56" s="714">
        <v>112.38538</v>
      </c>
      <c r="J56" s="715">
        <v>-9.6146199999990003</v>
      </c>
      <c r="K56" s="722">
        <v>0.30706387978100003</v>
      </c>
    </row>
    <row r="57" spans="1:11" ht="14.4" customHeight="1" thickBot="1" x14ac:dyDescent="0.35">
      <c r="A57" s="731" t="s">
        <v>384</v>
      </c>
      <c r="B57" s="709">
        <v>0</v>
      </c>
      <c r="C57" s="709">
        <v>33.144779999999997</v>
      </c>
      <c r="D57" s="710">
        <v>33.144779999999997</v>
      </c>
      <c r="E57" s="719" t="s">
        <v>330</v>
      </c>
      <c r="F57" s="709">
        <v>38</v>
      </c>
      <c r="G57" s="710">
        <v>12.666666666666</v>
      </c>
      <c r="H57" s="712">
        <v>3.6718500000000001</v>
      </c>
      <c r="I57" s="709">
        <v>17.11224</v>
      </c>
      <c r="J57" s="710">
        <v>4.4455733333329999</v>
      </c>
      <c r="K57" s="713">
        <v>0.45032210526299998</v>
      </c>
    </row>
    <row r="58" spans="1:11" ht="14.4" customHeight="1" thickBot="1" x14ac:dyDescent="0.35">
      <c r="A58" s="731" t="s">
        <v>385</v>
      </c>
      <c r="B58" s="709">
        <v>0</v>
      </c>
      <c r="C58" s="709">
        <v>10.4899</v>
      </c>
      <c r="D58" s="710">
        <v>10.4899</v>
      </c>
      <c r="E58" s="719" t="s">
        <v>330</v>
      </c>
      <c r="F58" s="709">
        <v>0</v>
      </c>
      <c r="G58" s="710">
        <v>0</v>
      </c>
      <c r="H58" s="712">
        <v>0.34854000000000002</v>
      </c>
      <c r="I58" s="709">
        <v>1.8849899999999999</v>
      </c>
      <c r="J58" s="710">
        <v>1.8849899999999999</v>
      </c>
      <c r="K58" s="720" t="s">
        <v>330</v>
      </c>
    </row>
    <row r="59" spans="1:11" ht="14.4" customHeight="1" thickBot="1" x14ac:dyDescent="0.35">
      <c r="A59" s="731" t="s">
        <v>386</v>
      </c>
      <c r="B59" s="709">
        <v>12.113719061194001</v>
      </c>
      <c r="C59" s="709">
        <v>12.99305</v>
      </c>
      <c r="D59" s="710">
        <v>0.87933093880500002</v>
      </c>
      <c r="E59" s="711">
        <v>1.0725896757519999</v>
      </c>
      <c r="F59" s="709">
        <v>13</v>
      </c>
      <c r="G59" s="710">
        <v>4.333333333333</v>
      </c>
      <c r="H59" s="712">
        <v>0.51522000000000001</v>
      </c>
      <c r="I59" s="709">
        <v>2.4758599999999999</v>
      </c>
      <c r="J59" s="710">
        <v>-1.857473333333</v>
      </c>
      <c r="K59" s="713">
        <v>0.19045076923000001</v>
      </c>
    </row>
    <row r="60" spans="1:11" ht="14.4" customHeight="1" thickBot="1" x14ac:dyDescent="0.35">
      <c r="A60" s="731" t="s">
        <v>387</v>
      </c>
      <c r="B60" s="709">
        <v>314.99305033736999</v>
      </c>
      <c r="C60" s="709">
        <v>313.48809</v>
      </c>
      <c r="D60" s="710">
        <v>-1.5049603373689999</v>
      </c>
      <c r="E60" s="711">
        <v>0.99522224272600002</v>
      </c>
      <c r="F60" s="709">
        <v>315</v>
      </c>
      <c r="G60" s="710">
        <v>105</v>
      </c>
      <c r="H60" s="712">
        <v>31.457689999999999</v>
      </c>
      <c r="I60" s="709">
        <v>90.912289999999999</v>
      </c>
      <c r="J60" s="710">
        <v>-14.087709999998999</v>
      </c>
      <c r="K60" s="713">
        <v>0.28861044444400002</v>
      </c>
    </row>
    <row r="61" spans="1:11" ht="14.4" customHeight="1" thickBot="1" x14ac:dyDescent="0.35">
      <c r="A61" s="730" t="s">
        <v>388</v>
      </c>
      <c r="B61" s="714">
        <v>0</v>
      </c>
      <c r="C61" s="714">
        <v>0</v>
      </c>
      <c r="D61" s="715">
        <v>0</v>
      </c>
      <c r="E61" s="721">
        <v>1</v>
      </c>
      <c r="F61" s="714">
        <v>0</v>
      </c>
      <c r="G61" s="715">
        <v>0</v>
      </c>
      <c r="H61" s="717">
        <v>0</v>
      </c>
      <c r="I61" s="714">
        <v>1.5</v>
      </c>
      <c r="J61" s="715">
        <v>1.5</v>
      </c>
      <c r="K61" s="718" t="s">
        <v>342</v>
      </c>
    </row>
    <row r="62" spans="1:11" ht="14.4" customHeight="1" thickBot="1" x14ac:dyDescent="0.35">
      <c r="A62" s="731" t="s">
        <v>389</v>
      </c>
      <c r="B62" s="709">
        <v>0</v>
      </c>
      <c r="C62" s="709">
        <v>0</v>
      </c>
      <c r="D62" s="710">
        <v>0</v>
      </c>
      <c r="E62" s="711">
        <v>1</v>
      </c>
      <c r="F62" s="709">
        <v>0</v>
      </c>
      <c r="G62" s="710">
        <v>0</v>
      </c>
      <c r="H62" s="712">
        <v>0</v>
      </c>
      <c r="I62" s="709">
        <v>1.5</v>
      </c>
      <c r="J62" s="710">
        <v>1.5</v>
      </c>
      <c r="K62" s="720" t="s">
        <v>342</v>
      </c>
    </row>
    <row r="63" spans="1:11" ht="14.4" customHeight="1" thickBot="1" x14ac:dyDescent="0.35">
      <c r="A63" s="730" t="s">
        <v>390</v>
      </c>
      <c r="B63" s="714">
        <v>0</v>
      </c>
      <c r="C63" s="714">
        <v>1.8610100000000001</v>
      </c>
      <c r="D63" s="715">
        <v>1.8610100000000001</v>
      </c>
      <c r="E63" s="716" t="s">
        <v>330</v>
      </c>
      <c r="F63" s="714">
        <v>0</v>
      </c>
      <c r="G63" s="715">
        <v>0</v>
      </c>
      <c r="H63" s="717">
        <v>0</v>
      </c>
      <c r="I63" s="714">
        <v>0.39900000000000002</v>
      </c>
      <c r="J63" s="715">
        <v>0.39900000000000002</v>
      </c>
      <c r="K63" s="718" t="s">
        <v>330</v>
      </c>
    </row>
    <row r="64" spans="1:11" ht="14.4" customHeight="1" thickBot="1" x14ac:dyDescent="0.35">
      <c r="A64" s="731" t="s">
        <v>391</v>
      </c>
      <c r="B64" s="709">
        <v>0</v>
      </c>
      <c r="C64" s="709">
        <v>1.8610100000000001</v>
      </c>
      <c r="D64" s="710">
        <v>1.8610100000000001</v>
      </c>
      <c r="E64" s="719" t="s">
        <v>330</v>
      </c>
      <c r="F64" s="709">
        <v>0</v>
      </c>
      <c r="G64" s="710">
        <v>0</v>
      </c>
      <c r="H64" s="712">
        <v>0</v>
      </c>
      <c r="I64" s="709">
        <v>0.39900000000000002</v>
      </c>
      <c r="J64" s="710">
        <v>0.39900000000000002</v>
      </c>
      <c r="K64" s="720" t="s">
        <v>330</v>
      </c>
    </row>
    <row r="65" spans="1:11" ht="14.4" customHeight="1" thickBot="1" x14ac:dyDescent="0.35">
      <c r="A65" s="729" t="s">
        <v>42</v>
      </c>
      <c r="B65" s="709">
        <v>907.07635588380799</v>
      </c>
      <c r="C65" s="709">
        <v>913.36099999999999</v>
      </c>
      <c r="D65" s="710">
        <v>6.2846441161920001</v>
      </c>
      <c r="E65" s="711">
        <v>1.0069284620579999</v>
      </c>
      <c r="F65" s="709">
        <v>930.94443007545703</v>
      </c>
      <c r="G65" s="710">
        <v>310.31481002515198</v>
      </c>
      <c r="H65" s="712">
        <v>70.555999999999997</v>
      </c>
      <c r="I65" s="709">
        <v>370.82900000000001</v>
      </c>
      <c r="J65" s="710">
        <v>60.514189974847</v>
      </c>
      <c r="K65" s="713">
        <v>0.39833634320099998</v>
      </c>
    </row>
    <row r="66" spans="1:11" ht="14.4" customHeight="1" thickBot="1" x14ac:dyDescent="0.35">
      <c r="A66" s="730" t="s">
        <v>392</v>
      </c>
      <c r="B66" s="714">
        <v>907.07635588380799</v>
      </c>
      <c r="C66" s="714">
        <v>913.36099999999999</v>
      </c>
      <c r="D66" s="715">
        <v>6.2846441161920001</v>
      </c>
      <c r="E66" s="721">
        <v>1.0069284620579999</v>
      </c>
      <c r="F66" s="714">
        <v>930.94443007545703</v>
      </c>
      <c r="G66" s="715">
        <v>310.31481002515198</v>
      </c>
      <c r="H66" s="717">
        <v>70.555999999999997</v>
      </c>
      <c r="I66" s="714">
        <v>370.82900000000001</v>
      </c>
      <c r="J66" s="715">
        <v>60.514189974847</v>
      </c>
      <c r="K66" s="722">
        <v>0.39833634320099998</v>
      </c>
    </row>
    <row r="67" spans="1:11" ht="14.4" customHeight="1" thickBot="1" x14ac:dyDescent="0.35">
      <c r="A67" s="731" t="s">
        <v>393</v>
      </c>
      <c r="B67" s="709">
        <v>226.579906857015</v>
      </c>
      <c r="C67" s="709">
        <v>205.88499999999999</v>
      </c>
      <c r="D67" s="710">
        <v>-20.694906857014001</v>
      </c>
      <c r="E67" s="711">
        <v>0.90866398020799999</v>
      </c>
      <c r="F67" s="709">
        <v>211.99999999999901</v>
      </c>
      <c r="G67" s="710">
        <v>70.666666666666003</v>
      </c>
      <c r="H67" s="712">
        <v>16.898</v>
      </c>
      <c r="I67" s="709">
        <v>69.179000000000002</v>
      </c>
      <c r="J67" s="710">
        <v>-1.4876666666659999</v>
      </c>
      <c r="K67" s="713">
        <v>0.32631603773500001</v>
      </c>
    </row>
    <row r="68" spans="1:11" ht="14.4" customHeight="1" thickBot="1" x14ac:dyDescent="0.35">
      <c r="A68" s="731" t="s">
        <v>394</v>
      </c>
      <c r="B68" s="709">
        <v>200.540987745367</v>
      </c>
      <c r="C68" s="709">
        <v>209.21899999999999</v>
      </c>
      <c r="D68" s="710">
        <v>8.6780122546329999</v>
      </c>
      <c r="E68" s="711">
        <v>1.043273010431</v>
      </c>
      <c r="F68" s="709">
        <v>225.94443007545999</v>
      </c>
      <c r="G68" s="710">
        <v>75.314810025152994</v>
      </c>
      <c r="H68" s="712">
        <v>12.606</v>
      </c>
      <c r="I68" s="709">
        <v>71.706000000000003</v>
      </c>
      <c r="J68" s="710">
        <v>-3.6088100251530002</v>
      </c>
      <c r="K68" s="713">
        <v>0.31736122008399997</v>
      </c>
    </row>
    <row r="69" spans="1:11" ht="14.4" customHeight="1" thickBot="1" x14ac:dyDescent="0.35">
      <c r="A69" s="731" t="s">
        <v>395</v>
      </c>
      <c r="B69" s="709">
        <v>479.95546128142598</v>
      </c>
      <c r="C69" s="709">
        <v>498.25700000000001</v>
      </c>
      <c r="D69" s="710">
        <v>18.301538718574001</v>
      </c>
      <c r="E69" s="711">
        <v>1.0381317438690001</v>
      </c>
      <c r="F69" s="709">
        <v>492.99999999999801</v>
      </c>
      <c r="G69" s="710">
        <v>164.333333333333</v>
      </c>
      <c r="H69" s="712">
        <v>41.052</v>
      </c>
      <c r="I69" s="709">
        <v>229.94399999999999</v>
      </c>
      <c r="J69" s="710">
        <v>65.610666666667001</v>
      </c>
      <c r="K69" s="713">
        <v>0.466417849898</v>
      </c>
    </row>
    <row r="70" spans="1:11" ht="14.4" customHeight="1" thickBot="1" x14ac:dyDescent="0.35">
      <c r="A70" s="732" t="s">
        <v>396</v>
      </c>
      <c r="B70" s="714">
        <v>1265.5751118543101</v>
      </c>
      <c r="C70" s="714">
        <v>1296.48965</v>
      </c>
      <c r="D70" s="715">
        <v>30.914538145687001</v>
      </c>
      <c r="E70" s="721">
        <v>1.0244272646129999</v>
      </c>
      <c r="F70" s="714">
        <v>1237.93966037988</v>
      </c>
      <c r="G70" s="715">
        <v>412.64655345995902</v>
      </c>
      <c r="H70" s="717">
        <v>185.27284</v>
      </c>
      <c r="I70" s="714">
        <v>498.77829000000003</v>
      </c>
      <c r="J70" s="715">
        <v>86.131736540039995</v>
      </c>
      <c r="K70" s="722">
        <v>0.40291001731600001</v>
      </c>
    </row>
    <row r="71" spans="1:11" ht="14.4" customHeight="1" thickBot="1" x14ac:dyDescent="0.35">
      <c r="A71" s="729" t="s">
        <v>45</v>
      </c>
      <c r="B71" s="709">
        <v>187.679082547956</v>
      </c>
      <c r="C71" s="709">
        <v>232.52928</v>
      </c>
      <c r="D71" s="710">
        <v>44.850197452044</v>
      </c>
      <c r="E71" s="711">
        <v>1.2389728084930001</v>
      </c>
      <c r="F71" s="709">
        <v>204.76399819971101</v>
      </c>
      <c r="G71" s="710">
        <v>68.254666066569996</v>
      </c>
      <c r="H71" s="712">
        <v>59.331949999999999</v>
      </c>
      <c r="I71" s="709">
        <v>105.31784</v>
      </c>
      <c r="J71" s="710">
        <v>37.063173933428999</v>
      </c>
      <c r="K71" s="713">
        <v>0.51433768106599997</v>
      </c>
    </row>
    <row r="72" spans="1:11" ht="14.4" customHeight="1" thickBot="1" x14ac:dyDescent="0.35">
      <c r="A72" s="733" t="s">
        <v>397</v>
      </c>
      <c r="B72" s="709">
        <v>187.679082547956</v>
      </c>
      <c r="C72" s="709">
        <v>232.52928</v>
      </c>
      <c r="D72" s="710">
        <v>44.850197452044</v>
      </c>
      <c r="E72" s="711">
        <v>1.2389728084930001</v>
      </c>
      <c r="F72" s="709">
        <v>204.76399819971101</v>
      </c>
      <c r="G72" s="710">
        <v>68.254666066569996</v>
      </c>
      <c r="H72" s="712">
        <v>59.331949999999999</v>
      </c>
      <c r="I72" s="709">
        <v>105.31784</v>
      </c>
      <c r="J72" s="710">
        <v>37.063173933428999</v>
      </c>
      <c r="K72" s="713">
        <v>0.51433768106599997</v>
      </c>
    </row>
    <row r="73" spans="1:11" ht="14.4" customHeight="1" thickBot="1" x14ac:dyDescent="0.35">
      <c r="A73" s="731" t="s">
        <v>398</v>
      </c>
      <c r="B73" s="709">
        <v>35.157664229909003</v>
      </c>
      <c r="C73" s="709">
        <v>36.377630000000003</v>
      </c>
      <c r="D73" s="710">
        <v>1.21996577009</v>
      </c>
      <c r="E73" s="711">
        <v>1.0346998527010001</v>
      </c>
      <c r="F73" s="709">
        <v>38.227872812798999</v>
      </c>
      <c r="G73" s="710">
        <v>12.742624270933</v>
      </c>
      <c r="H73" s="712">
        <v>47.412640000000003</v>
      </c>
      <c r="I73" s="709">
        <v>59.64264</v>
      </c>
      <c r="J73" s="710">
        <v>46.900015729065998</v>
      </c>
      <c r="K73" s="713">
        <v>1.5601872563520001</v>
      </c>
    </row>
    <row r="74" spans="1:11" ht="14.4" customHeight="1" thickBot="1" x14ac:dyDescent="0.35">
      <c r="A74" s="731" t="s">
        <v>399</v>
      </c>
      <c r="B74" s="709">
        <v>0</v>
      </c>
      <c r="C74" s="709">
        <v>7.8159999999999998</v>
      </c>
      <c r="D74" s="710">
        <v>7.8159999999999998</v>
      </c>
      <c r="E74" s="719" t="s">
        <v>342</v>
      </c>
      <c r="F74" s="709">
        <v>0</v>
      </c>
      <c r="G74" s="710">
        <v>0</v>
      </c>
      <c r="H74" s="712">
        <v>0</v>
      </c>
      <c r="I74" s="709">
        <v>0</v>
      </c>
      <c r="J74" s="710">
        <v>0</v>
      </c>
      <c r="K74" s="720" t="s">
        <v>330</v>
      </c>
    </row>
    <row r="75" spans="1:11" ht="14.4" customHeight="1" thickBot="1" x14ac:dyDescent="0.35">
      <c r="A75" s="731" t="s">
        <v>400</v>
      </c>
      <c r="B75" s="709">
        <v>3.3200580186319999</v>
      </c>
      <c r="C75" s="709">
        <v>6.1029999999999998</v>
      </c>
      <c r="D75" s="710">
        <v>2.7829419813670002</v>
      </c>
      <c r="E75" s="711">
        <v>1.8382208882340001</v>
      </c>
      <c r="F75" s="709">
        <v>5.5361253869110003</v>
      </c>
      <c r="G75" s="710">
        <v>1.84537512897</v>
      </c>
      <c r="H75" s="712">
        <v>0</v>
      </c>
      <c r="I75" s="709">
        <v>0.68183000000000005</v>
      </c>
      <c r="J75" s="710">
        <v>-1.1635451289700001</v>
      </c>
      <c r="K75" s="713">
        <v>0.12316014402600001</v>
      </c>
    </row>
    <row r="76" spans="1:11" ht="14.4" customHeight="1" thickBot="1" x14ac:dyDescent="0.35">
      <c r="A76" s="731" t="s">
        <v>401</v>
      </c>
      <c r="B76" s="709">
        <v>74.636169995291993</v>
      </c>
      <c r="C76" s="709">
        <v>98.462599999999995</v>
      </c>
      <c r="D76" s="710">
        <v>23.826430004708001</v>
      </c>
      <c r="E76" s="711">
        <v>1.319234360581</v>
      </c>
      <c r="F76" s="709">
        <v>79.999999999999005</v>
      </c>
      <c r="G76" s="710">
        <v>26.666666666666</v>
      </c>
      <c r="H76" s="712">
        <v>11.919309999999999</v>
      </c>
      <c r="I76" s="709">
        <v>21.602350000000001</v>
      </c>
      <c r="J76" s="710">
        <v>-5.0643166666660004</v>
      </c>
      <c r="K76" s="713">
        <v>0.27002937500000002</v>
      </c>
    </row>
    <row r="77" spans="1:11" ht="14.4" customHeight="1" thickBot="1" x14ac:dyDescent="0.35">
      <c r="A77" s="731" t="s">
        <v>402</v>
      </c>
      <c r="B77" s="709">
        <v>74.565190304121998</v>
      </c>
      <c r="C77" s="709">
        <v>83.770049999999998</v>
      </c>
      <c r="D77" s="710">
        <v>9.2048596958769995</v>
      </c>
      <c r="E77" s="711">
        <v>1.123447142806</v>
      </c>
      <c r="F77" s="709">
        <v>80.999999999999005</v>
      </c>
      <c r="G77" s="710">
        <v>26.999999999999002</v>
      </c>
      <c r="H77" s="712">
        <v>0</v>
      </c>
      <c r="I77" s="709">
        <v>23.391020000000001</v>
      </c>
      <c r="J77" s="710">
        <v>-3.6089799999990002</v>
      </c>
      <c r="K77" s="713">
        <v>0.288778024691</v>
      </c>
    </row>
    <row r="78" spans="1:11" ht="14.4" customHeight="1" thickBot="1" x14ac:dyDescent="0.35">
      <c r="A78" s="734" t="s">
        <v>46</v>
      </c>
      <c r="B78" s="714">
        <v>0</v>
      </c>
      <c r="C78" s="714">
        <v>53.600459999999998</v>
      </c>
      <c r="D78" s="715">
        <v>53.600459999999998</v>
      </c>
      <c r="E78" s="716" t="s">
        <v>330</v>
      </c>
      <c r="F78" s="714">
        <v>0</v>
      </c>
      <c r="G78" s="715">
        <v>0</v>
      </c>
      <c r="H78" s="717">
        <v>4</v>
      </c>
      <c r="I78" s="714">
        <v>19.209</v>
      </c>
      <c r="J78" s="715">
        <v>19.209</v>
      </c>
      <c r="K78" s="718" t="s">
        <v>330</v>
      </c>
    </row>
    <row r="79" spans="1:11" ht="14.4" customHeight="1" thickBot="1" x14ac:dyDescent="0.35">
      <c r="A79" s="730" t="s">
        <v>403</v>
      </c>
      <c r="B79" s="714">
        <v>0</v>
      </c>
      <c r="C79" s="714">
        <v>19.995999999999999</v>
      </c>
      <c r="D79" s="715">
        <v>19.995999999999999</v>
      </c>
      <c r="E79" s="716" t="s">
        <v>330</v>
      </c>
      <c r="F79" s="714">
        <v>0</v>
      </c>
      <c r="G79" s="715">
        <v>0</v>
      </c>
      <c r="H79" s="717">
        <v>4</v>
      </c>
      <c r="I79" s="714">
        <v>4.0220000000000002</v>
      </c>
      <c r="J79" s="715">
        <v>4.0220000000000002</v>
      </c>
      <c r="K79" s="718" t="s">
        <v>330</v>
      </c>
    </row>
    <row r="80" spans="1:11" ht="14.4" customHeight="1" thickBot="1" x14ac:dyDescent="0.35">
      <c r="A80" s="731" t="s">
        <v>404</v>
      </c>
      <c r="B80" s="709">
        <v>0</v>
      </c>
      <c r="C80" s="709">
        <v>15.016</v>
      </c>
      <c r="D80" s="710">
        <v>15.016</v>
      </c>
      <c r="E80" s="719" t="s">
        <v>330</v>
      </c>
      <c r="F80" s="709">
        <v>0</v>
      </c>
      <c r="G80" s="710">
        <v>0</v>
      </c>
      <c r="H80" s="712">
        <v>4</v>
      </c>
      <c r="I80" s="709">
        <v>4.0220000000000002</v>
      </c>
      <c r="J80" s="710">
        <v>4.0220000000000002</v>
      </c>
      <c r="K80" s="720" t="s">
        <v>330</v>
      </c>
    </row>
    <row r="81" spans="1:11" ht="14.4" customHeight="1" thickBot="1" x14ac:dyDescent="0.35">
      <c r="A81" s="731" t="s">
        <v>405</v>
      </c>
      <c r="B81" s="709">
        <v>0</v>
      </c>
      <c r="C81" s="709">
        <v>4.9800000000000004</v>
      </c>
      <c r="D81" s="710">
        <v>4.9800000000000004</v>
      </c>
      <c r="E81" s="719" t="s">
        <v>342</v>
      </c>
      <c r="F81" s="709">
        <v>0</v>
      </c>
      <c r="G81" s="710">
        <v>0</v>
      </c>
      <c r="H81" s="712">
        <v>0</v>
      </c>
      <c r="I81" s="709">
        <v>0</v>
      </c>
      <c r="J81" s="710">
        <v>0</v>
      </c>
      <c r="K81" s="720" t="s">
        <v>330</v>
      </c>
    </row>
    <row r="82" spans="1:11" ht="14.4" customHeight="1" thickBot="1" x14ac:dyDescent="0.35">
      <c r="A82" s="730" t="s">
        <v>406</v>
      </c>
      <c r="B82" s="714">
        <v>0</v>
      </c>
      <c r="C82" s="714">
        <v>33.604460000000003</v>
      </c>
      <c r="D82" s="715">
        <v>33.604460000000003</v>
      </c>
      <c r="E82" s="716" t="s">
        <v>330</v>
      </c>
      <c r="F82" s="714">
        <v>0</v>
      </c>
      <c r="G82" s="715">
        <v>0</v>
      </c>
      <c r="H82" s="717">
        <v>0</v>
      </c>
      <c r="I82" s="714">
        <v>15.186999999999999</v>
      </c>
      <c r="J82" s="715">
        <v>15.186999999999999</v>
      </c>
      <c r="K82" s="718" t="s">
        <v>330</v>
      </c>
    </row>
    <row r="83" spans="1:11" ht="14.4" customHeight="1" thickBot="1" x14ac:dyDescent="0.35">
      <c r="A83" s="731" t="s">
        <v>407</v>
      </c>
      <c r="B83" s="709">
        <v>0</v>
      </c>
      <c r="C83" s="709">
        <v>12.59</v>
      </c>
      <c r="D83" s="710">
        <v>12.59</v>
      </c>
      <c r="E83" s="719" t="s">
        <v>330</v>
      </c>
      <c r="F83" s="709">
        <v>0</v>
      </c>
      <c r="G83" s="710">
        <v>0</v>
      </c>
      <c r="H83" s="712">
        <v>0</v>
      </c>
      <c r="I83" s="709">
        <v>0</v>
      </c>
      <c r="J83" s="710">
        <v>0</v>
      </c>
      <c r="K83" s="720" t="s">
        <v>330</v>
      </c>
    </row>
    <row r="84" spans="1:11" ht="14.4" customHeight="1" thickBot="1" x14ac:dyDescent="0.35">
      <c r="A84" s="731" t="s">
        <v>408</v>
      </c>
      <c r="B84" s="709">
        <v>0</v>
      </c>
      <c r="C84" s="709">
        <v>21.01446</v>
      </c>
      <c r="D84" s="710">
        <v>21.01446</v>
      </c>
      <c r="E84" s="719" t="s">
        <v>330</v>
      </c>
      <c r="F84" s="709">
        <v>0</v>
      </c>
      <c r="G84" s="710">
        <v>0</v>
      </c>
      <c r="H84" s="712">
        <v>0</v>
      </c>
      <c r="I84" s="709">
        <v>15.186999999999999</v>
      </c>
      <c r="J84" s="710">
        <v>15.186999999999999</v>
      </c>
      <c r="K84" s="720" t="s">
        <v>330</v>
      </c>
    </row>
    <row r="85" spans="1:11" ht="14.4" customHeight="1" thickBot="1" x14ac:dyDescent="0.35">
      <c r="A85" s="729" t="s">
        <v>47</v>
      </c>
      <c r="B85" s="709">
        <v>1077.8960293063601</v>
      </c>
      <c r="C85" s="709">
        <v>1010.35991</v>
      </c>
      <c r="D85" s="710">
        <v>-67.536119306355999</v>
      </c>
      <c r="E85" s="711">
        <v>0.93734449569300005</v>
      </c>
      <c r="F85" s="709">
        <v>1033.1756621801701</v>
      </c>
      <c r="G85" s="710">
        <v>344.39188739338903</v>
      </c>
      <c r="H85" s="712">
        <v>121.94089</v>
      </c>
      <c r="I85" s="709">
        <v>374.25144999999998</v>
      </c>
      <c r="J85" s="710">
        <v>29.859562606611</v>
      </c>
      <c r="K85" s="713">
        <v>0.36223409406500001</v>
      </c>
    </row>
    <row r="86" spans="1:11" ht="14.4" customHeight="1" thickBot="1" x14ac:dyDescent="0.35">
      <c r="A86" s="730" t="s">
        <v>409</v>
      </c>
      <c r="B86" s="714">
        <v>21.122293415276999</v>
      </c>
      <c r="C86" s="714">
        <v>23.456050000000001</v>
      </c>
      <c r="D86" s="715">
        <v>2.3337565847219999</v>
      </c>
      <c r="E86" s="721">
        <v>1.1104878404459999</v>
      </c>
      <c r="F86" s="714">
        <v>25.048985422506</v>
      </c>
      <c r="G86" s="715">
        <v>8.3496618075020006</v>
      </c>
      <c r="H86" s="717">
        <v>2.5553699999999999</v>
      </c>
      <c r="I86" s="714">
        <v>8.4486799999999995</v>
      </c>
      <c r="J86" s="715">
        <v>9.9018192497000002E-2</v>
      </c>
      <c r="K86" s="722">
        <v>0.33728631549299998</v>
      </c>
    </row>
    <row r="87" spans="1:11" ht="14.4" customHeight="1" thickBot="1" x14ac:dyDescent="0.35">
      <c r="A87" s="731" t="s">
        <v>410</v>
      </c>
      <c r="B87" s="709">
        <v>6.4388829501789999</v>
      </c>
      <c r="C87" s="709">
        <v>8.5549999999999997</v>
      </c>
      <c r="D87" s="710">
        <v>2.1161170498200002</v>
      </c>
      <c r="E87" s="711">
        <v>1.328646609387</v>
      </c>
      <c r="F87" s="709">
        <v>7.8696751236439999</v>
      </c>
      <c r="G87" s="710">
        <v>2.6232250412139999</v>
      </c>
      <c r="H87" s="712">
        <v>0.90629999999999999</v>
      </c>
      <c r="I87" s="709">
        <v>3.4845999999999999</v>
      </c>
      <c r="J87" s="710">
        <v>0.86137495878500003</v>
      </c>
      <c r="K87" s="713">
        <v>0.44278829116200003</v>
      </c>
    </row>
    <row r="88" spans="1:11" ht="14.4" customHeight="1" thickBot="1" x14ac:dyDescent="0.35">
      <c r="A88" s="731" t="s">
        <v>411</v>
      </c>
      <c r="B88" s="709">
        <v>14.683410465098</v>
      </c>
      <c r="C88" s="709">
        <v>14.90105</v>
      </c>
      <c r="D88" s="710">
        <v>0.21763953490099999</v>
      </c>
      <c r="E88" s="711">
        <v>1.0148221379090001</v>
      </c>
      <c r="F88" s="709">
        <v>17.179310298861999</v>
      </c>
      <c r="G88" s="710">
        <v>5.7264367662869997</v>
      </c>
      <c r="H88" s="712">
        <v>1.64907</v>
      </c>
      <c r="I88" s="709">
        <v>4.96408</v>
      </c>
      <c r="J88" s="710">
        <v>-0.762356766287</v>
      </c>
      <c r="K88" s="713">
        <v>0.28895688555799998</v>
      </c>
    </row>
    <row r="89" spans="1:11" ht="14.4" customHeight="1" thickBot="1" x14ac:dyDescent="0.35">
      <c r="A89" s="730" t="s">
        <v>412</v>
      </c>
      <c r="B89" s="714">
        <v>53.662273600577997</v>
      </c>
      <c r="C89" s="714">
        <v>51.578200000000002</v>
      </c>
      <c r="D89" s="715">
        <v>-2.0840736005779998</v>
      </c>
      <c r="E89" s="721">
        <v>0.96116315130200003</v>
      </c>
      <c r="F89" s="714">
        <v>52</v>
      </c>
      <c r="G89" s="715">
        <v>17.333333333333002</v>
      </c>
      <c r="H89" s="717">
        <v>11.07</v>
      </c>
      <c r="I89" s="714">
        <v>28.10933</v>
      </c>
      <c r="J89" s="715">
        <v>10.775996666666</v>
      </c>
      <c r="K89" s="722">
        <v>0.54056403846099998</v>
      </c>
    </row>
    <row r="90" spans="1:11" ht="14.4" customHeight="1" thickBot="1" x14ac:dyDescent="0.35">
      <c r="A90" s="731" t="s">
        <v>413</v>
      </c>
      <c r="B90" s="709">
        <v>44.999928380901999</v>
      </c>
      <c r="C90" s="709">
        <v>44.414999999999999</v>
      </c>
      <c r="D90" s="710">
        <v>-0.58492838090199994</v>
      </c>
      <c r="E90" s="711">
        <v>0.987001570848</v>
      </c>
      <c r="F90" s="709">
        <v>44</v>
      </c>
      <c r="G90" s="710">
        <v>14.666666666666</v>
      </c>
      <c r="H90" s="712">
        <v>11.07</v>
      </c>
      <c r="I90" s="709">
        <v>22.14</v>
      </c>
      <c r="J90" s="710">
        <v>7.4733333333329997</v>
      </c>
      <c r="K90" s="713">
        <v>0.50318181818100005</v>
      </c>
    </row>
    <row r="91" spans="1:11" ht="14.4" customHeight="1" thickBot="1" x14ac:dyDescent="0.35">
      <c r="A91" s="731" t="s">
        <v>414</v>
      </c>
      <c r="B91" s="709">
        <v>8.6623452196760002</v>
      </c>
      <c r="C91" s="709">
        <v>7.1631999999999998</v>
      </c>
      <c r="D91" s="710">
        <v>-1.499145219676</v>
      </c>
      <c r="E91" s="711">
        <v>0.82693541048499997</v>
      </c>
      <c r="F91" s="709">
        <v>8</v>
      </c>
      <c r="G91" s="710">
        <v>2.6666666666659999</v>
      </c>
      <c r="H91" s="712">
        <v>0</v>
      </c>
      <c r="I91" s="709">
        <v>5.9693300000000002</v>
      </c>
      <c r="J91" s="710">
        <v>3.3026633333330002</v>
      </c>
      <c r="K91" s="713">
        <v>0.74616624999900005</v>
      </c>
    </row>
    <row r="92" spans="1:11" ht="14.4" customHeight="1" thickBot="1" x14ac:dyDescent="0.35">
      <c r="A92" s="730" t="s">
        <v>415</v>
      </c>
      <c r="B92" s="714">
        <v>838.63417158075595</v>
      </c>
      <c r="C92" s="714">
        <v>827.00253999999995</v>
      </c>
      <c r="D92" s="715">
        <v>-11.631631580755</v>
      </c>
      <c r="E92" s="721">
        <v>0.98613026755199995</v>
      </c>
      <c r="F92" s="714">
        <v>848.15774763979402</v>
      </c>
      <c r="G92" s="715">
        <v>282.71924921326502</v>
      </c>
      <c r="H92" s="717">
        <v>67.703339999999997</v>
      </c>
      <c r="I92" s="714">
        <v>272.70832999999999</v>
      </c>
      <c r="J92" s="715">
        <v>-10.010919213264</v>
      </c>
      <c r="K92" s="722">
        <v>0.32153019972800001</v>
      </c>
    </row>
    <row r="93" spans="1:11" ht="14.4" customHeight="1" thickBot="1" x14ac:dyDescent="0.35">
      <c r="A93" s="731" t="s">
        <v>416</v>
      </c>
      <c r="B93" s="709">
        <v>786.15881735652204</v>
      </c>
      <c r="C93" s="709">
        <v>771.99130000000002</v>
      </c>
      <c r="D93" s="710">
        <v>-14.167517356522</v>
      </c>
      <c r="E93" s="711">
        <v>0.98197881007700005</v>
      </c>
      <c r="F93" s="709">
        <v>804</v>
      </c>
      <c r="G93" s="710">
        <v>268</v>
      </c>
      <c r="H93" s="712">
        <v>65.167450000000002</v>
      </c>
      <c r="I93" s="709">
        <v>260.66980000000001</v>
      </c>
      <c r="J93" s="710">
        <v>-7.3301999999999996</v>
      </c>
      <c r="K93" s="713">
        <v>0.32421616915399998</v>
      </c>
    </row>
    <row r="94" spans="1:11" ht="14.4" customHeight="1" thickBot="1" x14ac:dyDescent="0.35">
      <c r="A94" s="731" t="s">
        <v>417</v>
      </c>
      <c r="B94" s="709">
        <v>0</v>
      </c>
      <c r="C94" s="709">
        <v>16.410019999999999</v>
      </c>
      <c r="D94" s="710">
        <v>16.410019999999999</v>
      </c>
      <c r="E94" s="719" t="s">
        <v>342</v>
      </c>
      <c r="F94" s="709">
        <v>0</v>
      </c>
      <c r="G94" s="710">
        <v>0</v>
      </c>
      <c r="H94" s="712">
        <v>0</v>
      </c>
      <c r="I94" s="709">
        <v>0.90749999999999997</v>
      </c>
      <c r="J94" s="710">
        <v>0.90749999999999997</v>
      </c>
      <c r="K94" s="720" t="s">
        <v>330</v>
      </c>
    </row>
    <row r="95" spans="1:11" ht="14.4" customHeight="1" thickBot="1" x14ac:dyDescent="0.35">
      <c r="A95" s="731" t="s">
        <v>418</v>
      </c>
      <c r="B95" s="709">
        <v>17.657123082887999</v>
      </c>
      <c r="C95" s="709">
        <v>6.3650000000000002</v>
      </c>
      <c r="D95" s="710">
        <v>-11.292123082888001</v>
      </c>
      <c r="E95" s="711">
        <v>0.36047774997699999</v>
      </c>
      <c r="F95" s="709">
        <v>4.0492598815339997</v>
      </c>
      <c r="G95" s="710">
        <v>1.349753293844</v>
      </c>
      <c r="H95" s="712">
        <v>0</v>
      </c>
      <c r="I95" s="709">
        <v>0.48399999999999999</v>
      </c>
      <c r="J95" s="710">
        <v>-0.86575329384400002</v>
      </c>
      <c r="K95" s="713">
        <v>0.119528016022</v>
      </c>
    </row>
    <row r="96" spans="1:11" ht="14.4" customHeight="1" thickBot="1" x14ac:dyDescent="0.35">
      <c r="A96" s="731" t="s">
        <v>419</v>
      </c>
      <c r="B96" s="709">
        <v>34.818231141344</v>
      </c>
      <c r="C96" s="709">
        <v>32.236220000000003</v>
      </c>
      <c r="D96" s="710">
        <v>-2.5820111413440001</v>
      </c>
      <c r="E96" s="711">
        <v>0.92584312710000005</v>
      </c>
      <c r="F96" s="709">
        <v>40.108487758259002</v>
      </c>
      <c r="G96" s="710">
        <v>13.369495919419</v>
      </c>
      <c r="H96" s="712">
        <v>2.5358900000000002</v>
      </c>
      <c r="I96" s="709">
        <v>10.647030000000001</v>
      </c>
      <c r="J96" s="710">
        <v>-2.7224659194190002</v>
      </c>
      <c r="K96" s="713">
        <v>0.26545578243099999</v>
      </c>
    </row>
    <row r="97" spans="1:11" ht="14.4" customHeight="1" thickBot="1" x14ac:dyDescent="0.35">
      <c r="A97" s="730" t="s">
        <v>420</v>
      </c>
      <c r="B97" s="714">
        <v>164.47729070974501</v>
      </c>
      <c r="C97" s="714">
        <v>108.32312</v>
      </c>
      <c r="D97" s="715">
        <v>-56.154170709744001</v>
      </c>
      <c r="E97" s="721">
        <v>0.65859012835399999</v>
      </c>
      <c r="F97" s="714">
        <v>107.968929117866</v>
      </c>
      <c r="G97" s="715">
        <v>35.989643039287998</v>
      </c>
      <c r="H97" s="717">
        <v>40.612180000000002</v>
      </c>
      <c r="I97" s="714">
        <v>64.985110000000006</v>
      </c>
      <c r="J97" s="715">
        <v>28.995466960710999</v>
      </c>
      <c r="K97" s="722">
        <v>0.601887140411</v>
      </c>
    </row>
    <row r="98" spans="1:11" ht="14.4" customHeight="1" thickBot="1" x14ac:dyDescent="0.35">
      <c r="A98" s="731" t="s">
        <v>421</v>
      </c>
      <c r="B98" s="709">
        <v>34.999944296256999</v>
      </c>
      <c r="C98" s="709">
        <v>12.273</v>
      </c>
      <c r="D98" s="710">
        <v>-22.726944296256999</v>
      </c>
      <c r="E98" s="711">
        <v>0.35065770094100002</v>
      </c>
      <c r="F98" s="709">
        <v>0</v>
      </c>
      <c r="G98" s="710">
        <v>0</v>
      </c>
      <c r="H98" s="712">
        <v>0</v>
      </c>
      <c r="I98" s="709">
        <v>0</v>
      </c>
      <c r="J98" s="710">
        <v>0</v>
      </c>
      <c r="K98" s="720" t="s">
        <v>330</v>
      </c>
    </row>
    <row r="99" spans="1:11" ht="14.4" customHeight="1" thickBot="1" x14ac:dyDescent="0.35">
      <c r="A99" s="731" t="s">
        <v>422</v>
      </c>
      <c r="B99" s="709">
        <v>29.678161336681999</v>
      </c>
      <c r="C99" s="709">
        <v>38.400539999999999</v>
      </c>
      <c r="D99" s="710">
        <v>8.7223786633170004</v>
      </c>
      <c r="E99" s="711">
        <v>1.293898889636</v>
      </c>
      <c r="F99" s="709">
        <v>25.415225292411002</v>
      </c>
      <c r="G99" s="710">
        <v>8.4717417641370005</v>
      </c>
      <c r="H99" s="712">
        <v>37.110010000000003</v>
      </c>
      <c r="I99" s="709">
        <v>46.605910000000002</v>
      </c>
      <c r="J99" s="710">
        <v>38.134168235861999</v>
      </c>
      <c r="K99" s="713">
        <v>1.833779140801</v>
      </c>
    </row>
    <row r="100" spans="1:11" ht="14.4" customHeight="1" thickBot="1" x14ac:dyDescent="0.35">
      <c r="A100" s="731" t="s">
        <v>423</v>
      </c>
      <c r="B100" s="709">
        <v>2.999995225393</v>
      </c>
      <c r="C100" s="709">
        <v>3.853999999999</v>
      </c>
      <c r="D100" s="710">
        <v>0.85400477460599999</v>
      </c>
      <c r="E100" s="711">
        <v>1.2846687112620001</v>
      </c>
      <c r="F100" s="709">
        <v>4</v>
      </c>
      <c r="G100" s="710">
        <v>1.333333333333</v>
      </c>
      <c r="H100" s="712">
        <v>0</v>
      </c>
      <c r="I100" s="709">
        <v>0</v>
      </c>
      <c r="J100" s="710">
        <v>-1.333333333333</v>
      </c>
      <c r="K100" s="713">
        <v>0</v>
      </c>
    </row>
    <row r="101" spans="1:11" ht="14.4" customHeight="1" thickBot="1" x14ac:dyDescent="0.35">
      <c r="A101" s="731" t="s">
        <v>424</v>
      </c>
      <c r="B101" s="709">
        <v>38.915398350992</v>
      </c>
      <c r="C101" s="709">
        <v>4.9348599999999996</v>
      </c>
      <c r="D101" s="710">
        <v>-33.980538350991999</v>
      </c>
      <c r="E101" s="711">
        <v>0.126809957217</v>
      </c>
      <c r="F101" s="709">
        <v>3.2569325507290001</v>
      </c>
      <c r="G101" s="710">
        <v>1.085644183576</v>
      </c>
      <c r="H101" s="712">
        <v>0</v>
      </c>
      <c r="I101" s="709">
        <v>1.5488</v>
      </c>
      <c r="J101" s="710">
        <v>0.46315581642300002</v>
      </c>
      <c r="K101" s="713">
        <v>0.47553947644700001</v>
      </c>
    </row>
    <row r="102" spans="1:11" ht="14.4" customHeight="1" thickBot="1" x14ac:dyDescent="0.35">
      <c r="A102" s="731" t="s">
        <v>425</v>
      </c>
      <c r="B102" s="709">
        <v>57.883791500417999</v>
      </c>
      <c r="C102" s="709">
        <v>48.860720000000001</v>
      </c>
      <c r="D102" s="710">
        <v>-9.0230715004180002</v>
      </c>
      <c r="E102" s="711">
        <v>0.84411747629900002</v>
      </c>
      <c r="F102" s="709">
        <v>75.296771274725003</v>
      </c>
      <c r="G102" s="710">
        <v>25.098923758241</v>
      </c>
      <c r="H102" s="712">
        <v>3.50217</v>
      </c>
      <c r="I102" s="709">
        <v>16.830400000000001</v>
      </c>
      <c r="J102" s="710">
        <v>-8.2685237582410007</v>
      </c>
      <c r="K102" s="713">
        <v>0.223520872343</v>
      </c>
    </row>
    <row r="103" spans="1:11" ht="14.4" customHeight="1" thickBot="1" x14ac:dyDescent="0.35">
      <c r="A103" s="728" t="s">
        <v>48</v>
      </c>
      <c r="B103" s="709">
        <v>23762.0021452213</v>
      </c>
      <c r="C103" s="709">
        <v>25364.486389999998</v>
      </c>
      <c r="D103" s="710">
        <v>1602.48424477869</v>
      </c>
      <c r="E103" s="711">
        <v>1.0674389403290001</v>
      </c>
      <c r="F103" s="709">
        <v>25598</v>
      </c>
      <c r="G103" s="710">
        <v>8532.6666666666697</v>
      </c>
      <c r="H103" s="712">
        <v>2273.31547</v>
      </c>
      <c r="I103" s="709">
        <v>8792.5794900000001</v>
      </c>
      <c r="J103" s="710">
        <v>259.91282333333601</v>
      </c>
      <c r="K103" s="713">
        <v>0.34348697124700001</v>
      </c>
    </row>
    <row r="104" spans="1:11" ht="14.4" customHeight="1" thickBot="1" x14ac:dyDescent="0.35">
      <c r="A104" s="734" t="s">
        <v>426</v>
      </c>
      <c r="B104" s="714">
        <v>17550.001584405101</v>
      </c>
      <c r="C104" s="714">
        <v>18728.490000000002</v>
      </c>
      <c r="D104" s="715">
        <v>1178.4884155949001</v>
      </c>
      <c r="E104" s="721">
        <v>1.0671503310079999</v>
      </c>
      <c r="F104" s="714">
        <v>18864</v>
      </c>
      <c r="G104" s="715">
        <v>6288</v>
      </c>
      <c r="H104" s="717">
        <v>1674.269</v>
      </c>
      <c r="I104" s="714">
        <v>6477.6559999999999</v>
      </c>
      <c r="J104" s="715">
        <v>189.65599999999901</v>
      </c>
      <c r="K104" s="722">
        <v>0.34338719253599997</v>
      </c>
    </row>
    <row r="105" spans="1:11" ht="14.4" customHeight="1" thickBot="1" x14ac:dyDescent="0.35">
      <c r="A105" s="730" t="s">
        <v>427</v>
      </c>
      <c r="B105" s="714">
        <v>17500.001579891101</v>
      </c>
      <c r="C105" s="714">
        <v>18645.237000000001</v>
      </c>
      <c r="D105" s="715">
        <v>1145.2354201088699</v>
      </c>
      <c r="E105" s="721">
        <v>1.065442018098</v>
      </c>
      <c r="F105" s="714">
        <v>18711</v>
      </c>
      <c r="G105" s="715">
        <v>6237</v>
      </c>
      <c r="H105" s="717">
        <v>1661.1890000000001</v>
      </c>
      <c r="I105" s="714">
        <v>6424.2709999999997</v>
      </c>
      <c r="J105" s="715">
        <v>187.27099999999899</v>
      </c>
      <c r="K105" s="722">
        <v>0.34334193789700002</v>
      </c>
    </row>
    <row r="106" spans="1:11" ht="14.4" customHeight="1" thickBot="1" x14ac:dyDescent="0.35">
      <c r="A106" s="731" t="s">
        <v>428</v>
      </c>
      <c r="B106" s="709">
        <v>17500.001579891101</v>
      </c>
      <c r="C106" s="709">
        <v>18645.237000000001</v>
      </c>
      <c r="D106" s="710">
        <v>1145.2354201088699</v>
      </c>
      <c r="E106" s="711">
        <v>1.065442018098</v>
      </c>
      <c r="F106" s="709">
        <v>18711</v>
      </c>
      <c r="G106" s="710">
        <v>6237</v>
      </c>
      <c r="H106" s="712">
        <v>1661.1890000000001</v>
      </c>
      <c r="I106" s="709">
        <v>6424.2709999999997</v>
      </c>
      <c r="J106" s="710">
        <v>187.27099999999899</v>
      </c>
      <c r="K106" s="713">
        <v>0.34334193789700002</v>
      </c>
    </row>
    <row r="107" spans="1:11" ht="14.4" customHeight="1" thickBot="1" x14ac:dyDescent="0.35">
      <c r="A107" s="730" t="s">
        <v>429</v>
      </c>
      <c r="B107" s="714">
        <v>0</v>
      </c>
      <c r="C107" s="714">
        <v>55.814999999999998</v>
      </c>
      <c r="D107" s="715">
        <v>55.814999999999998</v>
      </c>
      <c r="E107" s="716" t="s">
        <v>342</v>
      </c>
      <c r="F107" s="714">
        <v>99.999999999999005</v>
      </c>
      <c r="G107" s="715">
        <v>33.333333333333002</v>
      </c>
      <c r="H107" s="717">
        <v>13.08</v>
      </c>
      <c r="I107" s="714">
        <v>45.72</v>
      </c>
      <c r="J107" s="715">
        <v>12.386666666666001</v>
      </c>
      <c r="K107" s="722">
        <v>0.4572</v>
      </c>
    </row>
    <row r="108" spans="1:11" ht="14.4" customHeight="1" thickBot="1" x14ac:dyDescent="0.35">
      <c r="A108" s="731" t="s">
        <v>430</v>
      </c>
      <c r="B108" s="709">
        <v>0</v>
      </c>
      <c r="C108" s="709">
        <v>55.814999999999998</v>
      </c>
      <c r="D108" s="710">
        <v>55.814999999999998</v>
      </c>
      <c r="E108" s="719" t="s">
        <v>342</v>
      </c>
      <c r="F108" s="709">
        <v>99.999999999999005</v>
      </c>
      <c r="G108" s="710">
        <v>33.333333333333002</v>
      </c>
      <c r="H108" s="712">
        <v>13.08</v>
      </c>
      <c r="I108" s="709">
        <v>45.72</v>
      </c>
      <c r="J108" s="710">
        <v>12.386666666666001</v>
      </c>
      <c r="K108" s="713">
        <v>0.4572</v>
      </c>
    </row>
    <row r="109" spans="1:11" ht="14.4" customHeight="1" thickBot="1" x14ac:dyDescent="0.35">
      <c r="A109" s="730" t="s">
        <v>431</v>
      </c>
      <c r="B109" s="714">
        <v>50.000004513973998</v>
      </c>
      <c r="C109" s="714">
        <v>27.437999999999999</v>
      </c>
      <c r="D109" s="715">
        <v>-22.562004513973999</v>
      </c>
      <c r="E109" s="721">
        <v>0.54875995045799997</v>
      </c>
      <c r="F109" s="714">
        <v>53</v>
      </c>
      <c r="G109" s="715">
        <v>17.666666666666</v>
      </c>
      <c r="H109" s="717">
        <v>0</v>
      </c>
      <c r="I109" s="714">
        <v>7.665</v>
      </c>
      <c r="J109" s="715">
        <v>-10.001666666666001</v>
      </c>
      <c r="K109" s="722">
        <v>0.14462264150900001</v>
      </c>
    </row>
    <row r="110" spans="1:11" ht="14.4" customHeight="1" thickBot="1" x14ac:dyDescent="0.35">
      <c r="A110" s="731" t="s">
        <v>432</v>
      </c>
      <c r="B110" s="709">
        <v>50.000004513973998</v>
      </c>
      <c r="C110" s="709">
        <v>27.437999999999999</v>
      </c>
      <c r="D110" s="710">
        <v>-22.562004513973999</v>
      </c>
      <c r="E110" s="711">
        <v>0.54875995045799997</v>
      </c>
      <c r="F110" s="709">
        <v>53</v>
      </c>
      <c r="G110" s="710">
        <v>17.666666666666</v>
      </c>
      <c r="H110" s="712">
        <v>0</v>
      </c>
      <c r="I110" s="709">
        <v>7.665</v>
      </c>
      <c r="J110" s="710">
        <v>-10.001666666666001</v>
      </c>
      <c r="K110" s="713">
        <v>0.14462264150900001</v>
      </c>
    </row>
    <row r="111" spans="1:11" ht="14.4" customHeight="1" thickBot="1" x14ac:dyDescent="0.35">
      <c r="A111" s="729" t="s">
        <v>433</v>
      </c>
      <c r="B111" s="709">
        <v>5950.0005371629904</v>
      </c>
      <c r="C111" s="709">
        <v>6355.9077799999995</v>
      </c>
      <c r="D111" s="710">
        <v>405.90724283701599</v>
      </c>
      <c r="E111" s="711">
        <v>1.068219698519</v>
      </c>
      <c r="F111" s="709">
        <v>6360.99999999999</v>
      </c>
      <c r="G111" s="710">
        <v>2120.3333333333298</v>
      </c>
      <c r="H111" s="712">
        <v>565.82425000000001</v>
      </c>
      <c r="I111" s="709">
        <v>2186.2851000000001</v>
      </c>
      <c r="J111" s="710">
        <v>65.951766666669997</v>
      </c>
      <c r="K111" s="713">
        <v>0.34370147775499998</v>
      </c>
    </row>
    <row r="112" spans="1:11" ht="14.4" customHeight="1" thickBot="1" x14ac:dyDescent="0.35">
      <c r="A112" s="730" t="s">
        <v>434</v>
      </c>
      <c r="B112" s="714">
        <v>1575.0001421902</v>
      </c>
      <c r="C112" s="714">
        <v>1682.4447700000001</v>
      </c>
      <c r="D112" s="715">
        <v>107.444627809799</v>
      </c>
      <c r="E112" s="721">
        <v>1.068218805149</v>
      </c>
      <c r="F112" s="714">
        <v>1682.99999999999</v>
      </c>
      <c r="G112" s="715">
        <v>560.99999999999795</v>
      </c>
      <c r="H112" s="717">
        <v>149.77699999999999</v>
      </c>
      <c r="I112" s="714">
        <v>578.71735000000001</v>
      </c>
      <c r="J112" s="715">
        <v>17.717350000002</v>
      </c>
      <c r="K112" s="722">
        <v>0.34386057635099998</v>
      </c>
    </row>
    <row r="113" spans="1:11" ht="14.4" customHeight="1" thickBot="1" x14ac:dyDescent="0.35">
      <c r="A113" s="731" t="s">
        <v>435</v>
      </c>
      <c r="B113" s="709">
        <v>1575.0001421902</v>
      </c>
      <c r="C113" s="709">
        <v>1682.4447700000001</v>
      </c>
      <c r="D113" s="710">
        <v>107.444627809799</v>
      </c>
      <c r="E113" s="711">
        <v>1.068218805149</v>
      </c>
      <c r="F113" s="709">
        <v>1682.99999999999</v>
      </c>
      <c r="G113" s="710">
        <v>560.99999999999795</v>
      </c>
      <c r="H113" s="712">
        <v>149.77699999999999</v>
      </c>
      <c r="I113" s="709">
        <v>578.71735000000001</v>
      </c>
      <c r="J113" s="710">
        <v>17.717350000002</v>
      </c>
      <c r="K113" s="713">
        <v>0.34386057635099998</v>
      </c>
    </row>
    <row r="114" spans="1:11" ht="14.4" customHeight="1" thickBot="1" x14ac:dyDescent="0.35">
      <c r="A114" s="730" t="s">
        <v>436</v>
      </c>
      <c r="B114" s="714">
        <v>4375.0003949727798</v>
      </c>
      <c r="C114" s="714">
        <v>4673.4630100000004</v>
      </c>
      <c r="D114" s="715">
        <v>298.462615027217</v>
      </c>
      <c r="E114" s="721">
        <v>1.0682200201330001</v>
      </c>
      <c r="F114" s="714">
        <v>4678</v>
      </c>
      <c r="G114" s="715">
        <v>1559.3333333333301</v>
      </c>
      <c r="H114" s="717">
        <v>416.04725000000002</v>
      </c>
      <c r="I114" s="714">
        <v>1607.5677499999999</v>
      </c>
      <c r="J114" s="715">
        <v>48.234416666667002</v>
      </c>
      <c r="K114" s="722">
        <v>0.343644238991</v>
      </c>
    </row>
    <row r="115" spans="1:11" ht="14.4" customHeight="1" thickBot="1" x14ac:dyDescent="0.35">
      <c r="A115" s="731" t="s">
        <v>437</v>
      </c>
      <c r="B115" s="709">
        <v>4375.0003949727798</v>
      </c>
      <c r="C115" s="709">
        <v>4673.4630100000004</v>
      </c>
      <c r="D115" s="710">
        <v>298.462615027217</v>
      </c>
      <c r="E115" s="711">
        <v>1.0682200201330001</v>
      </c>
      <c r="F115" s="709">
        <v>4678</v>
      </c>
      <c r="G115" s="710">
        <v>1559.3333333333301</v>
      </c>
      <c r="H115" s="712">
        <v>416.04725000000002</v>
      </c>
      <c r="I115" s="709">
        <v>1607.5677499999999</v>
      </c>
      <c r="J115" s="710">
        <v>48.234416666667002</v>
      </c>
      <c r="K115" s="713">
        <v>0.343644238991</v>
      </c>
    </row>
    <row r="116" spans="1:11" ht="14.4" customHeight="1" thickBot="1" x14ac:dyDescent="0.35">
      <c r="A116" s="729" t="s">
        <v>438</v>
      </c>
      <c r="B116" s="709">
        <v>262.000023653227</v>
      </c>
      <c r="C116" s="709">
        <v>280.08861000000002</v>
      </c>
      <c r="D116" s="710">
        <v>18.088586346772001</v>
      </c>
      <c r="E116" s="711">
        <v>1.06904039967</v>
      </c>
      <c r="F116" s="709">
        <v>373</v>
      </c>
      <c r="G116" s="710">
        <v>124.333333333333</v>
      </c>
      <c r="H116" s="712">
        <v>33.22222</v>
      </c>
      <c r="I116" s="709">
        <v>128.63838999999999</v>
      </c>
      <c r="J116" s="710">
        <v>4.3050566666660002</v>
      </c>
      <c r="K116" s="713">
        <v>0.34487504021400001</v>
      </c>
    </row>
    <row r="117" spans="1:11" ht="14.4" customHeight="1" thickBot="1" x14ac:dyDescent="0.35">
      <c r="A117" s="730" t="s">
        <v>439</v>
      </c>
      <c r="B117" s="714">
        <v>262.000023653227</v>
      </c>
      <c r="C117" s="714">
        <v>280.08861000000002</v>
      </c>
      <c r="D117" s="715">
        <v>18.088586346772001</v>
      </c>
      <c r="E117" s="721">
        <v>1.06904039967</v>
      </c>
      <c r="F117" s="714">
        <v>373</v>
      </c>
      <c r="G117" s="715">
        <v>124.333333333333</v>
      </c>
      <c r="H117" s="717">
        <v>33.22222</v>
      </c>
      <c r="I117" s="714">
        <v>128.63838999999999</v>
      </c>
      <c r="J117" s="715">
        <v>4.3050566666660002</v>
      </c>
      <c r="K117" s="722">
        <v>0.34487504021400001</v>
      </c>
    </row>
    <row r="118" spans="1:11" ht="14.4" customHeight="1" thickBot="1" x14ac:dyDescent="0.35">
      <c r="A118" s="731" t="s">
        <v>440</v>
      </c>
      <c r="B118" s="709">
        <v>262.000023653227</v>
      </c>
      <c r="C118" s="709">
        <v>280.08861000000002</v>
      </c>
      <c r="D118" s="710">
        <v>18.088586346772001</v>
      </c>
      <c r="E118" s="711">
        <v>1.06904039967</v>
      </c>
      <c r="F118" s="709">
        <v>373</v>
      </c>
      <c r="G118" s="710">
        <v>124.333333333333</v>
      </c>
      <c r="H118" s="712">
        <v>33.22222</v>
      </c>
      <c r="I118" s="709">
        <v>128.63838999999999</v>
      </c>
      <c r="J118" s="710">
        <v>4.3050566666660002</v>
      </c>
      <c r="K118" s="713">
        <v>0.34487504021400001</v>
      </c>
    </row>
    <row r="119" spans="1:11" ht="14.4" customHeight="1" thickBot="1" x14ac:dyDescent="0.35">
      <c r="A119" s="728" t="s">
        <v>441</v>
      </c>
      <c r="B119" s="709">
        <v>0</v>
      </c>
      <c r="C119" s="709">
        <v>49.374540000000003</v>
      </c>
      <c r="D119" s="710">
        <v>49.374540000000003</v>
      </c>
      <c r="E119" s="719" t="s">
        <v>330</v>
      </c>
      <c r="F119" s="709">
        <v>0</v>
      </c>
      <c r="G119" s="710">
        <v>0</v>
      </c>
      <c r="H119" s="712">
        <v>4.71</v>
      </c>
      <c r="I119" s="709">
        <v>8.67</v>
      </c>
      <c r="J119" s="710">
        <v>8.67</v>
      </c>
      <c r="K119" s="720" t="s">
        <v>330</v>
      </c>
    </row>
    <row r="120" spans="1:11" ht="14.4" customHeight="1" thickBot="1" x14ac:dyDescent="0.35">
      <c r="A120" s="729" t="s">
        <v>442</v>
      </c>
      <c r="B120" s="709">
        <v>0</v>
      </c>
      <c r="C120" s="709">
        <v>49.374540000000003</v>
      </c>
      <c r="D120" s="710">
        <v>49.374540000000003</v>
      </c>
      <c r="E120" s="719" t="s">
        <v>330</v>
      </c>
      <c r="F120" s="709">
        <v>0</v>
      </c>
      <c r="G120" s="710">
        <v>0</v>
      </c>
      <c r="H120" s="712">
        <v>4.71</v>
      </c>
      <c r="I120" s="709">
        <v>8.67</v>
      </c>
      <c r="J120" s="710">
        <v>8.67</v>
      </c>
      <c r="K120" s="720" t="s">
        <v>330</v>
      </c>
    </row>
    <row r="121" spans="1:11" ht="14.4" customHeight="1" thickBot="1" x14ac:dyDescent="0.35">
      <c r="A121" s="730" t="s">
        <v>443</v>
      </c>
      <c r="B121" s="714">
        <v>0</v>
      </c>
      <c r="C121" s="714">
        <v>28.59554</v>
      </c>
      <c r="D121" s="715">
        <v>28.59554</v>
      </c>
      <c r="E121" s="716" t="s">
        <v>330</v>
      </c>
      <c r="F121" s="714">
        <v>0</v>
      </c>
      <c r="G121" s="715">
        <v>0</v>
      </c>
      <c r="H121" s="717">
        <v>1.21</v>
      </c>
      <c r="I121" s="714">
        <v>2.42</v>
      </c>
      <c r="J121" s="715">
        <v>2.42</v>
      </c>
      <c r="K121" s="718" t="s">
        <v>330</v>
      </c>
    </row>
    <row r="122" spans="1:11" ht="14.4" customHeight="1" thickBot="1" x14ac:dyDescent="0.35">
      <c r="A122" s="731" t="s">
        <v>444</v>
      </c>
      <c r="B122" s="709">
        <v>0</v>
      </c>
      <c r="C122" s="709">
        <v>0.32045000000000001</v>
      </c>
      <c r="D122" s="710">
        <v>0.32045000000000001</v>
      </c>
      <c r="E122" s="719" t="s">
        <v>342</v>
      </c>
      <c r="F122" s="709">
        <v>0</v>
      </c>
      <c r="G122" s="710">
        <v>0</v>
      </c>
      <c r="H122" s="712">
        <v>0</v>
      </c>
      <c r="I122" s="709">
        <v>0</v>
      </c>
      <c r="J122" s="710">
        <v>0</v>
      </c>
      <c r="K122" s="720" t="s">
        <v>330</v>
      </c>
    </row>
    <row r="123" spans="1:11" ht="14.4" customHeight="1" thickBot="1" x14ac:dyDescent="0.35">
      <c r="A123" s="731" t="s">
        <v>445</v>
      </c>
      <c r="B123" s="709">
        <v>0</v>
      </c>
      <c r="C123" s="709">
        <v>28.05509</v>
      </c>
      <c r="D123" s="710">
        <v>28.05509</v>
      </c>
      <c r="E123" s="719" t="s">
        <v>330</v>
      </c>
      <c r="F123" s="709">
        <v>0</v>
      </c>
      <c r="G123" s="710">
        <v>0</v>
      </c>
      <c r="H123" s="712">
        <v>1.21</v>
      </c>
      <c r="I123" s="709">
        <v>2.42</v>
      </c>
      <c r="J123" s="710">
        <v>2.42</v>
      </c>
      <c r="K123" s="720" t="s">
        <v>330</v>
      </c>
    </row>
    <row r="124" spans="1:11" ht="14.4" customHeight="1" thickBot="1" x14ac:dyDescent="0.35">
      <c r="A124" s="731" t="s">
        <v>446</v>
      </c>
      <c r="B124" s="709">
        <v>0</v>
      </c>
      <c r="C124" s="709">
        <v>0.22</v>
      </c>
      <c r="D124" s="710">
        <v>0.22</v>
      </c>
      <c r="E124" s="719" t="s">
        <v>330</v>
      </c>
      <c r="F124" s="709">
        <v>0</v>
      </c>
      <c r="G124" s="710">
        <v>0</v>
      </c>
      <c r="H124" s="712">
        <v>0</v>
      </c>
      <c r="I124" s="709">
        <v>0</v>
      </c>
      <c r="J124" s="710">
        <v>0</v>
      </c>
      <c r="K124" s="720" t="s">
        <v>330</v>
      </c>
    </row>
    <row r="125" spans="1:11" ht="14.4" customHeight="1" thickBot="1" x14ac:dyDescent="0.35">
      <c r="A125" s="733" t="s">
        <v>447</v>
      </c>
      <c r="B125" s="709">
        <v>0</v>
      </c>
      <c r="C125" s="709">
        <v>11.75</v>
      </c>
      <c r="D125" s="710">
        <v>11.75</v>
      </c>
      <c r="E125" s="719" t="s">
        <v>330</v>
      </c>
      <c r="F125" s="709">
        <v>0</v>
      </c>
      <c r="G125" s="710">
        <v>0</v>
      </c>
      <c r="H125" s="712">
        <v>3.5</v>
      </c>
      <c r="I125" s="709">
        <v>6.25</v>
      </c>
      <c r="J125" s="710">
        <v>6.25</v>
      </c>
      <c r="K125" s="720" t="s">
        <v>330</v>
      </c>
    </row>
    <row r="126" spans="1:11" ht="14.4" customHeight="1" thickBot="1" x14ac:dyDescent="0.35">
      <c r="A126" s="731" t="s">
        <v>448</v>
      </c>
      <c r="B126" s="709">
        <v>0</v>
      </c>
      <c r="C126" s="709">
        <v>11.75</v>
      </c>
      <c r="D126" s="710">
        <v>11.75</v>
      </c>
      <c r="E126" s="719" t="s">
        <v>330</v>
      </c>
      <c r="F126" s="709">
        <v>0</v>
      </c>
      <c r="G126" s="710">
        <v>0</v>
      </c>
      <c r="H126" s="712">
        <v>3.5</v>
      </c>
      <c r="I126" s="709">
        <v>6.25</v>
      </c>
      <c r="J126" s="710">
        <v>6.25</v>
      </c>
      <c r="K126" s="720" t="s">
        <v>330</v>
      </c>
    </row>
    <row r="127" spans="1:11" ht="14.4" customHeight="1" thickBot="1" x14ac:dyDescent="0.35">
      <c r="A127" s="733" t="s">
        <v>449</v>
      </c>
      <c r="B127" s="709">
        <v>0</v>
      </c>
      <c r="C127" s="709">
        <v>7.65</v>
      </c>
      <c r="D127" s="710">
        <v>7.65</v>
      </c>
      <c r="E127" s="719" t="s">
        <v>330</v>
      </c>
      <c r="F127" s="709">
        <v>0</v>
      </c>
      <c r="G127" s="710">
        <v>0</v>
      </c>
      <c r="H127" s="712">
        <v>0</v>
      </c>
      <c r="I127" s="709">
        <v>0</v>
      </c>
      <c r="J127" s="710">
        <v>0</v>
      </c>
      <c r="K127" s="720" t="s">
        <v>330</v>
      </c>
    </row>
    <row r="128" spans="1:11" ht="14.4" customHeight="1" thickBot="1" x14ac:dyDescent="0.35">
      <c r="A128" s="731" t="s">
        <v>450</v>
      </c>
      <c r="B128" s="709">
        <v>0</v>
      </c>
      <c r="C128" s="709">
        <v>7.65</v>
      </c>
      <c r="D128" s="710">
        <v>7.65</v>
      </c>
      <c r="E128" s="719" t="s">
        <v>330</v>
      </c>
      <c r="F128" s="709">
        <v>0</v>
      </c>
      <c r="G128" s="710">
        <v>0</v>
      </c>
      <c r="H128" s="712">
        <v>0</v>
      </c>
      <c r="I128" s="709">
        <v>0</v>
      </c>
      <c r="J128" s="710">
        <v>0</v>
      </c>
      <c r="K128" s="720" t="s">
        <v>330</v>
      </c>
    </row>
    <row r="129" spans="1:11" ht="14.4" customHeight="1" thickBot="1" x14ac:dyDescent="0.35">
      <c r="A129" s="733" t="s">
        <v>451</v>
      </c>
      <c r="B129" s="709">
        <v>0</v>
      </c>
      <c r="C129" s="709">
        <v>1.379</v>
      </c>
      <c r="D129" s="710">
        <v>1.379</v>
      </c>
      <c r="E129" s="719" t="s">
        <v>330</v>
      </c>
      <c r="F129" s="709">
        <v>0</v>
      </c>
      <c r="G129" s="710">
        <v>0</v>
      </c>
      <c r="H129" s="712">
        <v>0</v>
      </c>
      <c r="I129" s="709">
        <v>0</v>
      </c>
      <c r="J129" s="710">
        <v>0</v>
      </c>
      <c r="K129" s="720" t="s">
        <v>330</v>
      </c>
    </row>
    <row r="130" spans="1:11" ht="14.4" customHeight="1" thickBot="1" x14ac:dyDescent="0.35">
      <c r="A130" s="731" t="s">
        <v>452</v>
      </c>
      <c r="B130" s="709">
        <v>0</v>
      </c>
      <c r="C130" s="709">
        <v>1.379</v>
      </c>
      <c r="D130" s="710">
        <v>1.379</v>
      </c>
      <c r="E130" s="719" t="s">
        <v>330</v>
      </c>
      <c r="F130" s="709">
        <v>0</v>
      </c>
      <c r="G130" s="710">
        <v>0</v>
      </c>
      <c r="H130" s="712">
        <v>0</v>
      </c>
      <c r="I130" s="709">
        <v>0</v>
      </c>
      <c r="J130" s="710">
        <v>0</v>
      </c>
      <c r="K130" s="720" t="s">
        <v>330</v>
      </c>
    </row>
    <row r="131" spans="1:11" ht="14.4" customHeight="1" thickBot="1" x14ac:dyDescent="0.35">
      <c r="A131" s="728" t="s">
        <v>453</v>
      </c>
      <c r="B131" s="709">
        <v>337.00077822050298</v>
      </c>
      <c r="C131" s="709">
        <v>400.12569999999999</v>
      </c>
      <c r="D131" s="710">
        <v>63.124921779495999</v>
      </c>
      <c r="E131" s="711">
        <v>1.187313875394</v>
      </c>
      <c r="F131" s="709">
        <v>319</v>
      </c>
      <c r="G131" s="710">
        <v>106.333333333333</v>
      </c>
      <c r="H131" s="712">
        <v>34.755000000000003</v>
      </c>
      <c r="I131" s="709">
        <v>122.072</v>
      </c>
      <c r="J131" s="710">
        <v>15.738666666665999</v>
      </c>
      <c r="K131" s="713">
        <v>0.38267084639400001</v>
      </c>
    </row>
    <row r="132" spans="1:11" ht="14.4" customHeight="1" thickBot="1" x14ac:dyDescent="0.35">
      <c r="A132" s="729" t="s">
        <v>454</v>
      </c>
      <c r="B132" s="709">
        <v>337.00077822050298</v>
      </c>
      <c r="C132" s="709">
        <v>349.375</v>
      </c>
      <c r="D132" s="710">
        <v>12.374221779496001</v>
      </c>
      <c r="E132" s="711">
        <v>1.0367186741959999</v>
      </c>
      <c r="F132" s="709">
        <v>314</v>
      </c>
      <c r="G132" s="710">
        <v>104.666666666667</v>
      </c>
      <c r="H132" s="712">
        <v>26.042999999999999</v>
      </c>
      <c r="I132" s="709">
        <v>107.66</v>
      </c>
      <c r="J132" s="710">
        <v>2.9933333333330001</v>
      </c>
      <c r="K132" s="713">
        <v>0.34286624203799998</v>
      </c>
    </row>
    <row r="133" spans="1:11" ht="14.4" customHeight="1" thickBot="1" x14ac:dyDescent="0.35">
      <c r="A133" s="730" t="s">
        <v>455</v>
      </c>
      <c r="B133" s="714">
        <v>337.00077822050298</v>
      </c>
      <c r="C133" s="714">
        <v>349.375</v>
      </c>
      <c r="D133" s="715">
        <v>12.374221779496001</v>
      </c>
      <c r="E133" s="721">
        <v>1.0367186741959999</v>
      </c>
      <c r="F133" s="714">
        <v>314</v>
      </c>
      <c r="G133" s="715">
        <v>104.666666666667</v>
      </c>
      <c r="H133" s="717">
        <v>26.042999999999999</v>
      </c>
      <c r="I133" s="714">
        <v>107.66</v>
      </c>
      <c r="J133" s="715">
        <v>2.9933333333330001</v>
      </c>
      <c r="K133" s="722">
        <v>0.34286624203799998</v>
      </c>
    </row>
    <row r="134" spans="1:11" ht="14.4" customHeight="1" thickBot="1" x14ac:dyDescent="0.35">
      <c r="A134" s="731" t="s">
        <v>456</v>
      </c>
      <c r="B134" s="709">
        <v>151.000348698208</v>
      </c>
      <c r="C134" s="709">
        <v>150.756</v>
      </c>
      <c r="D134" s="710">
        <v>-0.244348698207</v>
      </c>
      <c r="E134" s="711">
        <v>0.99838180043699998</v>
      </c>
      <c r="F134" s="709">
        <v>151</v>
      </c>
      <c r="G134" s="710">
        <v>50.333333333333002</v>
      </c>
      <c r="H134" s="712">
        <v>12.563000000000001</v>
      </c>
      <c r="I134" s="709">
        <v>50.252000000000002</v>
      </c>
      <c r="J134" s="710">
        <v>-8.1333333332999996E-2</v>
      </c>
      <c r="K134" s="713">
        <v>0.33279470198599997</v>
      </c>
    </row>
    <row r="135" spans="1:11" ht="14.4" customHeight="1" thickBot="1" x14ac:dyDescent="0.35">
      <c r="A135" s="731" t="s">
        <v>457</v>
      </c>
      <c r="B135" s="709">
        <v>87.000200905588997</v>
      </c>
      <c r="C135" s="709">
        <v>99.367999999999995</v>
      </c>
      <c r="D135" s="710">
        <v>12.36779909441</v>
      </c>
      <c r="E135" s="711">
        <v>1.142158282</v>
      </c>
      <c r="F135" s="709">
        <v>106</v>
      </c>
      <c r="G135" s="710">
        <v>35.333333333333002</v>
      </c>
      <c r="H135" s="712">
        <v>8.7949999999999999</v>
      </c>
      <c r="I135" s="709">
        <v>35.18</v>
      </c>
      <c r="J135" s="710">
        <v>-0.153333333333</v>
      </c>
      <c r="K135" s="713">
        <v>0.33188679245199998</v>
      </c>
    </row>
    <row r="136" spans="1:11" ht="14.4" customHeight="1" thickBot="1" x14ac:dyDescent="0.35">
      <c r="A136" s="731" t="s">
        <v>458</v>
      </c>
      <c r="B136" s="709">
        <v>44.000101607424</v>
      </c>
      <c r="C136" s="709">
        <v>43.8</v>
      </c>
      <c r="D136" s="710">
        <v>-0.20010160742399999</v>
      </c>
      <c r="E136" s="711">
        <v>0.99545224669599996</v>
      </c>
      <c r="F136" s="709">
        <v>44</v>
      </c>
      <c r="G136" s="710">
        <v>14.666666666666</v>
      </c>
      <c r="H136" s="712">
        <v>3.65</v>
      </c>
      <c r="I136" s="709">
        <v>14.6</v>
      </c>
      <c r="J136" s="710">
        <v>-6.6666666666000005E-2</v>
      </c>
      <c r="K136" s="713">
        <v>0.33181818181799999</v>
      </c>
    </row>
    <row r="137" spans="1:11" ht="14.4" customHeight="1" thickBot="1" x14ac:dyDescent="0.35">
      <c r="A137" s="731" t="s">
        <v>459</v>
      </c>
      <c r="B137" s="709">
        <v>48.000110844463002</v>
      </c>
      <c r="C137" s="709">
        <v>48.119</v>
      </c>
      <c r="D137" s="710">
        <v>0.118889155536</v>
      </c>
      <c r="E137" s="711">
        <v>1.002476851687</v>
      </c>
      <c r="F137" s="709">
        <v>6</v>
      </c>
      <c r="G137" s="710">
        <v>2</v>
      </c>
      <c r="H137" s="712">
        <v>0.42399999999999999</v>
      </c>
      <c r="I137" s="709">
        <v>5.1840000000000002</v>
      </c>
      <c r="J137" s="710">
        <v>3.1840000000000002</v>
      </c>
      <c r="K137" s="713">
        <v>0.86399999999900001</v>
      </c>
    </row>
    <row r="138" spans="1:11" ht="14.4" customHeight="1" thickBot="1" x14ac:dyDescent="0.35">
      <c r="A138" s="731" t="s">
        <v>460</v>
      </c>
      <c r="B138" s="709">
        <v>7.0000161648169996</v>
      </c>
      <c r="C138" s="709">
        <v>7.3319999999999999</v>
      </c>
      <c r="D138" s="710">
        <v>0.33198383518199998</v>
      </c>
      <c r="E138" s="711">
        <v>1.0474261526490001</v>
      </c>
      <c r="F138" s="709">
        <v>7</v>
      </c>
      <c r="G138" s="710">
        <v>2.333333333333</v>
      </c>
      <c r="H138" s="712">
        <v>0.61099999999999999</v>
      </c>
      <c r="I138" s="709">
        <v>2.444</v>
      </c>
      <c r="J138" s="710">
        <v>0.110666666666</v>
      </c>
      <c r="K138" s="713">
        <v>0.349142857142</v>
      </c>
    </row>
    <row r="139" spans="1:11" ht="14.4" customHeight="1" thickBot="1" x14ac:dyDescent="0.35">
      <c r="A139" s="729" t="s">
        <v>461</v>
      </c>
      <c r="B139" s="709">
        <v>0</v>
      </c>
      <c r="C139" s="709">
        <v>50.750700000000002</v>
      </c>
      <c r="D139" s="710">
        <v>50.750700000000002</v>
      </c>
      <c r="E139" s="719" t="s">
        <v>330</v>
      </c>
      <c r="F139" s="709">
        <v>5</v>
      </c>
      <c r="G139" s="710">
        <v>1.6666666666659999</v>
      </c>
      <c r="H139" s="712">
        <v>8.7119999999999997</v>
      </c>
      <c r="I139" s="709">
        <v>14.412000000000001</v>
      </c>
      <c r="J139" s="710">
        <v>12.745333333333001</v>
      </c>
      <c r="K139" s="713">
        <v>2.8824000000000001</v>
      </c>
    </row>
    <row r="140" spans="1:11" ht="14.4" customHeight="1" thickBot="1" x14ac:dyDescent="0.35">
      <c r="A140" s="730" t="s">
        <v>462</v>
      </c>
      <c r="B140" s="714">
        <v>0</v>
      </c>
      <c r="C140" s="714">
        <v>32.859000000000002</v>
      </c>
      <c r="D140" s="715">
        <v>32.859000000000002</v>
      </c>
      <c r="E140" s="716" t="s">
        <v>330</v>
      </c>
      <c r="F140" s="714">
        <v>5</v>
      </c>
      <c r="G140" s="715">
        <v>1.6666666666659999</v>
      </c>
      <c r="H140" s="717">
        <v>0</v>
      </c>
      <c r="I140" s="714">
        <v>0</v>
      </c>
      <c r="J140" s="715">
        <v>-1.6666666666659999</v>
      </c>
      <c r="K140" s="722">
        <v>0</v>
      </c>
    </row>
    <row r="141" spans="1:11" ht="14.4" customHeight="1" thickBot="1" x14ac:dyDescent="0.35">
      <c r="A141" s="731" t="s">
        <v>463</v>
      </c>
      <c r="B141" s="709">
        <v>0</v>
      </c>
      <c r="C141" s="709">
        <v>0</v>
      </c>
      <c r="D141" s="710">
        <v>0</v>
      </c>
      <c r="E141" s="719" t="s">
        <v>330</v>
      </c>
      <c r="F141" s="709">
        <v>5</v>
      </c>
      <c r="G141" s="710">
        <v>1.6666666666659999</v>
      </c>
      <c r="H141" s="712">
        <v>0</v>
      </c>
      <c r="I141" s="709">
        <v>0</v>
      </c>
      <c r="J141" s="710">
        <v>-1.6666666666659999</v>
      </c>
      <c r="K141" s="713">
        <v>0</v>
      </c>
    </row>
    <row r="142" spans="1:11" ht="14.4" customHeight="1" thickBot="1" x14ac:dyDescent="0.35">
      <c r="A142" s="731" t="s">
        <v>464</v>
      </c>
      <c r="B142" s="709">
        <v>0</v>
      </c>
      <c r="C142" s="709">
        <v>32.859000000000002</v>
      </c>
      <c r="D142" s="710">
        <v>32.859000000000002</v>
      </c>
      <c r="E142" s="719" t="s">
        <v>342</v>
      </c>
      <c r="F142" s="709">
        <v>0</v>
      </c>
      <c r="G142" s="710">
        <v>0</v>
      </c>
      <c r="H142" s="712">
        <v>0</v>
      </c>
      <c r="I142" s="709">
        <v>0</v>
      </c>
      <c r="J142" s="710">
        <v>0</v>
      </c>
      <c r="K142" s="720" t="s">
        <v>330</v>
      </c>
    </row>
    <row r="143" spans="1:11" ht="14.4" customHeight="1" thickBot="1" x14ac:dyDescent="0.35">
      <c r="A143" s="730" t="s">
        <v>465</v>
      </c>
      <c r="B143" s="714">
        <v>0</v>
      </c>
      <c r="C143" s="714">
        <v>9.6999999999989992</v>
      </c>
      <c r="D143" s="715">
        <v>9.6999999999989992</v>
      </c>
      <c r="E143" s="716" t="s">
        <v>330</v>
      </c>
      <c r="F143" s="714">
        <v>0</v>
      </c>
      <c r="G143" s="715">
        <v>0</v>
      </c>
      <c r="H143" s="717">
        <v>0</v>
      </c>
      <c r="I143" s="714">
        <v>5.7</v>
      </c>
      <c r="J143" s="715">
        <v>5.7</v>
      </c>
      <c r="K143" s="718" t="s">
        <v>330</v>
      </c>
    </row>
    <row r="144" spans="1:11" ht="14.4" customHeight="1" thickBot="1" x14ac:dyDescent="0.35">
      <c r="A144" s="731" t="s">
        <v>466</v>
      </c>
      <c r="B144" s="709">
        <v>0</v>
      </c>
      <c r="C144" s="709">
        <v>9.6999999999989992</v>
      </c>
      <c r="D144" s="710">
        <v>9.6999999999989992</v>
      </c>
      <c r="E144" s="719" t="s">
        <v>342</v>
      </c>
      <c r="F144" s="709">
        <v>0</v>
      </c>
      <c r="G144" s="710">
        <v>0</v>
      </c>
      <c r="H144" s="712">
        <v>0</v>
      </c>
      <c r="I144" s="709">
        <v>5.7</v>
      </c>
      <c r="J144" s="710">
        <v>5.7</v>
      </c>
      <c r="K144" s="720" t="s">
        <v>330</v>
      </c>
    </row>
    <row r="145" spans="1:11" ht="14.4" customHeight="1" thickBot="1" x14ac:dyDescent="0.35">
      <c r="A145" s="730" t="s">
        <v>467</v>
      </c>
      <c r="B145" s="714">
        <v>0</v>
      </c>
      <c r="C145" s="714">
        <v>4.5617000000000001</v>
      </c>
      <c r="D145" s="715">
        <v>4.5617000000000001</v>
      </c>
      <c r="E145" s="716" t="s">
        <v>342</v>
      </c>
      <c r="F145" s="714">
        <v>0</v>
      </c>
      <c r="G145" s="715">
        <v>0</v>
      </c>
      <c r="H145" s="717">
        <v>0</v>
      </c>
      <c r="I145" s="714">
        <v>0</v>
      </c>
      <c r="J145" s="715">
        <v>0</v>
      </c>
      <c r="K145" s="718" t="s">
        <v>330</v>
      </c>
    </row>
    <row r="146" spans="1:11" ht="14.4" customHeight="1" thickBot="1" x14ac:dyDescent="0.35">
      <c r="A146" s="731" t="s">
        <v>468</v>
      </c>
      <c r="B146" s="709">
        <v>0</v>
      </c>
      <c r="C146" s="709">
        <v>4.5617000000000001</v>
      </c>
      <c r="D146" s="710">
        <v>4.5617000000000001</v>
      </c>
      <c r="E146" s="719" t="s">
        <v>342</v>
      </c>
      <c r="F146" s="709">
        <v>0</v>
      </c>
      <c r="G146" s="710">
        <v>0</v>
      </c>
      <c r="H146" s="712">
        <v>0</v>
      </c>
      <c r="I146" s="709">
        <v>0</v>
      </c>
      <c r="J146" s="710">
        <v>0</v>
      </c>
      <c r="K146" s="720" t="s">
        <v>330</v>
      </c>
    </row>
    <row r="147" spans="1:11" ht="14.4" customHeight="1" thickBot="1" x14ac:dyDescent="0.35">
      <c r="A147" s="730" t="s">
        <v>469</v>
      </c>
      <c r="B147" s="714">
        <v>0</v>
      </c>
      <c r="C147" s="714">
        <v>3.63</v>
      </c>
      <c r="D147" s="715">
        <v>3.63</v>
      </c>
      <c r="E147" s="716" t="s">
        <v>330</v>
      </c>
      <c r="F147" s="714">
        <v>0</v>
      </c>
      <c r="G147" s="715">
        <v>0</v>
      </c>
      <c r="H147" s="717">
        <v>8.7119999999999997</v>
      </c>
      <c r="I147" s="714">
        <v>8.7119999999999997</v>
      </c>
      <c r="J147" s="715">
        <v>8.7119999999999997</v>
      </c>
      <c r="K147" s="718" t="s">
        <v>330</v>
      </c>
    </row>
    <row r="148" spans="1:11" ht="14.4" customHeight="1" thickBot="1" x14ac:dyDescent="0.35">
      <c r="A148" s="731" t="s">
        <v>470</v>
      </c>
      <c r="B148" s="709">
        <v>0</v>
      </c>
      <c r="C148" s="709">
        <v>3.63</v>
      </c>
      <c r="D148" s="710">
        <v>3.63</v>
      </c>
      <c r="E148" s="719" t="s">
        <v>342</v>
      </c>
      <c r="F148" s="709">
        <v>0</v>
      </c>
      <c r="G148" s="710">
        <v>0</v>
      </c>
      <c r="H148" s="712">
        <v>8.7119999999999997</v>
      </c>
      <c r="I148" s="709">
        <v>8.7119999999999997</v>
      </c>
      <c r="J148" s="710">
        <v>8.7119999999999997</v>
      </c>
      <c r="K148" s="720" t="s">
        <v>330</v>
      </c>
    </row>
    <row r="149" spans="1:11" ht="14.4" customHeight="1" thickBot="1" x14ac:dyDescent="0.35">
      <c r="A149" s="728" t="s">
        <v>471</v>
      </c>
      <c r="B149" s="709">
        <v>0</v>
      </c>
      <c r="C149" s="709">
        <v>0.71231999999999995</v>
      </c>
      <c r="D149" s="710">
        <v>0.71231999999999995</v>
      </c>
      <c r="E149" s="719" t="s">
        <v>330</v>
      </c>
      <c r="F149" s="709">
        <v>0</v>
      </c>
      <c r="G149" s="710">
        <v>0</v>
      </c>
      <c r="H149" s="712">
        <v>0</v>
      </c>
      <c r="I149" s="709">
        <v>6.3839999999999994E-2</v>
      </c>
      <c r="J149" s="710">
        <v>6.3839999999999994E-2</v>
      </c>
      <c r="K149" s="720" t="s">
        <v>330</v>
      </c>
    </row>
    <row r="150" spans="1:11" ht="14.4" customHeight="1" thickBot="1" x14ac:dyDescent="0.35">
      <c r="A150" s="729" t="s">
        <v>472</v>
      </c>
      <c r="B150" s="709">
        <v>0</v>
      </c>
      <c r="C150" s="709">
        <v>0.71231999999999995</v>
      </c>
      <c r="D150" s="710">
        <v>0.71231999999999995</v>
      </c>
      <c r="E150" s="719" t="s">
        <v>330</v>
      </c>
      <c r="F150" s="709">
        <v>0</v>
      </c>
      <c r="G150" s="710">
        <v>0</v>
      </c>
      <c r="H150" s="712">
        <v>0</v>
      </c>
      <c r="I150" s="709">
        <v>6.3839999999999994E-2</v>
      </c>
      <c r="J150" s="710">
        <v>6.3839999999999994E-2</v>
      </c>
      <c r="K150" s="720" t="s">
        <v>330</v>
      </c>
    </row>
    <row r="151" spans="1:11" ht="14.4" customHeight="1" thickBot="1" x14ac:dyDescent="0.35">
      <c r="A151" s="730" t="s">
        <v>473</v>
      </c>
      <c r="B151" s="714">
        <v>0</v>
      </c>
      <c r="C151" s="714">
        <v>0.71231999999999995</v>
      </c>
      <c r="D151" s="715">
        <v>0.71231999999999995</v>
      </c>
      <c r="E151" s="716" t="s">
        <v>330</v>
      </c>
      <c r="F151" s="714">
        <v>0</v>
      </c>
      <c r="G151" s="715">
        <v>0</v>
      </c>
      <c r="H151" s="717">
        <v>0</v>
      </c>
      <c r="I151" s="714">
        <v>6.3839999999999994E-2</v>
      </c>
      <c r="J151" s="715">
        <v>6.3839999999999994E-2</v>
      </c>
      <c r="K151" s="718" t="s">
        <v>330</v>
      </c>
    </row>
    <row r="152" spans="1:11" ht="14.4" customHeight="1" thickBot="1" x14ac:dyDescent="0.35">
      <c r="A152" s="731" t="s">
        <v>474</v>
      </c>
      <c r="B152" s="709">
        <v>0</v>
      </c>
      <c r="C152" s="709">
        <v>0.71231999999999995</v>
      </c>
      <c r="D152" s="710">
        <v>0.71231999999999995</v>
      </c>
      <c r="E152" s="719" t="s">
        <v>330</v>
      </c>
      <c r="F152" s="709">
        <v>0</v>
      </c>
      <c r="G152" s="710">
        <v>0</v>
      </c>
      <c r="H152" s="712">
        <v>0</v>
      </c>
      <c r="I152" s="709">
        <v>6.3839999999999994E-2</v>
      </c>
      <c r="J152" s="710">
        <v>6.3839999999999994E-2</v>
      </c>
      <c r="K152" s="720" t="s">
        <v>330</v>
      </c>
    </row>
    <row r="153" spans="1:11" ht="14.4" customHeight="1" thickBot="1" x14ac:dyDescent="0.35">
      <c r="A153" s="727" t="s">
        <v>475</v>
      </c>
      <c r="B153" s="709">
        <v>20438.130740502002</v>
      </c>
      <c r="C153" s="709">
        <v>18839.259979999999</v>
      </c>
      <c r="D153" s="710">
        <v>-1598.8707605019799</v>
      </c>
      <c r="E153" s="711">
        <v>0.921770205856</v>
      </c>
      <c r="F153" s="709">
        <v>21782.8578133874</v>
      </c>
      <c r="G153" s="710">
        <v>7260.9526044624699</v>
      </c>
      <c r="H153" s="712">
        <v>1751.8269600000001</v>
      </c>
      <c r="I153" s="709">
        <v>6640.9099900000001</v>
      </c>
      <c r="J153" s="710">
        <v>-620.04261446246505</v>
      </c>
      <c r="K153" s="713">
        <v>0.30486862866600001</v>
      </c>
    </row>
    <row r="154" spans="1:11" ht="14.4" customHeight="1" thickBot="1" x14ac:dyDescent="0.35">
      <c r="A154" s="728" t="s">
        <v>476</v>
      </c>
      <c r="B154" s="709">
        <v>20406.967335343499</v>
      </c>
      <c r="C154" s="709">
        <v>18768.55502</v>
      </c>
      <c r="D154" s="710">
        <v>-1638.41231534345</v>
      </c>
      <c r="E154" s="711">
        <v>0.91971309168899995</v>
      </c>
      <c r="F154" s="709">
        <v>21749.7212163289</v>
      </c>
      <c r="G154" s="710">
        <v>7249.9070721096396</v>
      </c>
      <c r="H154" s="712">
        <v>1751.8269600000001</v>
      </c>
      <c r="I154" s="709">
        <v>6640.3565600000002</v>
      </c>
      <c r="J154" s="710">
        <v>-609.55051210963495</v>
      </c>
      <c r="K154" s="713">
        <v>0.30530766320800001</v>
      </c>
    </row>
    <row r="155" spans="1:11" ht="14.4" customHeight="1" thickBot="1" x14ac:dyDescent="0.35">
      <c r="A155" s="729" t="s">
        <v>477</v>
      </c>
      <c r="B155" s="709">
        <v>20406.967335343499</v>
      </c>
      <c r="C155" s="709">
        <v>18768.55502</v>
      </c>
      <c r="D155" s="710">
        <v>-1638.41231534345</v>
      </c>
      <c r="E155" s="711">
        <v>0.91971309168899995</v>
      </c>
      <c r="F155" s="709">
        <v>21749.7212163289</v>
      </c>
      <c r="G155" s="710">
        <v>7249.9070721096396</v>
      </c>
      <c r="H155" s="712">
        <v>1751.8269600000001</v>
      </c>
      <c r="I155" s="709">
        <v>6640.3565600000002</v>
      </c>
      <c r="J155" s="710">
        <v>-609.55051210963495</v>
      </c>
      <c r="K155" s="713">
        <v>0.30530766320800001</v>
      </c>
    </row>
    <row r="156" spans="1:11" ht="14.4" customHeight="1" thickBot="1" x14ac:dyDescent="0.35">
      <c r="A156" s="730" t="s">
        <v>478</v>
      </c>
      <c r="B156" s="714">
        <v>0</v>
      </c>
      <c r="C156" s="714">
        <v>0.249</v>
      </c>
      <c r="D156" s="715">
        <v>0.249</v>
      </c>
      <c r="E156" s="716" t="s">
        <v>342</v>
      </c>
      <c r="F156" s="714">
        <v>0.20452562988299999</v>
      </c>
      <c r="G156" s="715">
        <v>6.8175209961000002E-2</v>
      </c>
      <c r="H156" s="717">
        <v>0</v>
      </c>
      <c r="I156" s="714">
        <v>0.23058999999999999</v>
      </c>
      <c r="J156" s="715">
        <v>0.162414790038</v>
      </c>
      <c r="K156" s="722">
        <v>1.1274381608390001</v>
      </c>
    </row>
    <row r="157" spans="1:11" ht="14.4" customHeight="1" thickBot="1" x14ac:dyDescent="0.35">
      <c r="A157" s="731" t="s">
        <v>479</v>
      </c>
      <c r="B157" s="709">
        <v>0</v>
      </c>
      <c r="C157" s="709">
        <v>0</v>
      </c>
      <c r="D157" s="710">
        <v>0</v>
      </c>
      <c r="E157" s="711">
        <v>1</v>
      </c>
      <c r="F157" s="709">
        <v>0</v>
      </c>
      <c r="G157" s="710">
        <v>0</v>
      </c>
      <c r="H157" s="712">
        <v>0</v>
      </c>
      <c r="I157" s="709">
        <v>0.23058999999999999</v>
      </c>
      <c r="J157" s="710">
        <v>0.23058999999999999</v>
      </c>
      <c r="K157" s="720" t="s">
        <v>342</v>
      </c>
    </row>
    <row r="158" spans="1:11" ht="14.4" customHeight="1" thickBot="1" x14ac:dyDescent="0.35">
      <c r="A158" s="731" t="s">
        <v>480</v>
      </c>
      <c r="B158" s="709">
        <v>0</v>
      </c>
      <c r="C158" s="709">
        <v>0.249</v>
      </c>
      <c r="D158" s="710">
        <v>0.249</v>
      </c>
      <c r="E158" s="719" t="s">
        <v>342</v>
      </c>
      <c r="F158" s="709">
        <v>0.20452562988299999</v>
      </c>
      <c r="G158" s="710">
        <v>6.8175209961000002E-2</v>
      </c>
      <c r="H158" s="712">
        <v>0</v>
      </c>
      <c r="I158" s="709">
        <v>0</v>
      </c>
      <c r="J158" s="710">
        <v>-6.8175209961000002E-2</v>
      </c>
      <c r="K158" s="713">
        <v>0</v>
      </c>
    </row>
    <row r="159" spans="1:11" ht="14.4" customHeight="1" thickBot="1" x14ac:dyDescent="0.35">
      <c r="A159" s="730" t="s">
        <v>481</v>
      </c>
      <c r="B159" s="714">
        <v>20.000002005372998</v>
      </c>
      <c r="C159" s="714">
        <v>0</v>
      </c>
      <c r="D159" s="715">
        <v>-20.000002005372998</v>
      </c>
      <c r="E159" s="721">
        <v>0</v>
      </c>
      <c r="F159" s="714">
        <v>35.516690699020998</v>
      </c>
      <c r="G159" s="715">
        <v>11.838896899672999</v>
      </c>
      <c r="H159" s="717">
        <v>0</v>
      </c>
      <c r="I159" s="714">
        <v>0</v>
      </c>
      <c r="J159" s="715">
        <v>-11.838896899672999</v>
      </c>
      <c r="K159" s="722">
        <v>0</v>
      </c>
    </row>
    <row r="160" spans="1:11" ht="14.4" customHeight="1" thickBot="1" x14ac:dyDescent="0.35">
      <c r="A160" s="731" t="s">
        <v>482</v>
      </c>
      <c r="B160" s="709">
        <v>20.000002005372998</v>
      </c>
      <c r="C160" s="709">
        <v>0</v>
      </c>
      <c r="D160" s="710">
        <v>-20.000002005372998</v>
      </c>
      <c r="E160" s="711">
        <v>0</v>
      </c>
      <c r="F160" s="709">
        <v>35.516690699020998</v>
      </c>
      <c r="G160" s="710">
        <v>11.838896899672999</v>
      </c>
      <c r="H160" s="712">
        <v>0</v>
      </c>
      <c r="I160" s="709">
        <v>0</v>
      </c>
      <c r="J160" s="710">
        <v>-11.838896899672999</v>
      </c>
      <c r="K160" s="713">
        <v>0</v>
      </c>
    </row>
    <row r="161" spans="1:11" ht="14.4" customHeight="1" thickBot="1" x14ac:dyDescent="0.35">
      <c r="A161" s="730" t="s">
        <v>483</v>
      </c>
      <c r="B161" s="714">
        <v>24.965291667683001</v>
      </c>
      <c r="C161" s="714">
        <v>14.699199999999999</v>
      </c>
      <c r="D161" s="715">
        <v>-10.266091667683</v>
      </c>
      <c r="E161" s="721">
        <v>0.58878543041499998</v>
      </c>
      <c r="F161" s="714">
        <v>36</v>
      </c>
      <c r="G161" s="715">
        <v>12</v>
      </c>
      <c r="H161" s="717">
        <v>0</v>
      </c>
      <c r="I161" s="714">
        <v>0.75166999999999995</v>
      </c>
      <c r="J161" s="715">
        <v>-11.248329999999999</v>
      </c>
      <c r="K161" s="722">
        <v>2.0879722222000002E-2</v>
      </c>
    </row>
    <row r="162" spans="1:11" ht="14.4" customHeight="1" thickBot="1" x14ac:dyDescent="0.35">
      <c r="A162" s="731" t="s">
        <v>484</v>
      </c>
      <c r="B162" s="709">
        <v>24.965291667683001</v>
      </c>
      <c r="C162" s="709">
        <v>0</v>
      </c>
      <c r="D162" s="710">
        <v>-24.965291667683001</v>
      </c>
      <c r="E162" s="711">
        <v>0</v>
      </c>
      <c r="F162" s="709">
        <v>36</v>
      </c>
      <c r="G162" s="710">
        <v>12</v>
      </c>
      <c r="H162" s="712">
        <v>0</v>
      </c>
      <c r="I162" s="709">
        <v>0</v>
      </c>
      <c r="J162" s="710">
        <v>-12</v>
      </c>
      <c r="K162" s="713">
        <v>0</v>
      </c>
    </row>
    <row r="163" spans="1:11" ht="14.4" customHeight="1" thickBot="1" x14ac:dyDescent="0.35">
      <c r="A163" s="731" t="s">
        <v>485</v>
      </c>
      <c r="B163" s="709">
        <v>0</v>
      </c>
      <c r="C163" s="709">
        <v>14.699199999999999</v>
      </c>
      <c r="D163" s="710">
        <v>14.699199999999999</v>
      </c>
      <c r="E163" s="719" t="s">
        <v>330</v>
      </c>
      <c r="F163" s="709">
        <v>0</v>
      </c>
      <c r="G163" s="710">
        <v>0</v>
      </c>
      <c r="H163" s="712">
        <v>0</v>
      </c>
      <c r="I163" s="709">
        <v>0.75166999999999995</v>
      </c>
      <c r="J163" s="710">
        <v>0.75166999999999995</v>
      </c>
      <c r="K163" s="720" t="s">
        <v>330</v>
      </c>
    </row>
    <row r="164" spans="1:11" ht="14.4" customHeight="1" thickBot="1" x14ac:dyDescent="0.35">
      <c r="A164" s="730" t="s">
        <v>486</v>
      </c>
      <c r="B164" s="714">
        <v>0</v>
      </c>
      <c r="C164" s="714">
        <v>-0.41</v>
      </c>
      <c r="D164" s="715">
        <v>-0.41</v>
      </c>
      <c r="E164" s="716" t="s">
        <v>330</v>
      </c>
      <c r="F164" s="714">
        <v>0</v>
      </c>
      <c r="G164" s="715">
        <v>0</v>
      </c>
      <c r="H164" s="717">
        <v>0</v>
      </c>
      <c r="I164" s="714">
        <v>0</v>
      </c>
      <c r="J164" s="715">
        <v>0</v>
      </c>
      <c r="K164" s="718" t="s">
        <v>330</v>
      </c>
    </row>
    <row r="165" spans="1:11" ht="14.4" customHeight="1" thickBot="1" x14ac:dyDescent="0.35">
      <c r="A165" s="731" t="s">
        <v>487</v>
      </c>
      <c r="B165" s="709">
        <v>0</v>
      </c>
      <c r="C165" s="709">
        <v>-0.41</v>
      </c>
      <c r="D165" s="710">
        <v>-0.41</v>
      </c>
      <c r="E165" s="719" t="s">
        <v>330</v>
      </c>
      <c r="F165" s="709">
        <v>0</v>
      </c>
      <c r="G165" s="710">
        <v>0</v>
      </c>
      <c r="H165" s="712">
        <v>0</v>
      </c>
      <c r="I165" s="709">
        <v>0</v>
      </c>
      <c r="J165" s="710">
        <v>0</v>
      </c>
      <c r="K165" s="720" t="s">
        <v>330</v>
      </c>
    </row>
    <row r="166" spans="1:11" ht="14.4" customHeight="1" thickBot="1" x14ac:dyDescent="0.35">
      <c r="A166" s="730" t="s">
        <v>488</v>
      </c>
      <c r="B166" s="714">
        <v>20362.002041670399</v>
      </c>
      <c r="C166" s="714">
        <v>17582.233960000001</v>
      </c>
      <c r="D166" s="715">
        <v>-2779.7680816704001</v>
      </c>
      <c r="E166" s="721">
        <v>0.86348257524000005</v>
      </c>
      <c r="F166" s="714">
        <v>21678</v>
      </c>
      <c r="G166" s="715">
        <v>7226</v>
      </c>
      <c r="H166" s="717">
        <v>1751.8269600000001</v>
      </c>
      <c r="I166" s="714">
        <v>6639.3809600000004</v>
      </c>
      <c r="J166" s="715">
        <v>-586.61903999999902</v>
      </c>
      <c r="K166" s="722">
        <v>0.30627276317000002</v>
      </c>
    </row>
    <row r="167" spans="1:11" ht="14.4" customHeight="1" thickBot="1" x14ac:dyDescent="0.35">
      <c r="A167" s="731" t="s">
        <v>489</v>
      </c>
      <c r="B167" s="709">
        <v>11670.0011701352</v>
      </c>
      <c r="C167" s="709">
        <v>9374.1839400000008</v>
      </c>
      <c r="D167" s="710">
        <v>-2295.8172301352301</v>
      </c>
      <c r="E167" s="711">
        <v>0.80327189374999997</v>
      </c>
      <c r="F167" s="709">
        <v>12282</v>
      </c>
      <c r="G167" s="710">
        <v>4094</v>
      </c>
      <c r="H167" s="712">
        <v>1127.3352500000001</v>
      </c>
      <c r="I167" s="709">
        <v>3921.1225100000001</v>
      </c>
      <c r="J167" s="710">
        <v>-172.87748999999999</v>
      </c>
      <c r="K167" s="713">
        <v>0.31925765429000003</v>
      </c>
    </row>
    <row r="168" spans="1:11" ht="14.4" customHeight="1" thickBot="1" x14ac:dyDescent="0.35">
      <c r="A168" s="731" t="s">
        <v>490</v>
      </c>
      <c r="B168" s="709">
        <v>8692.0008715351705</v>
      </c>
      <c r="C168" s="709">
        <v>8208.0500200000006</v>
      </c>
      <c r="D168" s="710">
        <v>-483.95085153516601</v>
      </c>
      <c r="E168" s="711">
        <v>0.94432227300799998</v>
      </c>
      <c r="F168" s="709">
        <v>9396</v>
      </c>
      <c r="G168" s="710">
        <v>3132</v>
      </c>
      <c r="H168" s="712">
        <v>624.49171000000001</v>
      </c>
      <c r="I168" s="709">
        <v>2718.2584499999998</v>
      </c>
      <c r="J168" s="710">
        <v>-413.74155000000002</v>
      </c>
      <c r="K168" s="713">
        <v>0.28929953703700001</v>
      </c>
    </row>
    <row r="169" spans="1:11" ht="14.4" customHeight="1" thickBot="1" x14ac:dyDescent="0.35">
      <c r="A169" s="730" t="s">
        <v>491</v>
      </c>
      <c r="B169" s="714">
        <v>0</v>
      </c>
      <c r="C169" s="714">
        <v>1171.78286</v>
      </c>
      <c r="D169" s="715">
        <v>1171.78286</v>
      </c>
      <c r="E169" s="716" t="s">
        <v>330</v>
      </c>
      <c r="F169" s="714">
        <v>0</v>
      </c>
      <c r="G169" s="715">
        <v>0</v>
      </c>
      <c r="H169" s="717">
        <v>0</v>
      </c>
      <c r="I169" s="714">
        <v>-6.6600000000000001E-3</v>
      </c>
      <c r="J169" s="715">
        <v>-6.6600000000000001E-3</v>
      </c>
      <c r="K169" s="718" t="s">
        <v>330</v>
      </c>
    </row>
    <row r="170" spans="1:11" ht="14.4" customHeight="1" thickBot="1" x14ac:dyDescent="0.35">
      <c r="A170" s="731" t="s">
        <v>492</v>
      </c>
      <c r="B170" s="709">
        <v>0</v>
      </c>
      <c r="C170" s="709">
        <v>171.79652999999999</v>
      </c>
      <c r="D170" s="710">
        <v>171.79652999999999</v>
      </c>
      <c r="E170" s="719" t="s">
        <v>330</v>
      </c>
      <c r="F170" s="709">
        <v>0</v>
      </c>
      <c r="G170" s="710">
        <v>0</v>
      </c>
      <c r="H170" s="712">
        <v>0</v>
      </c>
      <c r="I170" s="709">
        <v>0</v>
      </c>
      <c r="J170" s="710">
        <v>0</v>
      </c>
      <c r="K170" s="720" t="s">
        <v>330</v>
      </c>
    </row>
    <row r="171" spans="1:11" ht="14.4" customHeight="1" thickBot="1" x14ac:dyDescent="0.35">
      <c r="A171" s="731" t="s">
        <v>493</v>
      </c>
      <c r="B171" s="709">
        <v>0</v>
      </c>
      <c r="C171" s="709">
        <v>999.98632999999995</v>
      </c>
      <c r="D171" s="710">
        <v>999.98632999999995</v>
      </c>
      <c r="E171" s="719" t="s">
        <v>330</v>
      </c>
      <c r="F171" s="709">
        <v>0</v>
      </c>
      <c r="G171" s="710">
        <v>0</v>
      </c>
      <c r="H171" s="712">
        <v>0</v>
      </c>
      <c r="I171" s="709">
        <v>-6.6600000000000001E-3</v>
      </c>
      <c r="J171" s="710">
        <v>-6.6600000000000001E-3</v>
      </c>
      <c r="K171" s="720" t="s">
        <v>330</v>
      </c>
    </row>
    <row r="172" spans="1:11" ht="14.4" customHeight="1" thickBot="1" x14ac:dyDescent="0.35">
      <c r="A172" s="728" t="s">
        <v>494</v>
      </c>
      <c r="B172" s="709">
        <v>31.163405158532001</v>
      </c>
      <c r="C172" s="709">
        <v>70.702209999999994</v>
      </c>
      <c r="D172" s="710">
        <v>39.538804841468</v>
      </c>
      <c r="E172" s="711">
        <v>2.268757526346</v>
      </c>
      <c r="F172" s="709">
        <v>33.136597058493003</v>
      </c>
      <c r="G172" s="710">
        <v>11.045532352831</v>
      </c>
      <c r="H172" s="712">
        <v>0</v>
      </c>
      <c r="I172" s="709">
        <v>0.55342999999999998</v>
      </c>
      <c r="J172" s="710">
        <v>-10.492102352830999</v>
      </c>
      <c r="K172" s="713">
        <v>1.670147357E-2</v>
      </c>
    </row>
    <row r="173" spans="1:11" ht="14.4" customHeight="1" thickBot="1" x14ac:dyDescent="0.35">
      <c r="A173" s="729" t="s">
        <v>495</v>
      </c>
      <c r="B173" s="709">
        <v>0</v>
      </c>
      <c r="C173" s="709">
        <v>34.720010000000002</v>
      </c>
      <c r="D173" s="710">
        <v>34.720010000000002</v>
      </c>
      <c r="E173" s="719" t="s">
        <v>330</v>
      </c>
      <c r="F173" s="709">
        <v>0</v>
      </c>
      <c r="G173" s="710">
        <v>0</v>
      </c>
      <c r="H173" s="712">
        <v>0</v>
      </c>
      <c r="I173" s="709">
        <v>0.39900000000000002</v>
      </c>
      <c r="J173" s="710">
        <v>0.39900000000000002</v>
      </c>
      <c r="K173" s="720" t="s">
        <v>330</v>
      </c>
    </row>
    <row r="174" spans="1:11" ht="14.4" customHeight="1" thickBot="1" x14ac:dyDescent="0.35">
      <c r="A174" s="730" t="s">
        <v>496</v>
      </c>
      <c r="B174" s="714">
        <v>0</v>
      </c>
      <c r="C174" s="714">
        <v>34.720010000000002</v>
      </c>
      <c r="D174" s="715">
        <v>34.720010000000002</v>
      </c>
      <c r="E174" s="716" t="s">
        <v>330</v>
      </c>
      <c r="F174" s="714">
        <v>0</v>
      </c>
      <c r="G174" s="715">
        <v>0</v>
      </c>
      <c r="H174" s="717">
        <v>0</v>
      </c>
      <c r="I174" s="714">
        <v>0.39900000000000002</v>
      </c>
      <c r="J174" s="715">
        <v>0.39900000000000002</v>
      </c>
      <c r="K174" s="718" t="s">
        <v>330</v>
      </c>
    </row>
    <row r="175" spans="1:11" ht="14.4" customHeight="1" thickBot="1" x14ac:dyDescent="0.35">
      <c r="A175" s="731" t="s">
        <v>497</v>
      </c>
      <c r="B175" s="709">
        <v>0</v>
      </c>
      <c r="C175" s="709">
        <v>34.720010000000002</v>
      </c>
      <c r="D175" s="710">
        <v>34.720010000000002</v>
      </c>
      <c r="E175" s="719" t="s">
        <v>330</v>
      </c>
      <c r="F175" s="709">
        <v>0</v>
      </c>
      <c r="G175" s="710">
        <v>0</v>
      </c>
      <c r="H175" s="712">
        <v>0</v>
      </c>
      <c r="I175" s="709">
        <v>0.39900000000000002</v>
      </c>
      <c r="J175" s="710">
        <v>0.39900000000000002</v>
      </c>
      <c r="K175" s="720" t="s">
        <v>330</v>
      </c>
    </row>
    <row r="176" spans="1:11" ht="14.4" customHeight="1" thickBot="1" x14ac:dyDescent="0.35">
      <c r="A176" s="734" t="s">
        <v>498</v>
      </c>
      <c r="B176" s="714">
        <v>31.163405158532001</v>
      </c>
      <c r="C176" s="714">
        <v>35.982199999999999</v>
      </c>
      <c r="D176" s="715">
        <v>4.8187948414669997</v>
      </c>
      <c r="E176" s="721">
        <v>1.1546299198350001</v>
      </c>
      <c r="F176" s="714">
        <v>33.136597058493003</v>
      </c>
      <c r="G176" s="715">
        <v>11.045532352831</v>
      </c>
      <c r="H176" s="717">
        <v>0</v>
      </c>
      <c r="I176" s="714">
        <v>0.15443000000000001</v>
      </c>
      <c r="J176" s="715">
        <v>-10.891102352831</v>
      </c>
      <c r="K176" s="722">
        <v>4.6604061280000001E-3</v>
      </c>
    </row>
    <row r="177" spans="1:11" ht="14.4" customHeight="1" thickBot="1" x14ac:dyDescent="0.35">
      <c r="A177" s="730" t="s">
        <v>499</v>
      </c>
      <c r="B177" s="714">
        <v>0</v>
      </c>
      <c r="C177" s="714">
        <v>6.0000000000000002E-5</v>
      </c>
      <c r="D177" s="715">
        <v>6.0000000000000002E-5</v>
      </c>
      <c r="E177" s="716" t="s">
        <v>330</v>
      </c>
      <c r="F177" s="714">
        <v>0</v>
      </c>
      <c r="G177" s="715">
        <v>0</v>
      </c>
      <c r="H177" s="717">
        <v>0</v>
      </c>
      <c r="I177" s="714">
        <v>-3.1E-4</v>
      </c>
      <c r="J177" s="715">
        <v>-3.1E-4</v>
      </c>
      <c r="K177" s="718" t="s">
        <v>330</v>
      </c>
    </row>
    <row r="178" spans="1:11" ht="14.4" customHeight="1" thickBot="1" x14ac:dyDescent="0.35">
      <c r="A178" s="731" t="s">
        <v>500</v>
      </c>
      <c r="B178" s="709">
        <v>0</v>
      </c>
      <c r="C178" s="709">
        <v>6.0000000000000002E-5</v>
      </c>
      <c r="D178" s="710">
        <v>6.0000000000000002E-5</v>
      </c>
      <c r="E178" s="719" t="s">
        <v>330</v>
      </c>
      <c r="F178" s="709">
        <v>0</v>
      </c>
      <c r="G178" s="710">
        <v>0</v>
      </c>
      <c r="H178" s="712">
        <v>0</v>
      </c>
      <c r="I178" s="709">
        <v>-3.1E-4</v>
      </c>
      <c r="J178" s="710">
        <v>-3.1E-4</v>
      </c>
      <c r="K178" s="720" t="s">
        <v>330</v>
      </c>
    </row>
    <row r="179" spans="1:11" ht="14.4" customHeight="1" thickBot="1" x14ac:dyDescent="0.35">
      <c r="A179" s="730" t="s">
        <v>501</v>
      </c>
      <c r="B179" s="714">
        <v>31.163405158532001</v>
      </c>
      <c r="C179" s="714">
        <v>35.982140000000001</v>
      </c>
      <c r="D179" s="715">
        <v>4.8187348414680002</v>
      </c>
      <c r="E179" s="721">
        <v>1.1546279945</v>
      </c>
      <c r="F179" s="714">
        <v>33.136597058493003</v>
      </c>
      <c r="G179" s="715">
        <v>11.045532352831</v>
      </c>
      <c r="H179" s="717">
        <v>0</v>
      </c>
      <c r="I179" s="714">
        <v>0.15473999999999999</v>
      </c>
      <c r="J179" s="715">
        <v>-10.890792352830999</v>
      </c>
      <c r="K179" s="722">
        <v>4.6697613429999996E-3</v>
      </c>
    </row>
    <row r="180" spans="1:11" ht="14.4" customHeight="1" thickBot="1" x14ac:dyDescent="0.35">
      <c r="A180" s="731" t="s">
        <v>502</v>
      </c>
      <c r="B180" s="709">
        <v>0.45796230795300003</v>
      </c>
      <c r="C180" s="709">
        <v>4.4999999999999998E-2</v>
      </c>
      <c r="D180" s="710">
        <v>-0.41296230795299999</v>
      </c>
      <c r="E180" s="711">
        <v>9.8261361727999999E-2</v>
      </c>
      <c r="F180" s="709">
        <v>0</v>
      </c>
      <c r="G180" s="710">
        <v>0</v>
      </c>
      <c r="H180" s="712">
        <v>0</v>
      </c>
      <c r="I180" s="709">
        <v>3.3000000000000002E-2</v>
      </c>
      <c r="J180" s="710">
        <v>3.3000000000000002E-2</v>
      </c>
      <c r="K180" s="720" t="s">
        <v>330</v>
      </c>
    </row>
    <row r="181" spans="1:11" ht="14.4" customHeight="1" thickBot="1" x14ac:dyDescent="0.35">
      <c r="A181" s="731" t="s">
        <v>503</v>
      </c>
      <c r="B181" s="709">
        <v>0</v>
      </c>
      <c r="C181" s="709">
        <v>0</v>
      </c>
      <c r="D181" s="710">
        <v>0</v>
      </c>
      <c r="E181" s="711">
        <v>1</v>
      </c>
      <c r="F181" s="709">
        <v>0</v>
      </c>
      <c r="G181" s="710">
        <v>0</v>
      </c>
      <c r="H181" s="712">
        <v>0</v>
      </c>
      <c r="I181" s="709">
        <v>0.12174</v>
      </c>
      <c r="J181" s="710">
        <v>0.12174</v>
      </c>
      <c r="K181" s="720" t="s">
        <v>342</v>
      </c>
    </row>
    <row r="182" spans="1:11" ht="14.4" customHeight="1" thickBot="1" x14ac:dyDescent="0.35">
      <c r="A182" s="731" t="s">
        <v>504</v>
      </c>
      <c r="B182" s="709">
        <v>30.705442850577999</v>
      </c>
      <c r="C182" s="709">
        <v>35.937139999999999</v>
      </c>
      <c r="D182" s="710">
        <v>5.2316971494209996</v>
      </c>
      <c r="E182" s="711">
        <v>1.1703833803949999</v>
      </c>
      <c r="F182" s="709">
        <v>33.136597058493003</v>
      </c>
      <c r="G182" s="710">
        <v>11.045532352831</v>
      </c>
      <c r="H182" s="712">
        <v>0</v>
      </c>
      <c r="I182" s="709">
        <v>0</v>
      </c>
      <c r="J182" s="710">
        <v>-11.045532352831</v>
      </c>
      <c r="K182" s="713">
        <v>0</v>
      </c>
    </row>
    <row r="183" spans="1:11" ht="14.4" customHeight="1" thickBot="1" x14ac:dyDescent="0.35">
      <c r="A183" s="728" t="s">
        <v>505</v>
      </c>
      <c r="B183" s="709">
        <v>0</v>
      </c>
      <c r="C183" s="709">
        <v>2.7499999999999998E-3</v>
      </c>
      <c r="D183" s="710">
        <v>2.7499999999999998E-3</v>
      </c>
      <c r="E183" s="719" t="s">
        <v>342</v>
      </c>
      <c r="F183" s="709">
        <v>0</v>
      </c>
      <c r="G183" s="710">
        <v>0</v>
      </c>
      <c r="H183" s="712">
        <v>0</v>
      </c>
      <c r="I183" s="709">
        <v>0</v>
      </c>
      <c r="J183" s="710">
        <v>0</v>
      </c>
      <c r="K183" s="720" t="s">
        <v>330</v>
      </c>
    </row>
    <row r="184" spans="1:11" ht="14.4" customHeight="1" thickBot="1" x14ac:dyDescent="0.35">
      <c r="A184" s="734" t="s">
        <v>506</v>
      </c>
      <c r="B184" s="714">
        <v>0</v>
      </c>
      <c r="C184" s="714">
        <v>2.7499999999999998E-3</v>
      </c>
      <c r="D184" s="715">
        <v>2.7499999999999998E-3</v>
      </c>
      <c r="E184" s="716" t="s">
        <v>342</v>
      </c>
      <c r="F184" s="714">
        <v>0</v>
      </c>
      <c r="G184" s="715">
        <v>0</v>
      </c>
      <c r="H184" s="717">
        <v>0</v>
      </c>
      <c r="I184" s="714">
        <v>0</v>
      </c>
      <c r="J184" s="715">
        <v>0</v>
      </c>
      <c r="K184" s="718" t="s">
        <v>330</v>
      </c>
    </row>
    <row r="185" spans="1:11" ht="14.4" customHeight="1" thickBot="1" x14ac:dyDescent="0.35">
      <c r="A185" s="730" t="s">
        <v>507</v>
      </c>
      <c r="B185" s="714">
        <v>0</v>
      </c>
      <c r="C185" s="714">
        <v>2.7499999999999998E-3</v>
      </c>
      <c r="D185" s="715">
        <v>2.7499999999999998E-3</v>
      </c>
      <c r="E185" s="716" t="s">
        <v>342</v>
      </c>
      <c r="F185" s="714">
        <v>0</v>
      </c>
      <c r="G185" s="715">
        <v>0</v>
      </c>
      <c r="H185" s="717">
        <v>0</v>
      </c>
      <c r="I185" s="714">
        <v>0</v>
      </c>
      <c r="J185" s="715">
        <v>0</v>
      </c>
      <c r="K185" s="718" t="s">
        <v>330</v>
      </c>
    </row>
    <row r="186" spans="1:11" ht="14.4" customHeight="1" thickBot="1" x14ac:dyDescent="0.35">
      <c r="A186" s="731" t="s">
        <v>508</v>
      </c>
      <c r="B186" s="709">
        <v>0</v>
      </c>
      <c r="C186" s="709">
        <v>2.7499999999999998E-3</v>
      </c>
      <c r="D186" s="710">
        <v>2.7499999999999998E-3</v>
      </c>
      <c r="E186" s="719" t="s">
        <v>342</v>
      </c>
      <c r="F186" s="709">
        <v>0</v>
      </c>
      <c r="G186" s="710">
        <v>0</v>
      </c>
      <c r="H186" s="712">
        <v>0</v>
      </c>
      <c r="I186" s="709">
        <v>0</v>
      </c>
      <c r="J186" s="710">
        <v>0</v>
      </c>
      <c r="K186" s="720" t="s">
        <v>330</v>
      </c>
    </row>
    <row r="187" spans="1:11" ht="14.4" customHeight="1" thickBot="1" x14ac:dyDescent="0.35">
      <c r="A187" s="727" t="s">
        <v>509</v>
      </c>
      <c r="B187" s="709">
        <v>4542.6882206764203</v>
      </c>
      <c r="C187" s="709">
        <v>5210.3932000000004</v>
      </c>
      <c r="D187" s="710">
        <v>667.70497932357705</v>
      </c>
      <c r="E187" s="711">
        <v>1.146984548991</v>
      </c>
      <c r="F187" s="709">
        <v>4566.8156616646802</v>
      </c>
      <c r="G187" s="710">
        <v>1522.2718872215601</v>
      </c>
      <c r="H187" s="712">
        <v>470.21051999999997</v>
      </c>
      <c r="I187" s="709">
        <v>1753.4235200000001</v>
      </c>
      <c r="J187" s="710">
        <v>231.15163277843999</v>
      </c>
      <c r="K187" s="713">
        <v>0.38394882778299999</v>
      </c>
    </row>
    <row r="188" spans="1:11" ht="14.4" customHeight="1" thickBot="1" x14ac:dyDescent="0.35">
      <c r="A188" s="732" t="s">
        <v>510</v>
      </c>
      <c r="B188" s="714">
        <v>4542.6882206764203</v>
      </c>
      <c r="C188" s="714">
        <v>5210.3932000000004</v>
      </c>
      <c r="D188" s="715">
        <v>667.70497932357705</v>
      </c>
      <c r="E188" s="721">
        <v>1.146984548991</v>
      </c>
      <c r="F188" s="714">
        <v>4566.8156616646802</v>
      </c>
      <c r="G188" s="715">
        <v>1522.2718872215601</v>
      </c>
      <c r="H188" s="717">
        <v>470.21051999999997</v>
      </c>
      <c r="I188" s="714">
        <v>1753.4235200000001</v>
      </c>
      <c r="J188" s="715">
        <v>231.15163277843999</v>
      </c>
      <c r="K188" s="722">
        <v>0.38394882778299999</v>
      </c>
    </row>
    <row r="189" spans="1:11" ht="14.4" customHeight="1" thickBot="1" x14ac:dyDescent="0.35">
      <c r="A189" s="734" t="s">
        <v>54</v>
      </c>
      <c r="B189" s="714">
        <v>4542.6882206764203</v>
      </c>
      <c r="C189" s="714">
        <v>5210.3932000000004</v>
      </c>
      <c r="D189" s="715">
        <v>667.70497932357705</v>
      </c>
      <c r="E189" s="721">
        <v>1.146984548991</v>
      </c>
      <c r="F189" s="714">
        <v>4566.8156616646802</v>
      </c>
      <c r="G189" s="715">
        <v>1522.2718872215601</v>
      </c>
      <c r="H189" s="717">
        <v>470.21051999999997</v>
      </c>
      <c r="I189" s="714">
        <v>1753.4235200000001</v>
      </c>
      <c r="J189" s="715">
        <v>231.15163277843999</v>
      </c>
      <c r="K189" s="722">
        <v>0.38394882778299999</v>
      </c>
    </row>
    <row r="190" spans="1:11" ht="14.4" customHeight="1" thickBot="1" x14ac:dyDescent="0.35">
      <c r="A190" s="733" t="s">
        <v>511</v>
      </c>
      <c r="B190" s="709">
        <v>0</v>
      </c>
      <c r="C190" s="709">
        <v>0</v>
      </c>
      <c r="D190" s="710">
        <v>0</v>
      </c>
      <c r="E190" s="711">
        <v>1</v>
      </c>
      <c r="F190" s="709">
        <v>176.087908867723</v>
      </c>
      <c r="G190" s="710">
        <v>58.695969622573998</v>
      </c>
      <c r="H190" s="712">
        <v>55.48142</v>
      </c>
      <c r="I190" s="709">
        <v>58.67942</v>
      </c>
      <c r="J190" s="710">
        <v>-1.6549622574E-2</v>
      </c>
      <c r="K190" s="713">
        <v>0.33323934833000002</v>
      </c>
    </row>
    <row r="191" spans="1:11" ht="14.4" customHeight="1" thickBot="1" x14ac:dyDescent="0.35">
      <c r="A191" s="731" t="s">
        <v>512</v>
      </c>
      <c r="B191" s="709">
        <v>0</v>
      </c>
      <c r="C191" s="709">
        <v>0</v>
      </c>
      <c r="D191" s="710">
        <v>0</v>
      </c>
      <c r="E191" s="711">
        <v>1</v>
      </c>
      <c r="F191" s="709">
        <v>176.087908867723</v>
      </c>
      <c r="G191" s="710">
        <v>58.695969622573998</v>
      </c>
      <c r="H191" s="712">
        <v>55.48142</v>
      </c>
      <c r="I191" s="709">
        <v>58.67942</v>
      </c>
      <c r="J191" s="710">
        <v>-1.6549622574E-2</v>
      </c>
      <c r="K191" s="713">
        <v>0.33323934833000002</v>
      </c>
    </row>
    <row r="192" spans="1:11" ht="14.4" customHeight="1" thickBot="1" x14ac:dyDescent="0.35">
      <c r="A192" s="730" t="s">
        <v>513</v>
      </c>
      <c r="B192" s="714">
        <v>104.75978949461</v>
      </c>
      <c r="C192" s="714">
        <v>96.414000000000001</v>
      </c>
      <c r="D192" s="715">
        <v>-8.3457894946090008</v>
      </c>
      <c r="E192" s="721">
        <v>0.92033403718200002</v>
      </c>
      <c r="F192" s="714">
        <v>104.15019981508</v>
      </c>
      <c r="G192" s="715">
        <v>34.716733271693002</v>
      </c>
      <c r="H192" s="717">
        <v>7.8719999999999999</v>
      </c>
      <c r="I192" s="714">
        <v>31.488</v>
      </c>
      <c r="J192" s="715">
        <v>-3.2287332716930002</v>
      </c>
      <c r="K192" s="722">
        <v>0.30233259327299999</v>
      </c>
    </row>
    <row r="193" spans="1:11" ht="14.4" customHeight="1" thickBot="1" x14ac:dyDescent="0.35">
      <c r="A193" s="731" t="s">
        <v>514</v>
      </c>
      <c r="B193" s="709">
        <v>104.75978949461</v>
      </c>
      <c r="C193" s="709">
        <v>96.414000000000001</v>
      </c>
      <c r="D193" s="710">
        <v>-8.3457894946090008</v>
      </c>
      <c r="E193" s="711">
        <v>0.92033403718200002</v>
      </c>
      <c r="F193" s="709">
        <v>104.15019981508</v>
      </c>
      <c r="G193" s="710">
        <v>34.716733271693002</v>
      </c>
      <c r="H193" s="712">
        <v>7.8719999999999999</v>
      </c>
      <c r="I193" s="709">
        <v>31.488</v>
      </c>
      <c r="J193" s="710">
        <v>-3.2287332716930002</v>
      </c>
      <c r="K193" s="713">
        <v>0.30233259327299999</v>
      </c>
    </row>
    <row r="194" spans="1:11" ht="14.4" customHeight="1" thickBot="1" x14ac:dyDescent="0.35">
      <c r="A194" s="730" t="s">
        <v>515</v>
      </c>
      <c r="B194" s="714">
        <v>159.62265216410501</v>
      </c>
      <c r="C194" s="714">
        <v>187.78280000000001</v>
      </c>
      <c r="D194" s="715">
        <v>28.160147835894001</v>
      </c>
      <c r="E194" s="721">
        <v>1.1764169900329999</v>
      </c>
      <c r="F194" s="714">
        <v>225.372590558415</v>
      </c>
      <c r="G194" s="715">
        <v>75.124196852804005</v>
      </c>
      <c r="H194" s="717">
        <v>4.1855399999999996</v>
      </c>
      <c r="I194" s="714">
        <v>35.743020000000001</v>
      </c>
      <c r="J194" s="715">
        <v>-39.381176852804003</v>
      </c>
      <c r="K194" s="722">
        <v>0.15859523960399999</v>
      </c>
    </row>
    <row r="195" spans="1:11" ht="14.4" customHeight="1" thickBot="1" x14ac:dyDescent="0.35">
      <c r="A195" s="731" t="s">
        <v>516</v>
      </c>
      <c r="B195" s="709">
        <v>123.725697280609</v>
      </c>
      <c r="C195" s="709">
        <v>168.72</v>
      </c>
      <c r="D195" s="710">
        <v>44.994302719391001</v>
      </c>
      <c r="E195" s="711">
        <v>1.363661742938</v>
      </c>
      <c r="F195" s="709">
        <v>197.054565929175</v>
      </c>
      <c r="G195" s="710">
        <v>65.684855309724995</v>
      </c>
      <c r="H195" s="712">
        <v>3.33</v>
      </c>
      <c r="I195" s="709">
        <v>28.86</v>
      </c>
      <c r="J195" s="710">
        <v>-36.824855309725002</v>
      </c>
      <c r="K195" s="713">
        <v>0.14645689565100001</v>
      </c>
    </row>
    <row r="196" spans="1:11" ht="14.4" customHeight="1" thickBot="1" x14ac:dyDescent="0.35">
      <c r="A196" s="731" t="s">
        <v>517</v>
      </c>
      <c r="B196" s="709">
        <v>25.512248171625</v>
      </c>
      <c r="C196" s="709">
        <v>10.198700000000001</v>
      </c>
      <c r="D196" s="710">
        <v>-15.313548171624999</v>
      </c>
      <c r="E196" s="711">
        <v>0.399757008139</v>
      </c>
      <c r="F196" s="709">
        <v>18.827873731126999</v>
      </c>
      <c r="G196" s="710">
        <v>6.2759579103750003</v>
      </c>
      <c r="H196" s="712">
        <v>0</v>
      </c>
      <c r="I196" s="709">
        <v>3.1404000000000001</v>
      </c>
      <c r="J196" s="710">
        <v>-3.1355579103750002</v>
      </c>
      <c r="K196" s="713">
        <v>0.166795254995</v>
      </c>
    </row>
    <row r="197" spans="1:11" ht="14.4" customHeight="1" thickBot="1" x14ac:dyDescent="0.35">
      <c r="A197" s="731" t="s">
        <v>518</v>
      </c>
      <c r="B197" s="709">
        <v>10.384706711871001</v>
      </c>
      <c r="C197" s="709">
        <v>8.8641000000000005</v>
      </c>
      <c r="D197" s="710">
        <v>-1.52060671187</v>
      </c>
      <c r="E197" s="711">
        <v>0.85357249327600004</v>
      </c>
      <c r="F197" s="709">
        <v>9.4901508981110005</v>
      </c>
      <c r="G197" s="710">
        <v>3.1633836327029998</v>
      </c>
      <c r="H197" s="712">
        <v>0.85553999999999997</v>
      </c>
      <c r="I197" s="709">
        <v>3.7426200000000001</v>
      </c>
      <c r="J197" s="710">
        <v>0.57923636729600003</v>
      </c>
      <c r="K197" s="713">
        <v>0.39436886095700002</v>
      </c>
    </row>
    <row r="198" spans="1:11" ht="14.4" customHeight="1" thickBot="1" x14ac:dyDescent="0.35">
      <c r="A198" s="730" t="s">
        <v>519</v>
      </c>
      <c r="B198" s="714">
        <v>1077.62939302979</v>
      </c>
      <c r="C198" s="714">
        <v>1044.60662</v>
      </c>
      <c r="D198" s="715">
        <v>-33.022773029794003</v>
      </c>
      <c r="E198" s="721">
        <v>0.96935609473499995</v>
      </c>
      <c r="F198" s="714">
        <v>1022.17177205947</v>
      </c>
      <c r="G198" s="715">
        <v>340.72392401982398</v>
      </c>
      <c r="H198" s="717">
        <v>81.793909999999002</v>
      </c>
      <c r="I198" s="714">
        <v>356.89864</v>
      </c>
      <c r="J198" s="715">
        <v>16.174715980175002</v>
      </c>
      <c r="K198" s="722">
        <v>0.349157206015</v>
      </c>
    </row>
    <row r="199" spans="1:11" ht="14.4" customHeight="1" thickBot="1" x14ac:dyDescent="0.35">
      <c r="A199" s="731" t="s">
        <v>520</v>
      </c>
      <c r="B199" s="709">
        <v>1077.62939302979</v>
      </c>
      <c r="C199" s="709">
        <v>1044.60662</v>
      </c>
      <c r="D199" s="710">
        <v>-33.022773029794003</v>
      </c>
      <c r="E199" s="711">
        <v>0.96935609473499995</v>
      </c>
      <c r="F199" s="709">
        <v>1022.17177205947</v>
      </c>
      <c r="G199" s="710">
        <v>340.72392401982398</v>
      </c>
      <c r="H199" s="712">
        <v>81.793909999999002</v>
      </c>
      <c r="I199" s="709">
        <v>356.89864</v>
      </c>
      <c r="J199" s="710">
        <v>16.174715980175002</v>
      </c>
      <c r="K199" s="713">
        <v>0.349157206015</v>
      </c>
    </row>
    <row r="200" spans="1:11" ht="14.4" customHeight="1" thickBot="1" x14ac:dyDescent="0.35">
      <c r="A200" s="730" t="s">
        <v>521</v>
      </c>
      <c r="B200" s="714">
        <v>0</v>
      </c>
      <c r="C200" s="714">
        <v>2.1230000000000002</v>
      </c>
      <c r="D200" s="715">
        <v>2.1230000000000002</v>
      </c>
      <c r="E200" s="716" t="s">
        <v>342</v>
      </c>
      <c r="F200" s="714">
        <v>0</v>
      </c>
      <c r="G200" s="715">
        <v>0</v>
      </c>
      <c r="H200" s="717">
        <v>0.35</v>
      </c>
      <c r="I200" s="714">
        <v>0.4</v>
      </c>
      <c r="J200" s="715">
        <v>0.4</v>
      </c>
      <c r="K200" s="718" t="s">
        <v>342</v>
      </c>
    </row>
    <row r="201" spans="1:11" ht="14.4" customHeight="1" thickBot="1" x14ac:dyDescent="0.35">
      <c r="A201" s="731" t="s">
        <v>522</v>
      </c>
      <c r="B201" s="709">
        <v>0</v>
      </c>
      <c r="C201" s="709">
        <v>2.1230000000000002</v>
      </c>
      <c r="D201" s="710">
        <v>2.1230000000000002</v>
      </c>
      <c r="E201" s="719" t="s">
        <v>342</v>
      </c>
      <c r="F201" s="709">
        <v>0</v>
      </c>
      <c r="G201" s="710">
        <v>0</v>
      </c>
      <c r="H201" s="712">
        <v>0.35</v>
      </c>
      <c r="I201" s="709">
        <v>0.4</v>
      </c>
      <c r="J201" s="710">
        <v>0.4</v>
      </c>
      <c r="K201" s="720" t="s">
        <v>342</v>
      </c>
    </row>
    <row r="202" spans="1:11" ht="14.4" customHeight="1" thickBot="1" x14ac:dyDescent="0.35">
      <c r="A202" s="730" t="s">
        <v>523</v>
      </c>
      <c r="B202" s="714">
        <v>588.43796277981403</v>
      </c>
      <c r="C202" s="714">
        <v>563.01031999999998</v>
      </c>
      <c r="D202" s="715">
        <v>-25.427642779812999</v>
      </c>
      <c r="E202" s="721">
        <v>0.95678789543099996</v>
      </c>
      <c r="F202" s="714">
        <v>519.95365584820399</v>
      </c>
      <c r="G202" s="715">
        <v>173.31788528273501</v>
      </c>
      <c r="H202" s="717">
        <v>37.38259</v>
      </c>
      <c r="I202" s="714">
        <v>135.00108</v>
      </c>
      <c r="J202" s="715">
        <v>-38.316805282734002</v>
      </c>
      <c r="K202" s="722">
        <v>0.25964060158300001</v>
      </c>
    </row>
    <row r="203" spans="1:11" ht="14.4" customHeight="1" thickBot="1" x14ac:dyDescent="0.35">
      <c r="A203" s="731" t="s">
        <v>524</v>
      </c>
      <c r="B203" s="709">
        <v>588.43796277981403</v>
      </c>
      <c r="C203" s="709">
        <v>563.01031999999998</v>
      </c>
      <c r="D203" s="710">
        <v>-25.427642779812999</v>
      </c>
      <c r="E203" s="711">
        <v>0.95678789543099996</v>
      </c>
      <c r="F203" s="709">
        <v>519.95365584820399</v>
      </c>
      <c r="G203" s="710">
        <v>173.31788528273501</v>
      </c>
      <c r="H203" s="712">
        <v>37.38259</v>
      </c>
      <c r="I203" s="709">
        <v>135.00108</v>
      </c>
      <c r="J203" s="710">
        <v>-38.316805282734002</v>
      </c>
      <c r="K203" s="713">
        <v>0.25964060158300001</v>
      </c>
    </row>
    <row r="204" spans="1:11" ht="14.4" customHeight="1" thickBot="1" x14ac:dyDescent="0.35">
      <c r="A204" s="730" t="s">
        <v>525</v>
      </c>
      <c r="B204" s="714">
        <v>0</v>
      </c>
      <c r="C204" s="714">
        <v>711.57794000000001</v>
      </c>
      <c r="D204" s="715">
        <v>711.57794000000001</v>
      </c>
      <c r="E204" s="716" t="s">
        <v>342</v>
      </c>
      <c r="F204" s="714">
        <v>0</v>
      </c>
      <c r="G204" s="715">
        <v>0</v>
      </c>
      <c r="H204" s="717">
        <v>57.89237</v>
      </c>
      <c r="I204" s="714">
        <v>290.41824000000003</v>
      </c>
      <c r="J204" s="715">
        <v>290.41824000000003</v>
      </c>
      <c r="K204" s="718" t="s">
        <v>342</v>
      </c>
    </row>
    <row r="205" spans="1:11" ht="14.4" customHeight="1" thickBot="1" x14ac:dyDescent="0.35">
      <c r="A205" s="731" t="s">
        <v>526</v>
      </c>
      <c r="B205" s="709">
        <v>0</v>
      </c>
      <c r="C205" s="709">
        <v>711.57794000000001</v>
      </c>
      <c r="D205" s="710">
        <v>711.57794000000001</v>
      </c>
      <c r="E205" s="719" t="s">
        <v>342</v>
      </c>
      <c r="F205" s="709">
        <v>0</v>
      </c>
      <c r="G205" s="710">
        <v>0</v>
      </c>
      <c r="H205" s="712">
        <v>57.89237</v>
      </c>
      <c r="I205" s="709">
        <v>290.41824000000003</v>
      </c>
      <c r="J205" s="710">
        <v>290.41824000000003</v>
      </c>
      <c r="K205" s="720" t="s">
        <v>342</v>
      </c>
    </row>
    <row r="206" spans="1:11" ht="14.4" customHeight="1" thickBot="1" x14ac:dyDescent="0.35">
      <c r="A206" s="730" t="s">
        <v>527</v>
      </c>
      <c r="B206" s="714">
        <v>2612.2384232080999</v>
      </c>
      <c r="C206" s="714">
        <v>2604.8785200000002</v>
      </c>
      <c r="D206" s="715">
        <v>-7.3599032080990003</v>
      </c>
      <c r="E206" s="721">
        <v>0.99718253006900004</v>
      </c>
      <c r="F206" s="714">
        <v>2519.0795345157899</v>
      </c>
      <c r="G206" s="715">
        <v>839.69317817192905</v>
      </c>
      <c r="H206" s="717">
        <v>225.25269</v>
      </c>
      <c r="I206" s="714">
        <v>844.79512</v>
      </c>
      <c r="J206" s="715">
        <v>5.1019418280710003</v>
      </c>
      <c r="K206" s="722">
        <v>0.33535865320000002</v>
      </c>
    </row>
    <row r="207" spans="1:11" ht="14.4" customHeight="1" thickBot="1" x14ac:dyDescent="0.35">
      <c r="A207" s="731" t="s">
        <v>528</v>
      </c>
      <c r="B207" s="709">
        <v>2612.2384232080999</v>
      </c>
      <c r="C207" s="709">
        <v>2604.8785200000002</v>
      </c>
      <c r="D207" s="710">
        <v>-7.3599032080990003</v>
      </c>
      <c r="E207" s="711">
        <v>0.99718253006900004</v>
      </c>
      <c r="F207" s="709">
        <v>2519.0795345157899</v>
      </c>
      <c r="G207" s="710">
        <v>839.69317817192905</v>
      </c>
      <c r="H207" s="712">
        <v>225.25269</v>
      </c>
      <c r="I207" s="709">
        <v>844.79512</v>
      </c>
      <c r="J207" s="710">
        <v>5.1019418280710003</v>
      </c>
      <c r="K207" s="713">
        <v>0.33535865320000002</v>
      </c>
    </row>
    <row r="208" spans="1:11" ht="14.4" customHeight="1" thickBot="1" x14ac:dyDescent="0.35">
      <c r="A208" s="735"/>
      <c r="B208" s="709">
        <v>-15554.5045193444</v>
      </c>
      <c r="C208" s="709">
        <v>-19322.75229</v>
      </c>
      <c r="D208" s="710">
        <v>-3768.2477706556101</v>
      </c>
      <c r="E208" s="711">
        <v>1.2422608682880001</v>
      </c>
      <c r="F208" s="709">
        <v>-16163.2038683923</v>
      </c>
      <c r="G208" s="710">
        <v>-5387.7346227974404</v>
      </c>
      <c r="H208" s="712">
        <v>-1677.9358299999999</v>
      </c>
      <c r="I208" s="709">
        <v>-6573.1073100000003</v>
      </c>
      <c r="J208" s="710">
        <v>-1185.37268720256</v>
      </c>
      <c r="K208" s="713">
        <v>0.40667106370200001</v>
      </c>
    </row>
    <row r="209" spans="1:11" ht="14.4" customHeight="1" thickBot="1" x14ac:dyDescent="0.35">
      <c r="A209" s="736" t="s">
        <v>66</v>
      </c>
      <c r="B209" s="723">
        <v>-15554.5045193444</v>
      </c>
      <c r="C209" s="723">
        <v>-19322.75229</v>
      </c>
      <c r="D209" s="724">
        <v>-3768.2477706556201</v>
      </c>
      <c r="E209" s="725">
        <v>-1.2729623418489999</v>
      </c>
      <c r="F209" s="723">
        <v>-16163.2038683923</v>
      </c>
      <c r="G209" s="724">
        <v>-5387.7346227974404</v>
      </c>
      <c r="H209" s="723">
        <v>-1677.9358299999999</v>
      </c>
      <c r="I209" s="723">
        <v>-6573.1073100000003</v>
      </c>
      <c r="J209" s="724">
        <v>-1185.37268720256</v>
      </c>
      <c r="K209" s="726">
        <v>0.40667106370200001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259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529</v>
      </c>
      <c r="B5" s="738" t="s">
        <v>530</v>
      </c>
      <c r="C5" s="739" t="s">
        <v>531</v>
      </c>
      <c r="D5" s="739" t="s">
        <v>531</v>
      </c>
      <c r="E5" s="739"/>
      <c r="F5" s="739" t="s">
        <v>531</v>
      </c>
      <c r="G5" s="739" t="s">
        <v>531</v>
      </c>
      <c r="H5" s="739" t="s">
        <v>531</v>
      </c>
      <c r="I5" s="740" t="s">
        <v>531</v>
      </c>
      <c r="J5" s="741" t="s">
        <v>74</v>
      </c>
    </row>
    <row r="6" spans="1:10" ht="14.4" customHeight="1" x14ac:dyDescent="0.3">
      <c r="A6" s="737" t="s">
        <v>529</v>
      </c>
      <c r="B6" s="738" t="s">
        <v>532</v>
      </c>
      <c r="C6" s="739">
        <v>632.48312999999962</v>
      </c>
      <c r="D6" s="739">
        <v>602.63002999999946</v>
      </c>
      <c r="E6" s="739"/>
      <c r="F6" s="739">
        <v>545.70753000000002</v>
      </c>
      <c r="G6" s="739">
        <v>591.99995312500005</v>
      </c>
      <c r="H6" s="739">
        <v>-46.292423125000028</v>
      </c>
      <c r="I6" s="740">
        <v>0.92180333312420815</v>
      </c>
      <c r="J6" s="741" t="s">
        <v>1</v>
      </c>
    </row>
    <row r="7" spans="1:10" ht="14.4" customHeight="1" x14ac:dyDescent="0.3">
      <c r="A7" s="737" t="s">
        <v>529</v>
      </c>
      <c r="B7" s="738" t="s">
        <v>533</v>
      </c>
      <c r="C7" s="739">
        <v>0</v>
      </c>
      <c r="D7" s="739">
        <v>19.944880000000001</v>
      </c>
      <c r="E7" s="739"/>
      <c r="F7" s="739">
        <v>17.387790000000003</v>
      </c>
      <c r="G7" s="739">
        <v>26.666666015625001</v>
      </c>
      <c r="H7" s="739">
        <v>-9.2788760156249985</v>
      </c>
      <c r="I7" s="740">
        <v>0.6520421409189977</v>
      </c>
      <c r="J7" s="741" t="s">
        <v>1</v>
      </c>
    </row>
    <row r="8" spans="1:10" ht="14.4" customHeight="1" x14ac:dyDescent="0.3">
      <c r="A8" s="737" t="s">
        <v>529</v>
      </c>
      <c r="B8" s="738" t="s">
        <v>534</v>
      </c>
      <c r="C8" s="739">
        <v>28.806789999999999</v>
      </c>
      <c r="D8" s="739">
        <v>78.926589999999962</v>
      </c>
      <c r="E8" s="739"/>
      <c r="F8" s="739">
        <v>52.012929999999997</v>
      </c>
      <c r="G8" s="739">
        <v>60</v>
      </c>
      <c r="H8" s="739">
        <v>-7.9870700000000028</v>
      </c>
      <c r="I8" s="740">
        <v>0.86688216666666662</v>
      </c>
      <c r="J8" s="741" t="s">
        <v>1</v>
      </c>
    </row>
    <row r="9" spans="1:10" ht="14.4" customHeight="1" x14ac:dyDescent="0.3">
      <c r="A9" s="737" t="s">
        <v>529</v>
      </c>
      <c r="B9" s="738" t="s">
        <v>535</v>
      </c>
      <c r="C9" s="739">
        <v>0</v>
      </c>
      <c r="D9" s="739">
        <v>0</v>
      </c>
      <c r="E9" s="739"/>
      <c r="F9" s="739">
        <v>0</v>
      </c>
      <c r="G9" s="739">
        <v>1.6666666259765626</v>
      </c>
      <c r="H9" s="739">
        <v>-1.6666666259765626</v>
      </c>
      <c r="I9" s="740">
        <v>0</v>
      </c>
      <c r="J9" s="741" t="s">
        <v>1</v>
      </c>
    </row>
    <row r="10" spans="1:10" ht="14.4" customHeight="1" x14ac:dyDescent="0.3">
      <c r="A10" s="737" t="s">
        <v>529</v>
      </c>
      <c r="B10" s="738" t="s">
        <v>536</v>
      </c>
      <c r="C10" s="739">
        <v>69.54777</v>
      </c>
      <c r="D10" s="739">
        <v>159.42847</v>
      </c>
      <c r="E10" s="739"/>
      <c r="F10" s="739">
        <v>110.92592999999999</v>
      </c>
      <c r="G10" s="739">
        <v>123.3333359375</v>
      </c>
      <c r="H10" s="739">
        <v>-12.407405937500002</v>
      </c>
      <c r="I10" s="740">
        <v>0.89939941344173535</v>
      </c>
      <c r="J10" s="741" t="s">
        <v>1</v>
      </c>
    </row>
    <row r="11" spans="1:10" ht="14.4" customHeight="1" x14ac:dyDescent="0.3">
      <c r="A11" s="737" t="s">
        <v>529</v>
      </c>
      <c r="B11" s="738" t="s">
        <v>537</v>
      </c>
      <c r="C11" s="739">
        <v>26.533619999999999</v>
      </c>
      <c r="D11" s="739">
        <v>12.007850000000001</v>
      </c>
      <c r="E11" s="739"/>
      <c r="F11" s="739">
        <v>6.8058300000000012</v>
      </c>
      <c r="G11" s="739">
        <v>23.2</v>
      </c>
      <c r="H11" s="739">
        <v>-16.394169999999999</v>
      </c>
      <c r="I11" s="740">
        <v>0.29335474137931039</v>
      </c>
      <c r="J11" s="741" t="s">
        <v>1</v>
      </c>
    </row>
    <row r="12" spans="1:10" ht="14.4" customHeight="1" x14ac:dyDescent="0.3">
      <c r="A12" s="737" t="s">
        <v>529</v>
      </c>
      <c r="B12" s="738" t="s">
        <v>538</v>
      </c>
      <c r="C12" s="739">
        <v>11.87947</v>
      </c>
      <c r="D12" s="739">
        <v>13.053430000000001</v>
      </c>
      <c r="E12" s="739"/>
      <c r="F12" s="739">
        <v>14.31124</v>
      </c>
      <c r="G12" s="739">
        <v>11.666666992187499</v>
      </c>
      <c r="H12" s="739">
        <v>2.6445730078125003</v>
      </c>
      <c r="I12" s="740">
        <v>1.2266776800592165</v>
      </c>
      <c r="J12" s="741" t="s">
        <v>1</v>
      </c>
    </row>
    <row r="13" spans="1:10" ht="14.4" customHeight="1" x14ac:dyDescent="0.3">
      <c r="A13" s="737" t="s">
        <v>529</v>
      </c>
      <c r="B13" s="738" t="s">
        <v>539</v>
      </c>
      <c r="C13" s="739">
        <v>769.25077999999962</v>
      </c>
      <c r="D13" s="739">
        <v>885.99124999999947</v>
      </c>
      <c r="E13" s="739"/>
      <c r="F13" s="739">
        <v>747.15125</v>
      </c>
      <c r="G13" s="739">
        <v>838.53328869628911</v>
      </c>
      <c r="H13" s="739">
        <v>-91.382038696289101</v>
      </c>
      <c r="I13" s="740">
        <v>0.89102157311087138</v>
      </c>
      <c r="J13" s="741" t="s">
        <v>540</v>
      </c>
    </row>
    <row r="15" spans="1:10" ht="14.4" customHeight="1" x14ac:dyDescent="0.3">
      <c r="A15" s="737" t="s">
        <v>529</v>
      </c>
      <c r="B15" s="738" t="s">
        <v>530</v>
      </c>
      <c r="C15" s="739" t="s">
        <v>531</v>
      </c>
      <c r="D15" s="739" t="s">
        <v>531</v>
      </c>
      <c r="E15" s="739"/>
      <c r="F15" s="739" t="s">
        <v>531</v>
      </c>
      <c r="G15" s="739" t="s">
        <v>531</v>
      </c>
      <c r="H15" s="739" t="s">
        <v>531</v>
      </c>
      <c r="I15" s="740" t="s">
        <v>531</v>
      </c>
      <c r="J15" s="741" t="s">
        <v>74</v>
      </c>
    </row>
    <row r="16" spans="1:10" ht="14.4" customHeight="1" x14ac:dyDescent="0.3">
      <c r="A16" s="737" t="s">
        <v>541</v>
      </c>
      <c r="B16" s="738" t="s">
        <v>542</v>
      </c>
      <c r="C16" s="739" t="s">
        <v>531</v>
      </c>
      <c r="D16" s="739" t="s">
        <v>531</v>
      </c>
      <c r="E16" s="739"/>
      <c r="F16" s="739" t="s">
        <v>531</v>
      </c>
      <c r="G16" s="739" t="s">
        <v>531</v>
      </c>
      <c r="H16" s="739" t="s">
        <v>531</v>
      </c>
      <c r="I16" s="740" t="s">
        <v>531</v>
      </c>
      <c r="J16" s="741" t="s">
        <v>0</v>
      </c>
    </row>
    <row r="17" spans="1:10" ht="14.4" customHeight="1" x14ac:dyDescent="0.3">
      <c r="A17" s="737" t="s">
        <v>541</v>
      </c>
      <c r="B17" s="738" t="s">
        <v>532</v>
      </c>
      <c r="C17" s="739">
        <v>0.63161</v>
      </c>
      <c r="D17" s="739">
        <v>0</v>
      </c>
      <c r="E17" s="739"/>
      <c r="F17" s="739">
        <v>0</v>
      </c>
      <c r="G17" s="739">
        <v>0</v>
      </c>
      <c r="H17" s="739">
        <v>0</v>
      </c>
      <c r="I17" s="740" t="s">
        <v>531</v>
      </c>
      <c r="J17" s="741" t="s">
        <v>1</v>
      </c>
    </row>
    <row r="18" spans="1:10" ht="14.4" customHeight="1" x14ac:dyDescent="0.3">
      <c r="A18" s="737" t="s">
        <v>541</v>
      </c>
      <c r="B18" s="738" t="s">
        <v>543</v>
      </c>
      <c r="C18" s="739">
        <v>0.63161</v>
      </c>
      <c r="D18" s="739">
        <v>0</v>
      </c>
      <c r="E18" s="739"/>
      <c r="F18" s="739">
        <v>0</v>
      </c>
      <c r="G18" s="739">
        <v>0</v>
      </c>
      <c r="H18" s="739">
        <v>0</v>
      </c>
      <c r="I18" s="740" t="s">
        <v>531</v>
      </c>
      <c r="J18" s="741" t="s">
        <v>544</v>
      </c>
    </row>
    <row r="19" spans="1:10" ht="14.4" customHeight="1" x14ac:dyDescent="0.3">
      <c r="A19" s="737" t="s">
        <v>531</v>
      </c>
      <c r="B19" s="738" t="s">
        <v>531</v>
      </c>
      <c r="C19" s="739" t="s">
        <v>531</v>
      </c>
      <c r="D19" s="739" t="s">
        <v>531</v>
      </c>
      <c r="E19" s="739"/>
      <c r="F19" s="739" t="s">
        <v>531</v>
      </c>
      <c r="G19" s="739" t="s">
        <v>531</v>
      </c>
      <c r="H19" s="739" t="s">
        <v>531</v>
      </c>
      <c r="I19" s="740" t="s">
        <v>531</v>
      </c>
      <c r="J19" s="741" t="s">
        <v>545</v>
      </c>
    </row>
    <row r="20" spans="1:10" ht="14.4" customHeight="1" x14ac:dyDescent="0.3">
      <c r="A20" s="737" t="s">
        <v>546</v>
      </c>
      <c r="B20" s="738" t="s">
        <v>547</v>
      </c>
      <c r="C20" s="739" t="s">
        <v>531</v>
      </c>
      <c r="D20" s="739" t="s">
        <v>531</v>
      </c>
      <c r="E20" s="739"/>
      <c r="F20" s="739" t="s">
        <v>531</v>
      </c>
      <c r="G20" s="739" t="s">
        <v>531</v>
      </c>
      <c r="H20" s="739" t="s">
        <v>531</v>
      </c>
      <c r="I20" s="740" t="s">
        <v>531</v>
      </c>
      <c r="J20" s="741" t="s">
        <v>0</v>
      </c>
    </row>
    <row r="21" spans="1:10" ht="14.4" customHeight="1" x14ac:dyDescent="0.3">
      <c r="A21" s="737" t="s">
        <v>546</v>
      </c>
      <c r="B21" s="738" t="s">
        <v>532</v>
      </c>
      <c r="C21" s="739">
        <v>624.42030999999963</v>
      </c>
      <c r="D21" s="739">
        <v>589.1533399999995</v>
      </c>
      <c r="E21" s="739"/>
      <c r="F21" s="739">
        <v>533.51832999999999</v>
      </c>
      <c r="G21" s="739">
        <v>572</v>
      </c>
      <c r="H21" s="739">
        <v>-38.481670000000008</v>
      </c>
      <c r="I21" s="740">
        <v>0.93272435314685309</v>
      </c>
      <c r="J21" s="741" t="s">
        <v>1</v>
      </c>
    </row>
    <row r="22" spans="1:10" ht="14.4" customHeight="1" x14ac:dyDescent="0.3">
      <c r="A22" s="737" t="s">
        <v>546</v>
      </c>
      <c r="B22" s="738" t="s">
        <v>533</v>
      </c>
      <c r="C22" s="739">
        <v>0</v>
      </c>
      <c r="D22" s="739">
        <v>19.944880000000001</v>
      </c>
      <c r="E22" s="739"/>
      <c r="F22" s="739">
        <v>17.387790000000003</v>
      </c>
      <c r="G22" s="739">
        <v>27</v>
      </c>
      <c r="H22" s="739">
        <v>-9.6122099999999975</v>
      </c>
      <c r="I22" s="740">
        <v>0.6439922222222223</v>
      </c>
      <c r="J22" s="741" t="s">
        <v>1</v>
      </c>
    </row>
    <row r="23" spans="1:10" ht="14.4" customHeight="1" x14ac:dyDescent="0.3">
      <c r="A23" s="737" t="s">
        <v>546</v>
      </c>
      <c r="B23" s="738" t="s">
        <v>534</v>
      </c>
      <c r="C23" s="739">
        <v>28.806789999999999</v>
      </c>
      <c r="D23" s="739">
        <v>78.926589999999962</v>
      </c>
      <c r="E23" s="739"/>
      <c r="F23" s="739">
        <v>52.012929999999997</v>
      </c>
      <c r="G23" s="739">
        <v>60</v>
      </c>
      <c r="H23" s="739">
        <v>-7.9870700000000028</v>
      </c>
      <c r="I23" s="740">
        <v>0.86688216666666662</v>
      </c>
      <c r="J23" s="741" t="s">
        <v>1</v>
      </c>
    </row>
    <row r="24" spans="1:10" ht="14.4" customHeight="1" x14ac:dyDescent="0.3">
      <c r="A24" s="737" t="s">
        <v>546</v>
      </c>
      <c r="B24" s="738" t="s">
        <v>535</v>
      </c>
      <c r="C24" s="739">
        <v>0</v>
      </c>
      <c r="D24" s="739">
        <v>0</v>
      </c>
      <c r="E24" s="739"/>
      <c r="F24" s="739">
        <v>0</v>
      </c>
      <c r="G24" s="739">
        <v>2</v>
      </c>
      <c r="H24" s="739">
        <v>-2</v>
      </c>
      <c r="I24" s="740">
        <v>0</v>
      </c>
      <c r="J24" s="741" t="s">
        <v>1</v>
      </c>
    </row>
    <row r="25" spans="1:10" ht="14.4" customHeight="1" x14ac:dyDescent="0.3">
      <c r="A25" s="737" t="s">
        <v>546</v>
      </c>
      <c r="B25" s="738" t="s">
        <v>536</v>
      </c>
      <c r="C25" s="739">
        <v>69.54777</v>
      </c>
      <c r="D25" s="739">
        <v>159.42847</v>
      </c>
      <c r="E25" s="739"/>
      <c r="F25" s="739">
        <v>110.92592999999999</v>
      </c>
      <c r="G25" s="739">
        <v>123</v>
      </c>
      <c r="H25" s="739">
        <v>-12.074070000000006</v>
      </c>
      <c r="I25" s="740">
        <v>0.90183682926829267</v>
      </c>
      <c r="J25" s="741" t="s">
        <v>1</v>
      </c>
    </row>
    <row r="26" spans="1:10" ht="14.4" customHeight="1" x14ac:dyDescent="0.3">
      <c r="A26" s="737" t="s">
        <v>546</v>
      </c>
      <c r="B26" s="738" t="s">
        <v>537</v>
      </c>
      <c r="C26" s="739">
        <v>26.533619999999999</v>
      </c>
      <c r="D26" s="739">
        <v>12.007850000000001</v>
      </c>
      <c r="E26" s="739"/>
      <c r="F26" s="739">
        <v>6.8058300000000012</v>
      </c>
      <c r="G26" s="739">
        <v>23</v>
      </c>
      <c r="H26" s="739">
        <v>-16.19417</v>
      </c>
      <c r="I26" s="740">
        <v>0.29590565217391307</v>
      </c>
      <c r="J26" s="741" t="s">
        <v>1</v>
      </c>
    </row>
    <row r="27" spans="1:10" ht="14.4" customHeight="1" x14ac:dyDescent="0.3">
      <c r="A27" s="737" t="s">
        <v>546</v>
      </c>
      <c r="B27" s="738" t="s">
        <v>538</v>
      </c>
      <c r="C27" s="739">
        <v>11.87947</v>
      </c>
      <c r="D27" s="739">
        <v>13.053430000000001</v>
      </c>
      <c r="E27" s="739"/>
      <c r="F27" s="739">
        <v>14.31124</v>
      </c>
      <c r="G27" s="739">
        <v>12</v>
      </c>
      <c r="H27" s="739">
        <v>2.3112399999999997</v>
      </c>
      <c r="I27" s="740">
        <v>1.1926033333333332</v>
      </c>
      <c r="J27" s="741" t="s">
        <v>1</v>
      </c>
    </row>
    <row r="28" spans="1:10" ht="14.4" customHeight="1" x14ac:dyDescent="0.3">
      <c r="A28" s="737" t="s">
        <v>546</v>
      </c>
      <c r="B28" s="738" t="s">
        <v>548</v>
      </c>
      <c r="C28" s="739">
        <v>761.18795999999963</v>
      </c>
      <c r="D28" s="739">
        <v>872.51455999999951</v>
      </c>
      <c r="E28" s="739"/>
      <c r="F28" s="739">
        <v>734.96204999999998</v>
      </c>
      <c r="G28" s="739">
        <v>819</v>
      </c>
      <c r="H28" s="739">
        <v>-84.037950000000023</v>
      </c>
      <c r="I28" s="740">
        <v>0.89738956043956042</v>
      </c>
      <c r="J28" s="741" t="s">
        <v>544</v>
      </c>
    </row>
    <row r="29" spans="1:10" ht="14.4" customHeight="1" x14ac:dyDescent="0.3">
      <c r="A29" s="737" t="s">
        <v>531</v>
      </c>
      <c r="B29" s="738" t="s">
        <v>531</v>
      </c>
      <c r="C29" s="739" t="s">
        <v>531</v>
      </c>
      <c r="D29" s="739" t="s">
        <v>531</v>
      </c>
      <c r="E29" s="739"/>
      <c r="F29" s="739" t="s">
        <v>531</v>
      </c>
      <c r="G29" s="739" t="s">
        <v>531</v>
      </c>
      <c r="H29" s="739" t="s">
        <v>531</v>
      </c>
      <c r="I29" s="740" t="s">
        <v>531</v>
      </c>
      <c r="J29" s="741" t="s">
        <v>545</v>
      </c>
    </row>
    <row r="30" spans="1:10" ht="14.4" customHeight="1" x14ac:dyDescent="0.3">
      <c r="A30" s="737" t="s">
        <v>549</v>
      </c>
      <c r="B30" s="738" t="s">
        <v>550</v>
      </c>
      <c r="C30" s="739" t="s">
        <v>531</v>
      </c>
      <c r="D30" s="739" t="s">
        <v>531</v>
      </c>
      <c r="E30" s="739"/>
      <c r="F30" s="739" t="s">
        <v>531</v>
      </c>
      <c r="G30" s="739" t="s">
        <v>531</v>
      </c>
      <c r="H30" s="739" t="s">
        <v>531</v>
      </c>
      <c r="I30" s="740" t="s">
        <v>531</v>
      </c>
      <c r="J30" s="741" t="s">
        <v>0</v>
      </c>
    </row>
    <row r="31" spans="1:10" ht="14.4" customHeight="1" x14ac:dyDescent="0.3">
      <c r="A31" s="737" t="s">
        <v>549</v>
      </c>
      <c r="B31" s="738" t="s">
        <v>532</v>
      </c>
      <c r="C31" s="739">
        <v>7.4312100000000001</v>
      </c>
      <c r="D31" s="739">
        <v>13.476690000000001</v>
      </c>
      <c r="E31" s="739"/>
      <c r="F31" s="739">
        <v>12.189200000000001</v>
      </c>
      <c r="G31" s="739">
        <v>20</v>
      </c>
      <c r="H31" s="739">
        <v>-7.8107999999999986</v>
      </c>
      <c r="I31" s="740">
        <v>0.60946000000000011</v>
      </c>
      <c r="J31" s="741" t="s">
        <v>1</v>
      </c>
    </row>
    <row r="32" spans="1:10" ht="14.4" customHeight="1" x14ac:dyDescent="0.3">
      <c r="A32" s="737" t="s">
        <v>549</v>
      </c>
      <c r="B32" s="738" t="s">
        <v>551</v>
      </c>
      <c r="C32" s="739">
        <v>7.4312100000000001</v>
      </c>
      <c r="D32" s="739">
        <v>13.476690000000001</v>
      </c>
      <c r="E32" s="739"/>
      <c r="F32" s="739">
        <v>12.189200000000001</v>
      </c>
      <c r="G32" s="739">
        <v>20</v>
      </c>
      <c r="H32" s="739">
        <v>-7.8107999999999986</v>
      </c>
      <c r="I32" s="740">
        <v>0.60946000000000011</v>
      </c>
      <c r="J32" s="741" t="s">
        <v>544</v>
      </c>
    </row>
    <row r="33" spans="1:10" ht="14.4" customHeight="1" x14ac:dyDescent="0.3">
      <c r="A33" s="737" t="s">
        <v>531</v>
      </c>
      <c r="B33" s="738" t="s">
        <v>531</v>
      </c>
      <c r="C33" s="739" t="s">
        <v>531</v>
      </c>
      <c r="D33" s="739" t="s">
        <v>531</v>
      </c>
      <c r="E33" s="739"/>
      <c r="F33" s="739" t="s">
        <v>531</v>
      </c>
      <c r="G33" s="739" t="s">
        <v>531</v>
      </c>
      <c r="H33" s="739" t="s">
        <v>531</v>
      </c>
      <c r="I33" s="740" t="s">
        <v>531</v>
      </c>
      <c r="J33" s="741" t="s">
        <v>545</v>
      </c>
    </row>
    <row r="34" spans="1:10" ht="14.4" customHeight="1" x14ac:dyDescent="0.3">
      <c r="A34" s="737" t="s">
        <v>529</v>
      </c>
      <c r="B34" s="738" t="s">
        <v>539</v>
      </c>
      <c r="C34" s="739">
        <v>769.25077999999962</v>
      </c>
      <c r="D34" s="739">
        <v>885.99124999999947</v>
      </c>
      <c r="E34" s="739"/>
      <c r="F34" s="739">
        <v>747.15125</v>
      </c>
      <c r="G34" s="739">
        <v>839</v>
      </c>
      <c r="H34" s="739">
        <v>-91.848749999999995</v>
      </c>
      <c r="I34" s="740">
        <v>0.89052592371871275</v>
      </c>
      <c r="J34" s="741" t="s">
        <v>540</v>
      </c>
    </row>
  </sheetData>
  <mergeCells count="3">
    <mergeCell ref="F3:I3"/>
    <mergeCell ref="C4:D4"/>
    <mergeCell ref="A1:I1"/>
  </mergeCells>
  <conditionalFormatting sqref="F14 F35:F65537">
    <cfRule type="cellIs" dxfId="80" priority="18" stopIfTrue="1" operator="greaterThan">
      <formula>1</formula>
    </cfRule>
  </conditionalFormatting>
  <conditionalFormatting sqref="H5:H13">
    <cfRule type="expression" dxfId="79" priority="14">
      <formula>$H5&gt;0</formula>
    </cfRule>
  </conditionalFormatting>
  <conditionalFormatting sqref="I5:I13">
    <cfRule type="expression" dxfId="78" priority="15">
      <formula>$I5&gt;1</formula>
    </cfRule>
  </conditionalFormatting>
  <conditionalFormatting sqref="B5:B13">
    <cfRule type="expression" dxfId="77" priority="11">
      <formula>OR($J5="NS",$J5="SumaNS",$J5="Účet")</formula>
    </cfRule>
  </conditionalFormatting>
  <conditionalFormatting sqref="B5:D13 F5:I13">
    <cfRule type="expression" dxfId="76" priority="17">
      <formula>AND($J5&lt;&gt;"",$J5&lt;&gt;"mezeraKL")</formula>
    </cfRule>
  </conditionalFormatting>
  <conditionalFormatting sqref="B5:D13 F5:I13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74" priority="13">
      <formula>OR($J5="SumaNS",$J5="NS")</formula>
    </cfRule>
  </conditionalFormatting>
  <conditionalFormatting sqref="A5:A13">
    <cfRule type="expression" dxfId="73" priority="9">
      <formula>AND($J5&lt;&gt;"mezeraKL",$J5&lt;&gt;"")</formula>
    </cfRule>
  </conditionalFormatting>
  <conditionalFormatting sqref="A5:A13">
    <cfRule type="expression" dxfId="72" priority="10">
      <formula>AND($J5&lt;&gt;"",$J5&lt;&gt;"mezeraKL")</formula>
    </cfRule>
  </conditionalFormatting>
  <conditionalFormatting sqref="H15:H34">
    <cfRule type="expression" dxfId="71" priority="5">
      <formula>$H15&gt;0</formula>
    </cfRule>
  </conditionalFormatting>
  <conditionalFormatting sqref="A15:A34">
    <cfRule type="expression" dxfId="70" priority="2">
      <formula>AND($J15&lt;&gt;"mezeraKL",$J15&lt;&gt;"")</formula>
    </cfRule>
  </conditionalFormatting>
  <conditionalFormatting sqref="I15:I34">
    <cfRule type="expression" dxfId="69" priority="6">
      <formula>$I15&gt;1</formula>
    </cfRule>
  </conditionalFormatting>
  <conditionalFormatting sqref="B15:B34">
    <cfRule type="expression" dxfId="68" priority="1">
      <formula>OR($J15="NS",$J15="SumaNS",$J15="Účet")</formula>
    </cfRule>
  </conditionalFormatting>
  <conditionalFormatting sqref="A15:D34 F15:I34">
    <cfRule type="expression" dxfId="67" priority="8">
      <formula>AND($J15&lt;&gt;"",$J15&lt;&gt;"mezeraKL")</formula>
    </cfRule>
  </conditionalFormatting>
  <conditionalFormatting sqref="B15:D34 F15:I34">
    <cfRule type="expression" dxfId="6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4 F15:I34">
    <cfRule type="expression" dxfId="6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329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161.8708742483677</v>
      </c>
      <c r="M3" s="203">
        <f>SUBTOTAL(9,M5:M1048576)</f>
        <v>4527.1500000000005</v>
      </c>
      <c r="N3" s="204">
        <f>SUBTOTAL(9,N5:N1048576)</f>
        <v>732813.72835349792</v>
      </c>
    </row>
    <row r="4" spans="1:14" s="330" customFormat="1" ht="14.4" customHeight="1" thickBot="1" x14ac:dyDescent="0.35">
      <c r="A4" s="742" t="s">
        <v>4</v>
      </c>
      <c r="B4" s="743" t="s">
        <v>5</v>
      </c>
      <c r="C4" s="743" t="s">
        <v>0</v>
      </c>
      <c r="D4" s="743" t="s">
        <v>6</v>
      </c>
      <c r="E4" s="744" t="s">
        <v>7</v>
      </c>
      <c r="F4" s="743" t="s">
        <v>1</v>
      </c>
      <c r="G4" s="743" t="s">
        <v>8</v>
      </c>
      <c r="H4" s="743" t="s">
        <v>9</v>
      </c>
      <c r="I4" s="743" t="s">
        <v>10</v>
      </c>
      <c r="J4" s="745" t="s">
        <v>11</v>
      </c>
      <c r="K4" s="745" t="s">
        <v>12</v>
      </c>
      <c r="L4" s="746" t="s">
        <v>184</v>
      </c>
      <c r="M4" s="746" t="s">
        <v>13</v>
      </c>
      <c r="N4" s="747" t="s">
        <v>201</v>
      </c>
    </row>
    <row r="5" spans="1:14" ht="14.4" customHeight="1" x14ac:dyDescent="0.3">
      <c r="A5" s="748" t="s">
        <v>529</v>
      </c>
      <c r="B5" s="749" t="s">
        <v>530</v>
      </c>
      <c r="C5" s="750" t="s">
        <v>546</v>
      </c>
      <c r="D5" s="751" t="s">
        <v>547</v>
      </c>
      <c r="E5" s="752">
        <v>50113001</v>
      </c>
      <c r="F5" s="751" t="s">
        <v>552</v>
      </c>
      <c r="G5" s="750" t="s">
        <v>553</v>
      </c>
      <c r="H5" s="750">
        <v>196886</v>
      </c>
      <c r="I5" s="750">
        <v>96886</v>
      </c>
      <c r="J5" s="750" t="s">
        <v>554</v>
      </c>
      <c r="K5" s="750" t="s">
        <v>555</v>
      </c>
      <c r="L5" s="753">
        <v>50.160000000000004</v>
      </c>
      <c r="M5" s="753">
        <v>5</v>
      </c>
      <c r="N5" s="754">
        <v>250.8</v>
      </c>
    </row>
    <row r="6" spans="1:14" ht="14.4" customHeight="1" x14ac:dyDescent="0.3">
      <c r="A6" s="755" t="s">
        <v>529</v>
      </c>
      <c r="B6" s="756" t="s">
        <v>530</v>
      </c>
      <c r="C6" s="757" t="s">
        <v>546</v>
      </c>
      <c r="D6" s="758" t="s">
        <v>547</v>
      </c>
      <c r="E6" s="759">
        <v>50113001</v>
      </c>
      <c r="F6" s="758" t="s">
        <v>552</v>
      </c>
      <c r="G6" s="757" t="s">
        <v>553</v>
      </c>
      <c r="H6" s="757">
        <v>846758</v>
      </c>
      <c r="I6" s="757">
        <v>103387</v>
      </c>
      <c r="J6" s="757" t="s">
        <v>556</v>
      </c>
      <c r="K6" s="757" t="s">
        <v>557</v>
      </c>
      <c r="L6" s="760">
        <v>73.470000000000013</v>
      </c>
      <c r="M6" s="760">
        <v>15</v>
      </c>
      <c r="N6" s="761">
        <v>1102.0500000000002</v>
      </c>
    </row>
    <row r="7" spans="1:14" ht="14.4" customHeight="1" x14ac:dyDescent="0.3">
      <c r="A7" s="755" t="s">
        <v>529</v>
      </c>
      <c r="B7" s="756" t="s">
        <v>530</v>
      </c>
      <c r="C7" s="757" t="s">
        <v>546</v>
      </c>
      <c r="D7" s="758" t="s">
        <v>547</v>
      </c>
      <c r="E7" s="759">
        <v>50113001</v>
      </c>
      <c r="F7" s="758" t="s">
        <v>552</v>
      </c>
      <c r="G7" s="757" t="s">
        <v>558</v>
      </c>
      <c r="H7" s="757">
        <v>164790</v>
      </c>
      <c r="I7" s="757">
        <v>64790</v>
      </c>
      <c r="J7" s="757" t="s">
        <v>559</v>
      </c>
      <c r="K7" s="757" t="s">
        <v>560</v>
      </c>
      <c r="L7" s="760">
        <v>164.14</v>
      </c>
      <c r="M7" s="760">
        <v>1</v>
      </c>
      <c r="N7" s="761">
        <v>164.14</v>
      </c>
    </row>
    <row r="8" spans="1:14" ht="14.4" customHeight="1" x14ac:dyDescent="0.3">
      <c r="A8" s="755" t="s">
        <v>529</v>
      </c>
      <c r="B8" s="756" t="s">
        <v>530</v>
      </c>
      <c r="C8" s="757" t="s">
        <v>546</v>
      </c>
      <c r="D8" s="758" t="s">
        <v>547</v>
      </c>
      <c r="E8" s="759">
        <v>50113001</v>
      </c>
      <c r="F8" s="758" t="s">
        <v>552</v>
      </c>
      <c r="G8" s="757" t="s">
        <v>553</v>
      </c>
      <c r="H8" s="757">
        <v>176064</v>
      </c>
      <c r="I8" s="757">
        <v>76064</v>
      </c>
      <c r="J8" s="757" t="s">
        <v>561</v>
      </c>
      <c r="K8" s="757" t="s">
        <v>562</v>
      </c>
      <c r="L8" s="760">
        <v>71.140000000000015</v>
      </c>
      <c r="M8" s="760">
        <v>10</v>
      </c>
      <c r="N8" s="761">
        <v>711.40000000000009</v>
      </c>
    </row>
    <row r="9" spans="1:14" ht="14.4" customHeight="1" x14ac:dyDescent="0.3">
      <c r="A9" s="755" t="s">
        <v>529</v>
      </c>
      <c r="B9" s="756" t="s">
        <v>530</v>
      </c>
      <c r="C9" s="757" t="s">
        <v>546</v>
      </c>
      <c r="D9" s="758" t="s">
        <v>547</v>
      </c>
      <c r="E9" s="759">
        <v>50113001</v>
      </c>
      <c r="F9" s="758" t="s">
        <v>552</v>
      </c>
      <c r="G9" s="757" t="s">
        <v>558</v>
      </c>
      <c r="H9" s="757">
        <v>126486</v>
      </c>
      <c r="I9" s="757">
        <v>26486</v>
      </c>
      <c r="J9" s="757" t="s">
        <v>563</v>
      </c>
      <c r="K9" s="757" t="s">
        <v>564</v>
      </c>
      <c r="L9" s="760">
        <v>629.65996540660285</v>
      </c>
      <c r="M9" s="760">
        <v>4</v>
      </c>
      <c r="N9" s="761">
        <v>2518.6398616264114</v>
      </c>
    </row>
    <row r="10" spans="1:14" ht="14.4" customHeight="1" x14ac:dyDescent="0.3">
      <c r="A10" s="755" t="s">
        <v>529</v>
      </c>
      <c r="B10" s="756" t="s">
        <v>530</v>
      </c>
      <c r="C10" s="757" t="s">
        <v>546</v>
      </c>
      <c r="D10" s="758" t="s">
        <v>547</v>
      </c>
      <c r="E10" s="759">
        <v>50113001</v>
      </c>
      <c r="F10" s="758" t="s">
        <v>552</v>
      </c>
      <c r="G10" s="757" t="s">
        <v>553</v>
      </c>
      <c r="H10" s="757">
        <v>987485</v>
      </c>
      <c r="I10" s="757">
        <v>500260</v>
      </c>
      <c r="J10" s="757" t="s">
        <v>565</v>
      </c>
      <c r="K10" s="757" t="s">
        <v>566</v>
      </c>
      <c r="L10" s="760">
        <v>694.42000000000019</v>
      </c>
      <c r="M10" s="760">
        <v>1</v>
      </c>
      <c r="N10" s="761">
        <v>694.42000000000019</v>
      </c>
    </row>
    <row r="11" spans="1:14" ht="14.4" customHeight="1" x14ac:dyDescent="0.3">
      <c r="A11" s="755" t="s">
        <v>529</v>
      </c>
      <c r="B11" s="756" t="s">
        <v>530</v>
      </c>
      <c r="C11" s="757" t="s">
        <v>546</v>
      </c>
      <c r="D11" s="758" t="s">
        <v>547</v>
      </c>
      <c r="E11" s="759">
        <v>50113001</v>
      </c>
      <c r="F11" s="758" t="s">
        <v>552</v>
      </c>
      <c r="G11" s="757" t="s">
        <v>553</v>
      </c>
      <c r="H11" s="757">
        <v>100362</v>
      </c>
      <c r="I11" s="757">
        <v>362</v>
      </c>
      <c r="J11" s="757" t="s">
        <v>567</v>
      </c>
      <c r="K11" s="757" t="s">
        <v>568</v>
      </c>
      <c r="L11" s="760">
        <v>87.029857304962135</v>
      </c>
      <c r="M11" s="760">
        <v>3</v>
      </c>
      <c r="N11" s="761">
        <v>261.08957191488639</v>
      </c>
    </row>
    <row r="12" spans="1:14" ht="14.4" customHeight="1" x14ac:dyDescent="0.3">
      <c r="A12" s="755" t="s">
        <v>529</v>
      </c>
      <c r="B12" s="756" t="s">
        <v>530</v>
      </c>
      <c r="C12" s="757" t="s">
        <v>546</v>
      </c>
      <c r="D12" s="758" t="s">
        <v>547</v>
      </c>
      <c r="E12" s="759">
        <v>50113001</v>
      </c>
      <c r="F12" s="758" t="s">
        <v>552</v>
      </c>
      <c r="G12" s="757" t="s">
        <v>553</v>
      </c>
      <c r="H12" s="757">
        <v>128831</v>
      </c>
      <c r="I12" s="757">
        <v>28831</v>
      </c>
      <c r="J12" s="757" t="s">
        <v>569</v>
      </c>
      <c r="K12" s="757" t="s">
        <v>570</v>
      </c>
      <c r="L12" s="760">
        <v>164.03</v>
      </c>
      <c r="M12" s="760">
        <v>2</v>
      </c>
      <c r="N12" s="761">
        <v>328.06</v>
      </c>
    </row>
    <row r="13" spans="1:14" ht="14.4" customHeight="1" x14ac:dyDescent="0.3">
      <c r="A13" s="755" t="s">
        <v>529</v>
      </c>
      <c r="B13" s="756" t="s">
        <v>530</v>
      </c>
      <c r="C13" s="757" t="s">
        <v>546</v>
      </c>
      <c r="D13" s="758" t="s">
        <v>547</v>
      </c>
      <c r="E13" s="759">
        <v>50113001</v>
      </c>
      <c r="F13" s="758" t="s">
        <v>552</v>
      </c>
      <c r="G13" s="757" t="s">
        <v>553</v>
      </c>
      <c r="H13" s="757">
        <v>202701</v>
      </c>
      <c r="I13" s="757">
        <v>202701</v>
      </c>
      <c r="J13" s="757" t="s">
        <v>571</v>
      </c>
      <c r="K13" s="757" t="s">
        <v>572</v>
      </c>
      <c r="L13" s="760">
        <v>131.10999999999999</v>
      </c>
      <c r="M13" s="760">
        <v>6</v>
      </c>
      <c r="N13" s="761">
        <v>786.66</v>
      </c>
    </row>
    <row r="14" spans="1:14" ht="14.4" customHeight="1" x14ac:dyDescent="0.3">
      <c r="A14" s="755" t="s">
        <v>529</v>
      </c>
      <c r="B14" s="756" t="s">
        <v>530</v>
      </c>
      <c r="C14" s="757" t="s">
        <v>546</v>
      </c>
      <c r="D14" s="758" t="s">
        <v>547</v>
      </c>
      <c r="E14" s="759">
        <v>50113001</v>
      </c>
      <c r="F14" s="758" t="s">
        <v>552</v>
      </c>
      <c r="G14" s="757" t="s">
        <v>553</v>
      </c>
      <c r="H14" s="757">
        <v>845008</v>
      </c>
      <c r="I14" s="757">
        <v>107806</v>
      </c>
      <c r="J14" s="757" t="s">
        <v>571</v>
      </c>
      <c r="K14" s="757" t="s">
        <v>573</v>
      </c>
      <c r="L14" s="760">
        <v>67.390000000000029</v>
      </c>
      <c r="M14" s="760">
        <v>1</v>
      </c>
      <c r="N14" s="761">
        <v>67.390000000000029</v>
      </c>
    </row>
    <row r="15" spans="1:14" ht="14.4" customHeight="1" x14ac:dyDescent="0.3">
      <c r="A15" s="755" t="s">
        <v>529</v>
      </c>
      <c r="B15" s="756" t="s">
        <v>530</v>
      </c>
      <c r="C15" s="757" t="s">
        <v>546</v>
      </c>
      <c r="D15" s="758" t="s">
        <v>547</v>
      </c>
      <c r="E15" s="759">
        <v>50113001</v>
      </c>
      <c r="F15" s="758" t="s">
        <v>552</v>
      </c>
      <c r="G15" s="757" t="s">
        <v>553</v>
      </c>
      <c r="H15" s="757">
        <v>121887</v>
      </c>
      <c r="I15" s="757">
        <v>21887</v>
      </c>
      <c r="J15" s="757" t="s">
        <v>574</v>
      </c>
      <c r="K15" s="757" t="s">
        <v>575</v>
      </c>
      <c r="L15" s="760">
        <v>45.57</v>
      </c>
      <c r="M15" s="760">
        <v>3</v>
      </c>
      <c r="N15" s="761">
        <v>136.71</v>
      </c>
    </row>
    <row r="16" spans="1:14" ht="14.4" customHeight="1" x14ac:dyDescent="0.3">
      <c r="A16" s="755" t="s">
        <v>529</v>
      </c>
      <c r="B16" s="756" t="s">
        <v>530</v>
      </c>
      <c r="C16" s="757" t="s">
        <v>546</v>
      </c>
      <c r="D16" s="758" t="s">
        <v>547</v>
      </c>
      <c r="E16" s="759">
        <v>50113001</v>
      </c>
      <c r="F16" s="758" t="s">
        <v>552</v>
      </c>
      <c r="G16" s="757" t="s">
        <v>553</v>
      </c>
      <c r="H16" s="757">
        <v>195013</v>
      </c>
      <c r="I16" s="757">
        <v>195013</v>
      </c>
      <c r="J16" s="757" t="s">
        <v>576</v>
      </c>
      <c r="K16" s="757" t="s">
        <v>577</v>
      </c>
      <c r="L16" s="760">
        <v>97.880000000000067</v>
      </c>
      <c r="M16" s="760">
        <v>1</v>
      </c>
      <c r="N16" s="761">
        <v>97.880000000000067</v>
      </c>
    </row>
    <row r="17" spans="1:14" ht="14.4" customHeight="1" x14ac:dyDescent="0.3">
      <c r="A17" s="755" t="s">
        <v>529</v>
      </c>
      <c r="B17" s="756" t="s">
        <v>530</v>
      </c>
      <c r="C17" s="757" t="s">
        <v>546</v>
      </c>
      <c r="D17" s="758" t="s">
        <v>547</v>
      </c>
      <c r="E17" s="759">
        <v>50113001</v>
      </c>
      <c r="F17" s="758" t="s">
        <v>552</v>
      </c>
      <c r="G17" s="757" t="s">
        <v>553</v>
      </c>
      <c r="H17" s="757">
        <v>176954</v>
      </c>
      <c r="I17" s="757">
        <v>176954</v>
      </c>
      <c r="J17" s="757" t="s">
        <v>578</v>
      </c>
      <c r="K17" s="757" t="s">
        <v>579</v>
      </c>
      <c r="L17" s="760">
        <v>95.890000000000029</v>
      </c>
      <c r="M17" s="760">
        <v>15</v>
      </c>
      <c r="N17" s="761">
        <v>1438.3500000000004</v>
      </c>
    </row>
    <row r="18" spans="1:14" ht="14.4" customHeight="1" x14ac:dyDescent="0.3">
      <c r="A18" s="755" t="s">
        <v>529</v>
      </c>
      <c r="B18" s="756" t="s">
        <v>530</v>
      </c>
      <c r="C18" s="757" t="s">
        <v>546</v>
      </c>
      <c r="D18" s="758" t="s">
        <v>547</v>
      </c>
      <c r="E18" s="759">
        <v>50113001</v>
      </c>
      <c r="F18" s="758" t="s">
        <v>552</v>
      </c>
      <c r="G18" s="757" t="s">
        <v>553</v>
      </c>
      <c r="H18" s="757">
        <v>167547</v>
      </c>
      <c r="I18" s="757">
        <v>67547</v>
      </c>
      <c r="J18" s="757" t="s">
        <v>580</v>
      </c>
      <c r="K18" s="757" t="s">
        <v>581</v>
      </c>
      <c r="L18" s="760">
        <v>46.20000000000001</v>
      </c>
      <c r="M18" s="760">
        <v>3</v>
      </c>
      <c r="N18" s="761">
        <v>138.60000000000002</v>
      </c>
    </row>
    <row r="19" spans="1:14" ht="14.4" customHeight="1" x14ac:dyDescent="0.3">
      <c r="A19" s="755" t="s">
        <v>529</v>
      </c>
      <c r="B19" s="756" t="s">
        <v>530</v>
      </c>
      <c r="C19" s="757" t="s">
        <v>546</v>
      </c>
      <c r="D19" s="758" t="s">
        <v>547</v>
      </c>
      <c r="E19" s="759">
        <v>50113001</v>
      </c>
      <c r="F19" s="758" t="s">
        <v>552</v>
      </c>
      <c r="G19" s="757" t="s">
        <v>553</v>
      </c>
      <c r="H19" s="757">
        <v>114329</v>
      </c>
      <c r="I19" s="757">
        <v>14329</v>
      </c>
      <c r="J19" s="757" t="s">
        <v>582</v>
      </c>
      <c r="K19" s="757" t="s">
        <v>583</v>
      </c>
      <c r="L19" s="760">
        <v>116.43999999999997</v>
      </c>
      <c r="M19" s="760">
        <v>2</v>
      </c>
      <c r="N19" s="761">
        <v>232.87999999999994</v>
      </c>
    </row>
    <row r="20" spans="1:14" ht="14.4" customHeight="1" x14ac:dyDescent="0.3">
      <c r="A20" s="755" t="s">
        <v>529</v>
      </c>
      <c r="B20" s="756" t="s">
        <v>530</v>
      </c>
      <c r="C20" s="757" t="s">
        <v>546</v>
      </c>
      <c r="D20" s="758" t="s">
        <v>547</v>
      </c>
      <c r="E20" s="759">
        <v>50113001</v>
      </c>
      <c r="F20" s="758" t="s">
        <v>552</v>
      </c>
      <c r="G20" s="757" t="s">
        <v>553</v>
      </c>
      <c r="H20" s="757">
        <v>114398</v>
      </c>
      <c r="I20" s="757">
        <v>14398</v>
      </c>
      <c r="J20" s="757" t="s">
        <v>584</v>
      </c>
      <c r="K20" s="757" t="s">
        <v>585</v>
      </c>
      <c r="L20" s="760">
        <v>211.20233433072832</v>
      </c>
      <c r="M20" s="760">
        <v>1</v>
      </c>
      <c r="N20" s="761">
        <v>211.20233433072832</v>
      </c>
    </row>
    <row r="21" spans="1:14" ht="14.4" customHeight="1" x14ac:dyDescent="0.3">
      <c r="A21" s="755" t="s">
        <v>529</v>
      </c>
      <c r="B21" s="756" t="s">
        <v>530</v>
      </c>
      <c r="C21" s="757" t="s">
        <v>546</v>
      </c>
      <c r="D21" s="758" t="s">
        <v>547</v>
      </c>
      <c r="E21" s="759">
        <v>50113001</v>
      </c>
      <c r="F21" s="758" t="s">
        <v>552</v>
      </c>
      <c r="G21" s="757" t="s">
        <v>553</v>
      </c>
      <c r="H21" s="757">
        <v>194920</v>
      </c>
      <c r="I21" s="757">
        <v>94920</v>
      </c>
      <c r="J21" s="757" t="s">
        <v>586</v>
      </c>
      <c r="K21" s="757" t="s">
        <v>587</v>
      </c>
      <c r="L21" s="760">
        <v>66.583275703294134</v>
      </c>
      <c r="M21" s="760">
        <v>12</v>
      </c>
      <c r="N21" s="761">
        <v>798.99930843952961</v>
      </c>
    </row>
    <row r="22" spans="1:14" ht="14.4" customHeight="1" x14ac:dyDescent="0.3">
      <c r="A22" s="755" t="s">
        <v>529</v>
      </c>
      <c r="B22" s="756" t="s">
        <v>530</v>
      </c>
      <c r="C22" s="757" t="s">
        <v>546</v>
      </c>
      <c r="D22" s="758" t="s">
        <v>547</v>
      </c>
      <c r="E22" s="759">
        <v>50113001</v>
      </c>
      <c r="F22" s="758" t="s">
        <v>552</v>
      </c>
      <c r="G22" s="757" t="s">
        <v>553</v>
      </c>
      <c r="H22" s="757">
        <v>144794</v>
      </c>
      <c r="I22" s="757">
        <v>144794</v>
      </c>
      <c r="J22" s="757" t="s">
        <v>588</v>
      </c>
      <c r="K22" s="757" t="s">
        <v>589</v>
      </c>
      <c r="L22" s="760">
        <v>157.38000000000002</v>
      </c>
      <c r="M22" s="760">
        <v>1</v>
      </c>
      <c r="N22" s="761">
        <v>157.38000000000002</v>
      </c>
    </row>
    <row r="23" spans="1:14" ht="14.4" customHeight="1" x14ac:dyDescent="0.3">
      <c r="A23" s="755" t="s">
        <v>529</v>
      </c>
      <c r="B23" s="756" t="s">
        <v>530</v>
      </c>
      <c r="C23" s="757" t="s">
        <v>546</v>
      </c>
      <c r="D23" s="758" t="s">
        <v>547</v>
      </c>
      <c r="E23" s="759">
        <v>50113001</v>
      </c>
      <c r="F23" s="758" t="s">
        <v>552</v>
      </c>
      <c r="G23" s="757" t="s">
        <v>553</v>
      </c>
      <c r="H23" s="757">
        <v>177395</v>
      </c>
      <c r="I23" s="757">
        <v>177395</v>
      </c>
      <c r="J23" s="757" t="s">
        <v>590</v>
      </c>
      <c r="K23" s="757" t="s">
        <v>591</v>
      </c>
      <c r="L23" s="760">
        <v>318.48000000000008</v>
      </c>
      <c r="M23" s="760">
        <v>1</v>
      </c>
      <c r="N23" s="761">
        <v>318.48000000000008</v>
      </c>
    </row>
    <row r="24" spans="1:14" ht="14.4" customHeight="1" x14ac:dyDescent="0.3">
      <c r="A24" s="755" t="s">
        <v>529</v>
      </c>
      <c r="B24" s="756" t="s">
        <v>530</v>
      </c>
      <c r="C24" s="757" t="s">
        <v>546</v>
      </c>
      <c r="D24" s="758" t="s">
        <v>547</v>
      </c>
      <c r="E24" s="759">
        <v>50113001</v>
      </c>
      <c r="F24" s="758" t="s">
        <v>552</v>
      </c>
      <c r="G24" s="757" t="s">
        <v>553</v>
      </c>
      <c r="H24" s="757">
        <v>188518</v>
      </c>
      <c r="I24" s="757">
        <v>88518</v>
      </c>
      <c r="J24" s="757" t="s">
        <v>592</v>
      </c>
      <c r="K24" s="757" t="s">
        <v>593</v>
      </c>
      <c r="L24" s="760">
        <v>38.049999999999997</v>
      </c>
      <c r="M24" s="760">
        <v>1</v>
      </c>
      <c r="N24" s="761">
        <v>38.049999999999997</v>
      </c>
    </row>
    <row r="25" spans="1:14" ht="14.4" customHeight="1" x14ac:dyDescent="0.3">
      <c r="A25" s="755" t="s">
        <v>529</v>
      </c>
      <c r="B25" s="756" t="s">
        <v>530</v>
      </c>
      <c r="C25" s="757" t="s">
        <v>546</v>
      </c>
      <c r="D25" s="758" t="s">
        <v>547</v>
      </c>
      <c r="E25" s="759">
        <v>50113001</v>
      </c>
      <c r="F25" s="758" t="s">
        <v>552</v>
      </c>
      <c r="G25" s="757" t="s">
        <v>553</v>
      </c>
      <c r="H25" s="757">
        <v>141126</v>
      </c>
      <c r="I25" s="757">
        <v>141126</v>
      </c>
      <c r="J25" s="757" t="s">
        <v>594</v>
      </c>
      <c r="K25" s="757" t="s">
        <v>595</v>
      </c>
      <c r="L25" s="760">
        <v>220.89000000000004</v>
      </c>
      <c r="M25" s="760">
        <v>1</v>
      </c>
      <c r="N25" s="761">
        <v>220.89000000000004</v>
      </c>
    </row>
    <row r="26" spans="1:14" ht="14.4" customHeight="1" x14ac:dyDescent="0.3">
      <c r="A26" s="755" t="s">
        <v>529</v>
      </c>
      <c r="B26" s="756" t="s">
        <v>530</v>
      </c>
      <c r="C26" s="757" t="s">
        <v>546</v>
      </c>
      <c r="D26" s="758" t="s">
        <v>547</v>
      </c>
      <c r="E26" s="759">
        <v>50113001</v>
      </c>
      <c r="F26" s="758" t="s">
        <v>552</v>
      </c>
      <c r="G26" s="757" t="s">
        <v>558</v>
      </c>
      <c r="H26" s="757">
        <v>203097</v>
      </c>
      <c r="I26" s="757">
        <v>203097</v>
      </c>
      <c r="J26" s="757" t="s">
        <v>596</v>
      </c>
      <c r="K26" s="757" t="s">
        <v>597</v>
      </c>
      <c r="L26" s="760">
        <v>167.80678508075499</v>
      </c>
      <c r="M26" s="760">
        <v>28</v>
      </c>
      <c r="N26" s="761">
        <v>4698.58998226114</v>
      </c>
    </row>
    <row r="27" spans="1:14" ht="14.4" customHeight="1" x14ac:dyDescent="0.3">
      <c r="A27" s="755" t="s">
        <v>529</v>
      </c>
      <c r="B27" s="756" t="s">
        <v>530</v>
      </c>
      <c r="C27" s="757" t="s">
        <v>546</v>
      </c>
      <c r="D27" s="758" t="s">
        <v>547</v>
      </c>
      <c r="E27" s="759">
        <v>50113001</v>
      </c>
      <c r="F27" s="758" t="s">
        <v>552</v>
      </c>
      <c r="G27" s="757" t="s">
        <v>553</v>
      </c>
      <c r="H27" s="757">
        <v>116029</v>
      </c>
      <c r="I27" s="757">
        <v>16029</v>
      </c>
      <c r="J27" s="757" t="s">
        <v>598</v>
      </c>
      <c r="K27" s="757" t="s">
        <v>599</v>
      </c>
      <c r="L27" s="760">
        <v>40.830000000000005</v>
      </c>
      <c r="M27" s="760">
        <v>2</v>
      </c>
      <c r="N27" s="761">
        <v>81.660000000000011</v>
      </c>
    </row>
    <row r="28" spans="1:14" ht="14.4" customHeight="1" x14ac:dyDescent="0.3">
      <c r="A28" s="755" t="s">
        <v>529</v>
      </c>
      <c r="B28" s="756" t="s">
        <v>530</v>
      </c>
      <c r="C28" s="757" t="s">
        <v>546</v>
      </c>
      <c r="D28" s="758" t="s">
        <v>547</v>
      </c>
      <c r="E28" s="759">
        <v>50113001</v>
      </c>
      <c r="F28" s="758" t="s">
        <v>552</v>
      </c>
      <c r="G28" s="757" t="s">
        <v>553</v>
      </c>
      <c r="H28" s="757">
        <v>844960</v>
      </c>
      <c r="I28" s="757">
        <v>125114</v>
      </c>
      <c r="J28" s="757" t="s">
        <v>600</v>
      </c>
      <c r="K28" s="757" t="s">
        <v>601</v>
      </c>
      <c r="L28" s="760">
        <v>58.249812515465628</v>
      </c>
      <c r="M28" s="760">
        <v>9</v>
      </c>
      <c r="N28" s="761">
        <v>524.24831263919066</v>
      </c>
    </row>
    <row r="29" spans="1:14" ht="14.4" customHeight="1" x14ac:dyDescent="0.3">
      <c r="A29" s="755" t="s">
        <v>529</v>
      </c>
      <c r="B29" s="756" t="s">
        <v>530</v>
      </c>
      <c r="C29" s="757" t="s">
        <v>546</v>
      </c>
      <c r="D29" s="758" t="s">
        <v>547</v>
      </c>
      <c r="E29" s="759">
        <v>50113001</v>
      </c>
      <c r="F29" s="758" t="s">
        <v>552</v>
      </c>
      <c r="G29" s="757" t="s">
        <v>553</v>
      </c>
      <c r="H29" s="757">
        <v>849712</v>
      </c>
      <c r="I29" s="757">
        <v>125053</v>
      </c>
      <c r="J29" s="757" t="s">
        <v>602</v>
      </c>
      <c r="K29" s="757" t="s">
        <v>603</v>
      </c>
      <c r="L29" s="760">
        <v>185.83000000000004</v>
      </c>
      <c r="M29" s="760">
        <v>2</v>
      </c>
      <c r="N29" s="761">
        <v>371.66000000000008</v>
      </c>
    </row>
    <row r="30" spans="1:14" ht="14.4" customHeight="1" x14ac:dyDescent="0.3">
      <c r="A30" s="755" t="s">
        <v>529</v>
      </c>
      <c r="B30" s="756" t="s">
        <v>530</v>
      </c>
      <c r="C30" s="757" t="s">
        <v>546</v>
      </c>
      <c r="D30" s="758" t="s">
        <v>547</v>
      </c>
      <c r="E30" s="759">
        <v>50113001</v>
      </c>
      <c r="F30" s="758" t="s">
        <v>552</v>
      </c>
      <c r="G30" s="757" t="s">
        <v>553</v>
      </c>
      <c r="H30" s="757">
        <v>849559</v>
      </c>
      <c r="I30" s="757">
        <v>125066</v>
      </c>
      <c r="J30" s="757" t="s">
        <v>604</v>
      </c>
      <c r="K30" s="757" t="s">
        <v>605</v>
      </c>
      <c r="L30" s="760">
        <v>100.18000000000004</v>
      </c>
      <c r="M30" s="760">
        <v>5</v>
      </c>
      <c r="N30" s="761">
        <v>500.90000000000015</v>
      </c>
    </row>
    <row r="31" spans="1:14" ht="14.4" customHeight="1" x14ac:dyDescent="0.3">
      <c r="A31" s="755" t="s">
        <v>529</v>
      </c>
      <c r="B31" s="756" t="s">
        <v>530</v>
      </c>
      <c r="C31" s="757" t="s">
        <v>546</v>
      </c>
      <c r="D31" s="758" t="s">
        <v>547</v>
      </c>
      <c r="E31" s="759">
        <v>50113001</v>
      </c>
      <c r="F31" s="758" t="s">
        <v>552</v>
      </c>
      <c r="G31" s="757" t="s">
        <v>553</v>
      </c>
      <c r="H31" s="757">
        <v>849561</v>
      </c>
      <c r="I31" s="757">
        <v>125060</v>
      </c>
      <c r="J31" s="757" t="s">
        <v>604</v>
      </c>
      <c r="K31" s="757" t="s">
        <v>606</v>
      </c>
      <c r="L31" s="760">
        <v>34.670006576252653</v>
      </c>
      <c r="M31" s="760">
        <v>5</v>
      </c>
      <c r="N31" s="761">
        <v>173.35003288126327</v>
      </c>
    </row>
    <row r="32" spans="1:14" ht="14.4" customHeight="1" x14ac:dyDescent="0.3">
      <c r="A32" s="755" t="s">
        <v>529</v>
      </c>
      <c r="B32" s="756" t="s">
        <v>530</v>
      </c>
      <c r="C32" s="757" t="s">
        <v>546</v>
      </c>
      <c r="D32" s="758" t="s">
        <v>547</v>
      </c>
      <c r="E32" s="759">
        <v>50113001</v>
      </c>
      <c r="F32" s="758" t="s">
        <v>552</v>
      </c>
      <c r="G32" s="757" t="s">
        <v>553</v>
      </c>
      <c r="H32" s="757">
        <v>847974</v>
      </c>
      <c r="I32" s="757">
        <v>125525</v>
      </c>
      <c r="J32" s="757" t="s">
        <v>607</v>
      </c>
      <c r="K32" s="757" t="s">
        <v>608</v>
      </c>
      <c r="L32" s="760">
        <v>45.85</v>
      </c>
      <c r="M32" s="760">
        <v>6</v>
      </c>
      <c r="N32" s="761">
        <v>275.10000000000002</v>
      </c>
    </row>
    <row r="33" spans="1:14" ht="14.4" customHeight="1" x14ac:dyDescent="0.3">
      <c r="A33" s="755" t="s">
        <v>529</v>
      </c>
      <c r="B33" s="756" t="s">
        <v>530</v>
      </c>
      <c r="C33" s="757" t="s">
        <v>546</v>
      </c>
      <c r="D33" s="758" t="s">
        <v>547</v>
      </c>
      <c r="E33" s="759">
        <v>50113001</v>
      </c>
      <c r="F33" s="758" t="s">
        <v>552</v>
      </c>
      <c r="G33" s="757" t="s">
        <v>558</v>
      </c>
      <c r="H33" s="757">
        <v>849054</v>
      </c>
      <c r="I33" s="757">
        <v>107847</v>
      </c>
      <c r="J33" s="757" t="s">
        <v>609</v>
      </c>
      <c r="K33" s="757" t="s">
        <v>573</v>
      </c>
      <c r="L33" s="760">
        <v>78.820000000000007</v>
      </c>
      <c r="M33" s="760">
        <v>2</v>
      </c>
      <c r="N33" s="761">
        <v>157.64000000000001</v>
      </c>
    </row>
    <row r="34" spans="1:14" ht="14.4" customHeight="1" x14ac:dyDescent="0.3">
      <c r="A34" s="755" t="s">
        <v>529</v>
      </c>
      <c r="B34" s="756" t="s">
        <v>530</v>
      </c>
      <c r="C34" s="757" t="s">
        <v>546</v>
      </c>
      <c r="D34" s="758" t="s">
        <v>547</v>
      </c>
      <c r="E34" s="759">
        <v>50113001</v>
      </c>
      <c r="F34" s="758" t="s">
        <v>552</v>
      </c>
      <c r="G34" s="757" t="s">
        <v>553</v>
      </c>
      <c r="H34" s="757">
        <v>110555</v>
      </c>
      <c r="I34" s="757">
        <v>10555</v>
      </c>
      <c r="J34" s="757" t="s">
        <v>610</v>
      </c>
      <c r="K34" s="757" t="s">
        <v>611</v>
      </c>
      <c r="L34" s="760">
        <v>254.97999999999993</v>
      </c>
      <c r="M34" s="760">
        <v>23</v>
      </c>
      <c r="N34" s="761">
        <v>5864.5399999999981</v>
      </c>
    </row>
    <row r="35" spans="1:14" ht="14.4" customHeight="1" x14ac:dyDescent="0.3">
      <c r="A35" s="755" t="s">
        <v>529</v>
      </c>
      <c r="B35" s="756" t="s">
        <v>530</v>
      </c>
      <c r="C35" s="757" t="s">
        <v>546</v>
      </c>
      <c r="D35" s="758" t="s">
        <v>547</v>
      </c>
      <c r="E35" s="759">
        <v>50113001</v>
      </c>
      <c r="F35" s="758" t="s">
        <v>552</v>
      </c>
      <c r="G35" s="757" t="s">
        <v>553</v>
      </c>
      <c r="H35" s="757">
        <v>187764</v>
      </c>
      <c r="I35" s="757">
        <v>87764</v>
      </c>
      <c r="J35" s="757" t="s">
        <v>612</v>
      </c>
      <c r="K35" s="757" t="s">
        <v>613</v>
      </c>
      <c r="L35" s="760">
        <v>52.46</v>
      </c>
      <c r="M35" s="760">
        <v>3</v>
      </c>
      <c r="N35" s="761">
        <v>157.38</v>
      </c>
    </row>
    <row r="36" spans="1:14" ht="14.4" customHeight="1" x14ac:dyDescent="0.3">
      <c r="A36" s="755" t="s">
        <v>529</v>
      </c>
      <c r="B36" s="756" t="s">
        <v>530</v>
      </c>
      <c r="C36" s="757" t="s">
        <v>546</v>
      </c>
      <c r="D36" s="758" t="s">
        <v>547</v>
      </c>
      <c r="E36" s="759">
        <v>50113001</v>
      </c>
      <c r="F36" s="758" t="s">
        <v>552</v>
      </c>
      <c r="G36" s="757" t="s">
        <v>553</v>
      </c>
      <c r="H36" s="757">
        <v>396473</v>
      </c>
      <c r="I36" s="757">
        <v>99130</v>
      </c>
      <c r="J36" s="757" t="s">
        <v>614</v>
      </c>
      <c r="K36" s="757" t="s">
        <v>615</v>
      </c>
      <c r="L36" s="760">
        <v>33.68</v>
      </c>
      <c r="M36" s="760">
        <v>2</v>
      </c>
      <c r="N36" s="761">
        <v>67.36</v>
      </c>
    </row>
    <row r="37" spans="1:14" ht="14.4" customHeight="1" x14ac:dyDescent="0.3">
      <c r="A37" s="755" t="s">
        <v>529</v>
      </c>
      <c r="B37" s="756" t="s">
        <v>530</v>
      </c>
      <c r="C37" s="757" t="s">
        <v>546</v>
      </c>
      <c r="D37" s="758" t="s">
        <v>547</v>
      </c>
      <c r="E37" s="759">
        <v>50113001</v>
      </c>
      <c r="F37" s="758" t="s">
        <v>552</v>
      </c>
      <c r="G37" s="757" t="s">
        <v>553</v>
      </c>
      <c r="H37" s="757">
        <v>203805</v>
      </c>
      <c r="I37" s="757">
        <v>203805</v>
      </c>
      <c r="J37" s="757" t="s">
        <v>616</v>
      </c>
      <c r="K37" s="757" t="s">
        <v>617</v>
      </c>
      <c r="L37" s="760">
        <v>602.76</v>
      </c>
      <c r="M37" s="760">
        <v>1</v>
      </c>
      <c r="N37" s="761">
        <v>602.76</v>
      </c>
    </row>
    <row r="38" spans="1:14" ht="14.4" customHeight="1" x14ac:dyDescent="0.3">
      <c r="A38" s="755" t="s">
        <v>529</v>
      </c>
      <c r="B38" s="756" t="s">
        <v>530</v>
      </c>
      <c r="C38" s="757" t="s">
        <v>546</v>
      </c>
      <c r="D38" s="758" t="s">
        <v>547</v>
      </c>
      <c r="E38" s="759">
        <v>50113001</v>
      </c>
      <c r="F38" s="758" t="s">
        <v>552</v>
      </c>
      <c r="G38" s="757" t="s">
        <v>553</v>
      </c>
      <c r="H38" s="757">
        <v>196303</v>
      </c>
      <c r="I38" s="757">
        <v>96303</v>
      </c>
      <c r="J38" s="757" t="s">
        <v>618</v>
      </c>
      <c r="K38" s="757" t="s">
        <v>619</v>
      </c>
      <c r="L38" s="760">
        <v>41.239999999999995</v>
      </c>
      <c r="M38" s="760">
        <v>6</v>
      </c>
      <c r="N38" s="761">
        <v>247.43999999999997</v>
      </c>
    </row>
    <row r="39" spans="1:14" ht="14.4" customHeight="1" x14ac:dyDescent="0.3">
      <c r="A39" s="755" t="s">
        <v>529</v>
      </c>
      <c r="B39" s="756" t="s">
        <v>530</v>
      </c>
      <c r="C39" s="757" t="s">
        <v>546</v>
      </c>
      <c r="D39" s="758" t="s">
        <v>547</v>
      </c>
      <c r="E39" s="759">
        <v>50113001</v>
      </c>
      <c r="F39" s="758" t="s">
        <v>552</v>
      </c>
      <c r="G39" s="757" t="s">
        <v>553</v>
      </c>
      <c r="H39" s="757">
        <v>162859</v>
      </c>
      <c r="I39" s="757">
        <v>162859</v>
      </c>
      <c r="J39" s="757" t="s">
        <v>620</v>
      </c>
      <c r="K39" s="757" t="s">
        <v>621</v>
      </c>
      <c r="L39" s="760">
        <v>122.57000000000004</v>
      </c>
      <c r="M39" s="760">
        <v>4</v>
      </c>
      <c r="N39" s="761">
        <v>490.28000000000014</v>
      </c>
    </row>
    <row r="40" spans="1:14" ht="14.4" customHeight="1" x14ac:dyDescent="0.3">
      <c r="A40" s="755" t="s">
        <v>529</v>
      </c>
      <c r="B40" s="756" t="s">
        <v>530</v>
      </c>
      <c r="C40" s="757" t="s">
        <v>546</v>
      </c>
      <c r="D40" s="758" t="s">
        <v>547</v>
      </c>
      <c r="E40" s="759">
        <v>50113001</v>
      </c>
      <c r="F40" s="758" t="s">
        <v>552</v>
      </c>
      <c r="G40" s="757" t="s">
        <v>553</v>
      </c>
      <c r="H40" s="757">
        <v>192351</v>
      </c>
      <c r="I40" s="757">
        <v>92351</v>
      </c>
      <c r="J40" s="757" t="s">
        <v>622</v>
      </c>
      <c r="K40" s="757" t="s">
        <v>623</v>
      </c>
      <c r="L40" s="760">
        <v>86.219304347826096</v>
      </c>
      <c r="M40" s="760">
        <v>23</v>
      </c>
      <c r="N40" s="761">
        <v>1983.0440000000003</v>
      </c>
    </row>
    <row r="41" spans="1:14" ht="14.4" customHeight="1" x14ac:dyDescent="0.3">
      <c r="A41" s="755" t="s">
        <v>529</v>
      </c>
      <c r="B41" s="756" t="s">
        <v>530</v>
      </c>
      <c r="C41" s="757" t="s">
        <v>546</v>
      </c>
      <c r="D41" s="758" t="s">
        <v>547</v>
      </c>
      <c r="E41" s="759">
        <v>50113001</v>
      </c>
      <c r="F41" s="758" t="s">
        <v>552</v>
      </c>
      <c r="G41" s="757" t="s">
        <v>553</v>
      </c>
      <c r="H41" s="757">
        <v>132992</v>
      </c>
      <c r="I41" s="757">
        <v>32992</v>
      </c>
      <c r="J41" s="757" t="s">
        <v>624</v>
      </c>
      <c r="K41" s="757" t="s">
        <v>625</v>
      </c>
      <c r="L41" s="760">
        <v>108.39</v>
      </c>
      <c r="M41" s="760">
        <v>3</v>
      </c>
      <c r="N41" s="761">
        <v>325.17</v>
      </c>
    </row>
    <row r="42" spans="1:14" ht="14.4" customHeight="1" x14ac:dyDescent="0.3">
      <c r="A42" s="755" t="s">
        <v>529</v>
      </c>
      <c r="B42" s="756" t="s">
        <v>530</v>
      </c>
      <c r="C42" s="757" t="s">
        <v>546</v>
      </c>
      <c r="D42" s="758" t="s">
        <v>547</v>
      </c>
      <c r="E42" s="759">
        <v>50113001</v>
      </c>
      <c r="F42" s="758" t="s">
        <v>552</v>
      </c>
      <c r="G42" s="757" t="s">
        <v>558</v>
      </c>
      <c r="H42" s="757">
        <v>112891</v>
      </c>
      <c r="I42" s="757">
        <v>12891</v>
      </c>
      <c r="J42" s="757" t="s">
        <v>626</v>
      </c>
      <c r="K42" s="757" t="s">
        <v>627</v>
      </c>
      <c r="L42" s="760">
        <v>58.740000000000023</v>
      </c>
      <c r="M42" s="760">
        <v>5</v>
      </c>
      <c r="N42" s="761">
        <v>293.7000000000001</v>
      </c>
    </row>
    <row r="43" spans="1:14" ht="14.4" customHeight="1" x14ac:dyDescent="0.3">
      <c r="A43" s="755" t="s">
        <v>529</v>
      </c>
      <c r="B43" s="756" t="s">
        <v>530</v>
      </c>
      <c r="C43" s="757" t="s">
        <v>546</v>
      </c>
      <c r="D43" s="758" t="s">
        <v>547</v>
      </c>
      <c r="E43" s="759">
        <v>50113001</v>
      </c>
      <c r="F43" s="758" t="s">
        <v>552</v>
      </c>
      <c r="G43" s="757" t="s">
        <v>558</v>
      </c>
      <c r="H43" s="757">
        <v>112892</v>
      </c>
      <c r="I43" s="757">
        <v>12892</v>
      </c>
      <c r="J43" s="757" t="s">
        <v>626</v>
      </c>
      <c r="K43" s="757" t="s">
        <v>628</v>
      </c>
      <c r="L43" s="760">
        <v>103.93799999999999</v>
      </c>
      <c r="M43" s="760">
        <v>5</v>
      </c>
      <c r="N43" s="761">
        <v>519.68999999999994</v>
      </c>
    </row>
    <row r="44" spans="1:14" ht="14.4" customHeight="1" x14ac:dyDescent="0.3">
      <c r="A44" s="755" t="s">
        <v>529</v>
      </c>
      <c r="B44" s="756" t="s">
        <v>530</v>
      </c>
      <c r="C44" s="757" t="s">
        <v>546</v>
      </c>
      <c r="D44" s="758" t="s">
        <v>547</v>
      </c>
      <c r="E44" s="759">
        <v>50113001</v>
      </c>
      <c r="F44" s="758" t="s">
        <v>552</v>
      </c>
      <c r="G44" s="757" t="s">
        <v>553</v>
      </c>
      <c r="H44" s="757">
        <v>112895</v>
      </c>
      <c r="I44" s="757">
        <v>12895</v>
      </c>
      <c r="J44" s="757" t="s">
        <v>626</v>
      </c>
      <c r="K44" s="757" t="s">
        <v>629</v>
      </c>
      <c r="L44" s="760">
        <v>107.33000000000003</v>
      </c>
      <c r="M44" s="760">
        <v>2</v>
      </c>
      <c r="N44" s="761">
        <v>214.66000000000005</v>
      </c>
    </row>
    <row r="45" spans="1:14" ht="14.4" customHeight="1" x14ac:dyDescent="0.3">
      <c r="A45" s="755" t="s">
        <v>529</v>
      </c>
      <c r="B45" s="756" t="s">
        <v>530</v>
      </c>
      <c r="C45" s="757" t="s">
        <v>546</v>
      </c>
      <c r="D45" s="758" t="s">
        <v>547</v>
      </c>
      <c r="E45" s="759">
        <v>50113001</v>
      </c>
      <c r="F45" s="758" t="s">
        <v>552</v>
      </c>
      <c r="G45" s="757" t="s">
        <v>553</v>
      </c>
      <c r="H45" s="757">
        <v>126247</v>
      </c>
      <c r="I45" s="757">
        <v>26247</v>
      </c>
      <c r="J45" s="757" t="s">
        <v>630</v>
      </c>
      <c r="K45" s="757" t="s">
        <v>631</v>
      </c>
      <c r="L45" s="760">
        <v>210.56999999999996</v>
      </c>
      <c r="M45" s="760">
        <v>2</v>
      </c>
      <c r="N45" s="761">
        <v>421.13999999999993</v>
      </c>
    </row>
    <row r="46" spans="1:14" ht="14.4" customHeight="1" x14ac:dyDescent="0.3">
      <c r="A46" s="755" t="s">
        <v>529</v>
      </c>
      <c r="B46" s="756" t="s">
        <v>530</v>
      </c>
      <c r="C46" s="757" t="s">
        <v>546</v>
      </c>
      <c r="D46" s="758" t="s">
        <v>547</v>
      </c>
      <c r="E46" s="759">
        <v>50113001</v>
      </c>
      <c r="F46" s="758" t="s">
        <v>552</v>
      </c>
      <c r="G46" s="757" t="s">
        <v>553</v>
      </c>
      <c r="H46" s="757">
        <v>140274</v>
      </c>
      <c r="I46" s="757">
        <v>40274</v>
      </c>
      <c r="J46" s="757" t="s">
        <v>632</v>
      </c>
      <c r="K46" s="757" t="s">
        <v>633</v>
      </c>
      <c r="L46" s="760">
        <v>52.129999999999988</v>
      </c>
      <c r="M46" s="760">
        <v>1</v>
      </c>
      <c r="N46" s="761">
        <v>52.129999999999988</v>
      </c>
    </row>
    <row r="47" spans="1:14" ht="14.4" customHeight="1" x14ac:dyDescent="0.3">
      <c r="A47" s="755" t="s">
        <v>529</v>
      </c>
      <c r="B47" s="756" t="s">
        <v>530</v>
      </c>
      <c r="C47" s="757" t="s">
        <v>546</v>
      </c>
      <c r="D47" s="758" t="s">
        <v>547</v>
      </c>
      <c r="E47" s="759">
        <v>50113001</v>
      </c>
      <c r="F47" s="758" t="s">
        <v>552</v>
      </c>
      <c r="G47" s="757" t="s">
        <v>553</v>
      </c>
      <c r="H47" s="757">
        <v>176496</v>
      </c>
      <c r="I47" s="757">
        <v>76496</v>
      </c>
      <c r="J47" s="757" t="s">
        <v>634</v>
      </c>
      <c r="K47" s="757" t="s">
        <v>635</v>
      </c>
      <c r="L47" s="760">
        <v>125.43</v>
      </c>
      <c r="M47" s="760">
        <v>47</v>
      </c>
      <c r="N47" s="761">
        <v>5895.21</v>
      </c>
    </row>
    <row r="48" spans="1:14" ht="14.4" customHeight="1" x14ac:dyDescent="0.3">
      <c r="A48" s="755" t="s">
        <v>529</v>
      </c>
      <c r="B48" s="756" t="s">
        <v>530</v>
      </c>
      <c r="C48" s="757" t="s">
        <v>546</v>
      </c>
      <c r="D48" s="758" t="s">
        <v>547</v>
      </c>
      <c r="E48" s="759">
        <v>50113001</v>
      </c>
      <c r="F48" s="758" t="s">
        <v>552</v>
      </c>
      <c r="G48" s="757" t="s">
        <v>553</v>
      </c>
      <c r="H48" s="757">
        <v>102679</v>
      </c>
      <c r="I48" s="757">
        <v>2679</v>
      </c>
      <c r="J48" s="757" t="s">
        <v>636</v>
      </c>
      <c r="K48" s="757" t="s">
        <v>637</v>
      </c>
      <c r="L48" s="760">
        <v>164.48016355103013</v>
      </c>
      <c r="M48" s="760">
        <v>13</v>
      </c>
      <c r="N48" s="761">
        <v>2138.2421261633917</v>
      </c>
    </row>
    <row r="49" spans="1:14" ht="14.4" customHeight="1" x14ac:dyDescent="0.3">
      <c r="A49" s="755" t="s">
        <v>529</v>
      </c>
      <c r="B49" s="756" t="s">
        <v>530</v>
      </c>
      <c r="C49" s="757" t="s">
        <v>546</v>
      </c>
      <c r="D49" s="758" t="s">
        <v>547</v>
      </c>
      <c r="E49" s="759">
        <v>50113001</v>
      </c>
      <c r="F49" s="758" t="s">
        <v>552</v>
      </c>
      <c r="G49" s="757" t="s">
        <v>553</v>
      </c>
      <c r="H49" s="757">
        <v>162317</v>
      </c>
      <c r="I49" s="757">
        <v>62317</v>
      </c>
      <c r="J49" s="757" t="s">
        <v>638</v>
      </c>
      <c r="K49" s="757" t="s">
        <v>639</v>
      </c>
      <c r="L49" s="760">
        <v>286</v>
      </c>
      <c r="M49" s="760">
        <v>1</v>
      </c>
      <c r="N49" s="761">
        <v>286</v>
      </c>
    </row>
    <row r="50" spans="1:14" ht="14.4" customHeight="1" x14ac:dyDescent="0.3">
      <c r="A50" s="755" t="s">
        <v>529</v>
      </c>
      <c r="B50" s="756" t="s">
        <v>530</v>
      </c>
      <c r="C50" s="757" t="s">
        <v>546</v>
      </c>
      <c r="D50" s="758" t="s">
        <v>547</v>
      </c>
      <c r="E50" s="759">
        <v>50113001</v>
      </c>
      <c r="F50" s="758" t="s">
        <v>552</v>
      </c>
      <c r="G50" s="757" t="s">
        <v>553</v>
      </c>
      <c r="H50" s="757">
        <v>146981</v>
      </c>
      <c r="I50" s="757">
        <v>46981</v>
      </c>
      <c r="J50" s="757" t="s">
        <v>640</v>
      </c>
      <c r="K50" s="757" t="s">
        <v>641</v>
      </c>
      <c r="L50" s="760">
        <v>99.46</v>
      </c>
      <c r="M50" s="760">
        <v>3</v>
      </c>
      <c r="N50" s="761">
        <v>298.38</v>
      </c>
    </row>
    <row r="51" spans="1:14" ht="14.4" customHeight="1" x14ac:dyDescent="0.3">
      <c r="A51" s="755" t="s">
        <v>529</v>
      </c>
      <c r="B51" s="756" t="s">
        <v>530</v>
      </c>
      <c r="C51" s="757" t="s">
        <v>546</v>
      </c>
      <c r="D51" s="758" t="s">
        <v>547</v>
      </c>
      <c r="E51" s="759">
        <v>50113001</v>
      </c>
      <c r="F51" s="758" t="s">
        <v>552</v>
      </c>
      <c r="G51" s="757" t="s">
        <v>553</v>
      </c>
      <c r="H51" s="757">
        <v>58042</v>
      </c>
      <c r="I51" s="757">
        <v>58042</v>
      </c>
      <c r="J51" s="757" t="s">
        <v>642</v>
      </c>
      <c r="K51" s="757" t="s">
        <v>643</v>
      </c>
      <c r="L51" s="760">
        <v>353.80000000000013</v>
      </c>
      <c r="M51" s="760">
        <v>1</v>
      </c>
      <c r="N51" s="761">
        <v>353.80000000000013</v>
      </c>
    </row>
    <row r="52" spans="1:14" ht="14.4" customHeight="1" x14ac:dyDescent="0.3">
      <c r="A52" s="755" t="s">
        <v>529</v>
      </c>
      <c r="B52" s="756" t="s">
        <v>530</v>
      </c>
      <c r="C52" s="757" t="s">
        <v>546</v>
      </c>
      <c r="D52" s="758" t="s">
        <v>547</v>
      </c>
      <c r="E52" s="759">
        <v>50113001</v>
      </c>
      <c r="F52" s="758" t="s">
        <v>552</v>
      </c>
      <c r="G52" s="757" t="s">
        <v>553</v>
      </c>
      <c r="H52" s="757">
        <v>132225</v>
      </c>
      <c r="I52" s="757">
        <v>32225</v>
      </c>
      <c r="J52" s="757" t="s">
        <v>644</v>
      </c>
      <c r="K52" s="757" t="s">
        <v>645</v>
      </c>
      <c r="L52" s="760">
        <v>73.6727272727273</v>
      </c>
      <c r="M52" s="760">
        <v>11</v>
      </c>
      <c r="N52" s="761">
        <v>810.40000000000032</v>
      </c>
    </row>
    <row r="53" spans="1:14" ht="14.4" customHeight="1" x14ac:dyDescent="0.3">
      <c r="A53" s="755" t="s">
        <v>529</v>
      </c>
      <c r="B53" s="756" t="s">
        <v>530</v>
      </c>
      <c r="C53" s="757" t="s">
        <v>546</v>
      </c>
      <c r="D53" s="758" t="s">
        <v>547</v>
      </c>
      <c r="E53" s="759">
        <v>50113001</v>
      </c>
      <c r="F53" s="758" t="s">
        <v>552</v>
      </c>
      <c r="G53" s="757" t="s">
        <v>553</v>
      </c>
      <c r="H53" s="757">
        <v>58038</v>
      </c>
      <c r="I53" s="757">
        <v>58038</v>
      </c>
      <c r="J53" s="757" t="s">
        <v>646</v>
      </c>
      <c r="K53" s="757" t="s">
        <v>647</v>
      </c>
      <c r="L53" s="760">
        <v>254.86000000000013</v>
      </c>
      <c r="M53" s="760">
        <v>1</v>
      </c>
      <c r="N53" s="761">
        <v>254.86000000000013</v>
      </c>
    </row>
    <row r="54" spans="1:14" ht="14.4" customHeight="1" x14ac:dyDescent="0.3">
      <c r="A54" s="755" t="s">
        <v>529</v>
      </c>
      <c r="B54" s="756" t="s">
        <v>530</v>
      </c>
      <c r="C54" s="757" t="s">
        <v>546</v>
      </c>
      <c r="D54" s="758" t="s">
        <v>547</v>
      </c>
      <c r="E54" s="759">
        <v>50113001</v>
      </c>
      <c r="F54" s="758" t="s">
        <v>552</v>
      </c>
      <c r="G54" s="757" t="s">
        <v>553</v>
      </c>
      <c r="H54" s="757">
        <v>847635</v>
      </c>
      <c r="I54" s="757">
        <v>0</v>
      </c>
      <c r="J54" s="757" t="s">
        <v>648</v>
      </c>
      <c r="K54" s="757" t="s">
        <v>531</v>
      </c>
      <c r="L54" s="760">
        <v>339.84000000000003</v>
      </c>
      <c r="M54" s="760">
        <v>1</v>
      </c>
      <c r="N54" s="761">
        <v>339.84000000000003</v>
      </c>
    </row>
    <row r="55" spans="1:14" ht="14.4" customHeight="1" x14ac:dyDescent="0.3">
      <c r="A55" s="755" t="s">
        <v>529</v>
      </c>
      <c r="B55" s="756" t="s">
        <v>530</v>
      </c>
      <c r="C55" s="757" t="s">
        <v>546</v>
      </c>
      <c r="D55" s="758" t="s">
        <v>547</v>
      </c>
      <c r="E55" s="759">
        <v>50113001</v>
      </c>
      <c r="F55" s="758" t="s">
        <v>552</v>
      </c>
      <c r="G55" s="757" t="s">
        <v>553</v>
      </c>
      <c r="H55" s="757">
        <v>850305</v>
      </c>
      <c r="I55" s="757">
        <v>0</v>
      </c>
      <c r="J55" s="757" t="s">
        <v>649</v>
      </c>
      <c r="K55" s="757" t="s">
        <v>531</v>
      </c>
      <c r="L55" s="760">
        <v>339.84000000000003</v>
      </c>
      <c r="M55" s="760">
        <v>1</v>
      </c>
      <c r="N55" s="761">
        <v>339.84000000000003</v>
      </c>
    </row>
    <row r="56" spans="1:14" ht="14.4" customHeight="1" x14ac:dyDescent="0.3">
      <c r="A56" s="755" t="s">
        <v>529</v>
      </c>
      <c r="B56" s="756" t="s">
        <v>530</v>
      </c>
      <c r="C56" s="757" t="s">
        <v>546</v>
      </c>
      <c r="D56" s="758" t="s">
        <v>547</v>
      </c>
      <c r="E56" s="759">
        <v>50113001</v>
      </c>
      <c r="F56" s="758" t="s">
        <v>552</v>
      </c>
      <c r="G56" s="757" t="s">
        <v>553</v>
      </c>
      <c r="H56" s="757">
        <v>845329</v>
      </c>
      <c r="I56" s="757">
        <v>0</v>
      </c>
      <c r="J56" s="757" t="s">
        <v>650</v>
      </c>
      <c r="K56" s="757" t="s">
        <v>531</v>
      </c>
      <c r="L56" s="760">
        <v>168.06171428571432</v>
      </c>
      <c r="M56" s="760">
        <v>35</v>
      </c>
      <c r="N56" s="761">
        <v>5882.1600000000008</v>
      </c>
    </row>
    <row r="57" spans="1:14" ht="14.4" customHeight="1" x14ac:dyDescent="0.3">
      <c r="A57" s="755" t="s">
        <v>529</v>
      </c>
      <c r="B57" s="756" t="s">
        <v>530</v>
      </c>
      <c r="C57" s="757" t="s">
        <v>546</v>
      </c>
      <c r="D57" s="758" t="s">
        <v>547</v>
      </c>
      <c r="E57" s="759">
        <v>50113001</v>
      </c>
      <c r="F57" s="758" t="s">
        <v>552</v>
      </c>
      <c r="G57" s="757" t="s">
        <v>553</v>
      </c>
      <c r="H57" s="757">
        <v>203954</v>
      </c>
      <c r="I57" s="757">
        <v>203954</v>
      </c>
      <c r="J57" s="757" t="s">
        <v>651</v>
      </c>
      <c r="K57" s="757" t="s">
        <v>652</v>
      </c>
      <c r="L57" s="760">
        <v>99.657916666666708</v>
      </c>
      <c r="M57" s="760">
        <v>24</v>
      </c>
      <c r="N57" s="761">
        <v>2391.7900000000009</v>
      </c>
    </row>
    <row r="58" spans="1:14" ht="14.4" customHeight="1" x14ac:dyDescent="0.3">
      <c r="A58" s="755" t="s">
        <v>529</v>
      </c>
      <c r="B58" s="756" t="s">
        <v>530</v>
      </c>
      <c r="C58" s="757" t="s">
        <v>546</v>
      </c>
      <c r="D58" s="758" t="s">
        <v>547</v>
      </c>
      <c r="E58" s="759">
        <v>50113001</v>
      </c>
      <c r="F58" s="758" t="s">
        <v>552</v>
      </c>
      <c r="G58" s="757" t="s">
        <v>553</v>
      </c>
      <c r="H58" s="757">
        <v>103417</v>
      </c>
      <c r="I58" s="757">
        <v>3417</v>
      </c>
      <c r="J58" s="757" t="s">
        <v>653</v>
      </c>
      <c r="K58" s="757" t="s">
        <v>654</v>
      </c>
      <c r="L58" s="760">
        <v>151.26999999999998</v>
      </c>
      <c r="M58" s="760">
        <v>1</v>
      </c>
      <c r="N58" s="761">
        <v>151.26999999999998</v>
      </c>
    </row>
    <row r="59" spans="1:14" ht="14.4" customHeight="1" x14ac:dyDescent="0.3">
      <c r="A59" s="755" t="s">
        <v>529</v>
      </c>
      <c r="B59" s="756" t="s">
        <v>530</v>
      </c>
      <c r="C59" s="757" t="s">
        <v>546</v>
      </c>
      <c r="D59" s="758" t="s">
        <v>547</v>
      </c>
      <c r="E59" s="759">
        <v>50113001</v>
      </c>
      <c r="F59" s="758" t="s">
        <v>552</v>
      </c>
      <c r="G59" s="757" t="s">
        <v>553</v>
      </c>
      <c r="H59" s="757">
        <v>500458</v>
      </c>
      <c r="I59" s="757">
        <v>0</v>
      </c>
      <c r="J59" s="757" t="s">
        <v>655</v>
      </c>
      <c r="K59" s="757" t="s">
        <v>531</v>
      </c>
      <c r="L59" s="760">
        <v>123.71999999999998</v>
      </c>
      <c r="M59" s="760">
        <v>3</v>
      </c>
      <c r="N59" s="761">
        <v>371.15999999999997</v>
      </c>
    </row>
    <row r="60" spans="1:14" ht="14.4" customHeight="1" x14ac:dyDescent="0.3">
      <c r="A60" s="755" t="s">
        <v>529</v>
      </c>
      <c r="B60" s="756" t="s">
        <v>530</v>
      </c>
      <c r="C60" s="757" t="s">
        <v>546</v>
      </c>
      <c r="D60" s="758" t="s">
        <v>547</v>
      </c>
      <c r="E60" s="759">
        <v>50113001</v>
      </c>
      <c r="F60" s="758" t="s">
        <v>552</v>
      </c>
      <c r="G60" s="757" t="s">
        <v>553</v>
      </c>
      <c r="H60" s="757">
        <v>185300</v>
      </c>
      <c r="I60" s="757">
        <v>185300</v>
      </c>
      <c r="J60" s="757" t="s">
        <v>656</v>
      </c>
      <c r="K60" s="757" t="s">
        <v>657</v>
      </c>
      <c r="L60" s="760">
        <v>833.35000000000036</v>
      </c>
      <c r="M60" s="760">
        <v>2</v>
      </c>
      <c r="N60" s="761">
        <v>1666.7000000000007</v>
      </c>
    </row>
    <row r="61" spans="1:14" ht="14.4" customHeight="1" x14ac:dyDescent="0.3">
      <c r="A61" s="755" t="s">
        <v>529</v>
      </c>
      <c r="B61" s="756" t="s">
        <v>530</v>
      </c>
      <c r="C61" s="757" t="s">
        <v>546</v>
      </c>
      <c r="D61" s="758" t="s">
        <v>547</v>
      </c>
      <c r="E61" s="759">
        <v>50113001</v>
      </c>
      <c r="F61" s="758" t="s">
        <v>552</v>
      </c>
      <c r="G61" s="757" t="s">
        <v>553</v>
      </c>
      <c r="H61" s="757">
        <v>194726</v>
      </c>
      <c r="I61" s="757">
        <v>194726</v>
      </c>
      <c r="J61" s="757" t="s">
        <v>658</v>
      </c>
      <c r="K61" s="757" t="s">
        <v>659</v>
      </c>
      <c r="L61" s="760">
        <v>846.71000000000038</v>
      </c>
      <c r="M61" s="760">
        <v>1</v>
      </c>
      <c r="N61" s="761">
        <v>846.71000000000038</v>
      </c>
    </row>
    <row r="62" spans="1:14" ht="14.4" customHeight="1" x14ac:dyDescent="0.3">
      <c r="A62" s="755" t="s">
        <v>529</v>
      </c>
      <c r="B62" s="756" t="s">
        <v>530</v>
      </c>
      <c r="C62" s="757" t="s">
        <v>546</v>
      </c>
      <c r="D62" s="758" t="s">
        <v>547</v>
      </c>
      <c r="E62" s="759">
        <v>50113001</v>
      </c>
      <c r="F62" s="758" t="s">
        <v>552</v>
      </c>
      <c r="G62" s="757" t="s">
        <v>553</v>
      </c>
      <c r="H62" s="757">
        <v>199466</v>
      </c>
      <c r="I62" s="757">
        <v>199466</v>
      </c>
      <c r="J62" s="757" t="s">
        <v>660</v>
      </c>
      <c r="K62" s="757" t="s">
        <v>661</v>
      </c>
      <c r="L62" s="760">
        <v>92</v>
      </c>
      <c r="M62" s="760">
        <v>7</v>
      </c>
      <c r="N62" s="761">
        <v>644</v>
      </c>
    </row>
    <row r="63" spans="1:14" ht="14.4" customHeight="1" x14ac:dyDescent="0.3">
      <c r="A63" s="755" t="s">
        <v>529</v>
      </c>
      <c r="B63" s="756" t="s">
        <v>530</v>
      </c>
      <c r="C63" s="757" t="s">
        <v>546</v>
      </c>
      <c r="D63" s="758" t="s">
        <v>547</v>
      </c>
      <c r="E63" s="759">
        <v>50113001</v>
      </c>
      <c r="F63" s="758" t="s">
        <v>552</v>
      </c>
      <c r="G63" s="757" t="s">
        <v>553</v>
      </c>
      <c r="H63" s="757">
        <v>147515</v>
      </c>
      <c r="I63" s="757">
        <v>47515</v>
      </c>
      <c r="J63" s="757" t="s">
        <v>662</v>
      </c>
      <c r="K63" s="757" t="s">
        <v>663</v>
      </c>
      <c r="L63" s="760">
        <v>138.94995112021462</v>
      </c>
      <c r="M63" s="760">
        <v>10</v>
      </c>
      <c r="N63" s="761">
        <v>1389.4995112021461</v>
      </c>
    </row>
    <row r="64" spans="1:14" ht="14.4" customHeight="1" x14ac:dyDescent="0.3">
      <c r="A64" s="755" t="s">
        <v>529</v>
      </c>
      <c r="B64" s="756" t="s">
        <v>530</v>
      </c>
      <c r="C64" s="757" t="s">
        <v>546</v>
      </c>
      <c r="D64" s="758" t="s">
        <v>547</v>
      </c>
      <c r="E64" s="759">
        <v>50113001</v>
      </c>
      <c r="F64" s="758" t="s">
        <v>552</v>
      </c>
      <c r="G64" s="757" t="s">
        <v>553</v>
      </c>
      <c r="H64" s="757">
        <v>189079</v>
      </c>
      <c r="I64" s="757">
        <v>189079</v>
      </c>
      <c r="J64" s="757" t="s">
        <v>664</v>
      </c>
      <c r="K64" s="757" t="s">
        <v>665</v>
      </c>
      <c r="L64" s="760">
        <v>133.31000000000003</v>
      </c>
      <c r="M64" s="760">
        <v>1</v>
      </c>
      <c r="N64" s="761">
        <v>133.31000000000003</v>
      </c>
    </row>
    <row r="65" spans="1:14" ht="14.4" customHeight="1" x14ac:dyDescent="0.3">
      <c r="A65" s="755" t="s">
        <v>529</v>
      </c>
      <c r="B65" s="756" t="s">
        <v>530</v>
      </c>
      <c r="C65" s="757" t="s">
        <v>546</v>
      </c>
      <c r="D65" s="758" t="s">
        <v>547</v>
      </c>
      <c r="E65" s="759">
        <v>50113001</v>
      </c>
      <c r="F65" s="758" t="s">
        <v>552</v>
      </c>
      <c r="G65" s="757" t="s">
        <v>553</v>
      </c>
      <c r="H65" s="757">
        <v>188663</v>
      </c>
      <c r="I65" s="757">
        <v>17994</v>
      </c>
      <c r="J65" s="757" t="s">
        <v>666</v>
      </c>
      <c r="K65" s="757" t="s">
        <v>667</v>
      </c>
      <c r="L65" s="760">
        <v>112.97</v>
      </c>
      <c r="M65" s="760">
        <v>2</v>
      </c>
      <c r="N65" s="761">
        <v>225.94</v>
      </c>
    </row>
    <row r="66" spans="1:14" ht="14.4" customHeight="1" x14ac:dyDescent="0.3">
      <c r="A66" s="755" t="s">
        <v>529</v>
      </c>
      <c r="B66" s="756" t="s">
        <v>530</v>
      </c>
      <c r="C66" s="757" t="s">
        <v>546</v>
      </c>
      <c r="D66" s="758" t="s">
        <v>547</v>
      </c>
      <c r="E66" s="759">
        <v>50113001</v>
      </c>
      <c r="F66" s="758" t="s">
        <v>552</v>
      </c>
      <c r="G66" s="757" t="s">
        <v>553</v>
      </c>
      <c r="H66" s="757">
        <v>164888</v>
      </c>
      <c r="I66" s="757">
        <v>164888</v>
      </c>
      <c r="J66" s="757" t="s">
        <v>668</v>
      </c>
      <c r="K66" s="757" t="s">
        <v>669</v>
      </c>
      <c r="L66" s="760">
        <v>240.91000000000003</v>
      </c>
      <c r="M66" s="760">
        <v>4</v>
      </c>
      <c r="N66" s="761">
        <v>963.6400000000001</v>
      </c>
    </row>
    <row r="67" spans="1:14" ht="14.4" customHeight="1" x14ac:dyDescent="0.3">
      <c r="A67" s="755" t="s">
        <v>529</v>
      </c>
      <c r="B67" s="756" t="s">
        <v>530</v>
      </c>
      <c r="C67" s="757" t="s">
        <v>546</v>
      </c>
      <c r="D67" s="758" t="s">
        <v>547</v>
      </c>
      <c r="E67" s="759">
        <v>50113001</v>
      </c>
      <c r="F67" s="758" t="s">
        <v>552</v>
      </c>
      <c r="G67" s="757" t="s">
        <v>553</v>
      </c>
      <c r="H67" s="757">
        <v>186538</v>
      </c>
      <c r="I67" s="757">
        <v>186538</v>
      </c>
      <c r="J67" s="757" t="s">
        <v>670</v>
      </c>
      <c r="K67" s="757" t="s">
        <v>669</v>
      </c>
      <c r="L67" s="760">
        <v>337.22000000000008</v>
      </c>
      <c r="M67" s="760">
        <v>3</v>
      </c>
      <c r="N67" s="761">
        <v>1011.6600000000003</v>
      </c>
    </row>
    <row r="68" spans="1:14" ht="14.4" customHeight="1" x14ac:dyDescent="0.3">
      <c r="A68" s="755" t="s">
        <v>529</v>
      </c>
      <c r="B68" s="756" t="s">
        <v>530</v>
      </c>
      <c r="C68" s="757" t="s">
        <v>546</v>
      </c>
      <c r="D68" s="758" t="s">
        <v>547</v>
      </c>
      <c r="E68" s="759">
        <v>50113001</v>
      </c>
      <c r="F68" s="758" t="s">
        <v>552</v>
      </c>
      <c r="G68" s="757" t="s">
        <v>553</v>
      </c>
      <c r="H68" s="757">
        <v>850642</v>
      </c>
      <c r="I68" s="757">
        <v>169673</v>
      </c>
      <c r="J68" s="757" t="s">
        <v>670</v>
      </c>
      <c r="K68" s="757" t="s">
        <v>671</v>
      </c>
      <c r="L68" s="760">
        <v>127.66004842944412</v>
      </c>
      <c r="M68" s="760">
        <v>5</v>
      </c>
      <c r="N68" s="761">
        <v>638.30024214722062</v>
      </c>
    </row>
    <row r="69" spans="1:14" ht="14.4" customHeight="1" x14ac:dyDescent="0.3">
      <c r="A69" s="755" t="s">
        <v>529</v>
      </c>
      <c r="B69" s="756" t="s">
        <v>530</v>
      </c>
      <c r="C69" s="757" t="s">
        <v>546</v>
      </c>
      <c r="D69" s="758" t="s">
        <v>547</v>
      </c>
      <c r="E69" s="759">
        <v>50113001</v>
      </c>
      <c r="F69" s="758" t="s">
        <v>552</v>
      </c>
      <c r="G69" s="757" t="s">
        <v>553</v>
      </c>
      <c r="H69" s="757">
        <v>841498</v>
      </c>
      <c r="I69" s="757">
        <v>0</v>
      </c>
      <c r="J69" s="757" t="s">
        <v>672</v>
      </c>
      <c r="K69" s="757" t="s">
        <v>531</v>
      </c>
      <c r="L69" s="760">
        <v>44.21</v>
      </c>
      <c r="M69" s="760">
        <v>6</v>
      </c>
      <c r="N69" s="761">
        <v>265.26</v>
      </c>
    </row>
    <row r="70" spans="1:14" ht="14.4" customHeight="1" x14ac:dyDescent="0.3">
      <c r="A70" s="755" t="s">
        <v>529</v>
      </c>
      <c r="B70" s="756" t="s">
        <v>530</v>
      </c>
      <c r="C70" s="757" t="s">
        <v>546</v>
      </c>
      <c r="D70" s="758" t="s">
        <v>547</v>
      </c>
      <c r="E70" s="759">
        <v>50113001</v>
      </c>
      <c r="F70" s="758" t="s">
        <v>552</v>
      </c>
      <c r="G70" s="757" t="s">
        <v>553</v>
      </c>
      <c r="H70" s="757">
        <v>188356</v>
      </c>
      <c r="I70" s="757">
        <v>88356</v>
      </c>
      <c r="J70" s="757" t="s">
        <v>673</v>
      </c>
      <c r="K70" s="757" t="s">
        <v>674</v>
      </c>
      <c r="L70" s="760">
        <v>96.699999999999974</v>
      </c>
      <c r="M70" s="760">
        <v>1</v>
      </c>
      <c r="N70" s="761">
        <v>96.699999999999974</v>
      </c>
    </row>
    <row r="71" spans="1:14" ht="14.4" customHeight="1" x14ac:dyDescent="0.3">
      <c r="A71" s="755" t="s">
        <v>529</v>
      </c>
      <c r="B71" s="756" t="s">
        <v>530</v>
      </c>
      <c r="C71" s="757" t="s">
        <v>546</v>
      </c>
      <c r="D71" s="758" t="s">
        <v>547</v>
      </c>
      <c r="E71" s="759">
        <v>50113001</v>
      </c>
      <c r="F71" s="758" t="s">
        <v>552</v>
      </c>
      <c r="G71" s="757" t="s">
        <v>558</v>
      </c>
      <c r="H71" s="757">
        <v>850078</v>
      </c>
      <c r="I71" s="757">
        <v>102608</v>
      </c>
      <c r="J71" s="757" t="s">
        <v>675</v>
      </c>
      <c r="K71" s="757" t="s">
        <v>676</v>
      </c>
      <c r="L71" s="760">
        <v>44.12</v>
      </c>
      <c r="M71" s="760">
        <v>1</v>
      </c>
      <c r="N71" s="761">
        <v>44.12</v>
      </c>
    </row>
    <row r="72" spans="1:14" ht="14.4" customHeight="1" x14ac:dyDescent="0.3">
      <c r="A72" s="755" t="s">
        <v>529</v>
      </c>
      <c r="B72" s="756" t="s">
        <v>530</v>
      </c>
      <c r="C72" s="757" t="s">
        <v>546</v>
      </c>
      <c r="D72" s="758" t="s">
        <v>547</v>
      </c>
      <c r="E72" s="759">
        <v>50113001</v>
      </c>
      <c r="F72" s="758" t="s">
        <v>552</v>
      </c>
      <c r="G72" s="757" t="s">
        <v>558</v>
      </c>
      <c r="H72" s="757">
        <v>849990</v>
      </c>
      <c r="I72" s="757">
        <v>102596</v>
      </c>
      <c r="J72" s="757" t="s">
        <v>677</v>
      </c>
      <c r="K72" s="757" t="s">
        <v>678</v>
      </c>
      <c r="L72" s="760">
        <v>24.930022669175361</v>
      </c>
      <c r="M72" s="760">
        <v>18</v>
      </c>
      <c r="N72" s="761">
        <v>448.74040804515653</v>
      </c>
    </row>
    <row r="73" spans="1:14" ht="14.4" customHeight="1" x14ac:dyDescent="0.3">
      <c r="A73" s="755" t="s">
        <v>529</v>
      </c>
      <c r="B73" s="756" t="s">
        <v>530</v>
      </c>
      <c r="C73" s="757" t="s">
        <v>546</v>
      </c>
      <c r="D73" s="758" t="s">
        <v>547</v>
      </c>
      <c r="E73" s="759">
        <v>50113001</v>
      </c>
      <c r="F73" s="758" t="s">
        <v>552</v>
      </c>
      <c r="G73" s="757" t="s">
        <v>558</v>
      </c>
      <c r="H73" s="757">
        <v>850390</v>
      </c>
      <c r="I73" s="757">
        <v>102600</v>
      </c>
      <c r="J73" s="757" t="s">
        <v>677</v>
      </c>
      <c r="K73" s="757" t="s">
        <v>679</v>
      </c>
      <c r="L73" s="760">
        <v>68.343284460938278</v>
      </c>
      <c r="M73" s="760">
        <v>3</v>
      </c>
      <c r="N73" s="761">
        <v>205.02985338281482</v>
      </c>
    </row>
    <row r="74" spans="1:14" ht="14.4" customHeight="1" x14ac:dyDescent="0.3">
      <c r="A74" s="755" t="s">
        <v>529</v>
      </c>
      <c r="B74" s="756" t="s">
        <v>530</v>
      </c>
      <c r="C74" s="757" t="s">
        <v>546</v>
      </c>
      <c r="D74" s="758" t="s">
        <v>547</v>
      </c>
      <c r="E74" s="759">
        <v>50113001</v>
      </c>
      <c r="F74" s="758" t="s">
        <v>552</v>
      </c>
      <c r="G74" s="757" t="s">
        <v>553</v>
      </c>
      <c r="H74" s="757">
        <v>171547</v>
      </c>
      <c r="I74" s="757">
        <v>171547</v>
      </c>
      <c r="J74" s="757" t="s">
        <v>680</v>
      </c>
      <c r="K74" s="757" t="s">
        <v>681</v>
      </c>
      <c r="L74" s="760">
        <v>65.379999999999967</v>
      </c>
      <c r="M74" s="760">
        <v>1</v>
      </c>
      <c r="N74" s="761">
        <v>65.379999999999967</v>
      </c>
    </row>
    <row r="75" spans="1:14" ht="14.4" customHeight="1" x14ac:dyDescent="0.3">
      <c r="A75" s="755" t="s">
        <v>529</v>
      </c>
      <c r="B75" s="756" t="s">
        <v>530</v>
      </c>
      <c r="C75" s="757" t="s">
        <v>546</v>
      </c>
      <c r="D75" s="758" t="s">
        <v>547</v>
      </c>
      <c r="E75" s="759">
        <v>50113001</v>
      </c>
      <c r="F75" s="758" t="s">
        <v>552</v>
      </c>
      <c r="G75" s="757" t="s">
        <v>558</v>
      </c>
      <c r="H75" s="757">
        <v>140097</v>
      </c>
      <c r="I75" s="757">
        <v>140097</v>
      </c>
      <c r="J75" s="757" t="s">
        <v>682</v>
      </c>
      <c r="K75" s="757" t="s">
        <v>659</v>
      </c>
      <c r="L75" s="760">
        <v>320.42</v>
      </c>
      <c r="M75" s="760">
        <v>1</v>
      </c>
      <c r="N75" s="761">
        <v>320.42</v>
      </c>
    </row>
    <row r="76" spans="1:14" ht="14.4" customHeight="1" x14ac:dyDescent="0.3">
      <c r="A76" s="755" t="s">
        <v>529</v>
      </c>
      <c r="B76" s="756" t="s">
        <v>530</v>
      </c>
      <c r="C76" s="757" t="s">
        <v>546</v>
      </c>
      <c r="D76" s="758" t="s">
        <v>547</v>
      </c>
      <c r="E76" s="759">
        <v>50113001</v>
      </c>
      <c r="F76" s="758" t="s">
        <v>552</v>
      </c>
      <c r="G76" s="757" t="s">
        <v>531</v>
      </c>
      <c r="H76" s="757">
        <v>132799</v>
      </c>
      <c r="I76" s="757">
        <v>132799</v>
      </c>
      <c r="J76" s="757" t="s">
        <v>683</v>
      </c>
      <c r="K76" s="757" t="s">
        <v>684</v>
      </c>
      <c r="L76" s="760">
        <v>245.77999999999989</v>
      </c>
      <c r="M76" s="760">
        <v>1</v>
      </c>
      <c r="N76" s="761">
        <v>245.77999999999989</v>
      </c>
    </row>
    <row r="77" spans="1:14" ht="14.4" customHeight="1" x14ac:dyDescent="0.3">
      <c r="A77" s="755" t="s">
        <v>529</v>
      </c>
      <c r="B77" s="756" t="s">
        <v>530</v>
      </c>
      <c r="C77" s="757" t="s">
        <v>546</v>
      </c>
      <c r="D77" s="758" t="s">
        <v>547</v>
      </c>
      <c r="E77" s="759">
        <v>50113001</v>
      </c>
      <c r="F77" s="758" t="s">
        <v>552</v>
      </c>
      <c r="G77" s="757" t="s">
        <v>558</v>
      </c>
      <c r="H77" s="757">
        <v>110252</v>
      </c>
      <c r="I77" s="757">
        <v>10252</v>
      </c>
      <c r="J77" s="757" t="s">
        <v>683</v>
      </c>
      <c r="K77" s="757" t="s">
        <v>685</v>
      </c>
      <c r="L77" s="760">
        <v>90.379999999999981</v>
      </c>
      <c r="M77" s="760">
        <v>1</v>
      </c>
      <c r="N77" s="761">
        <v>90.379999999999981</v>
      </c>
    </row>
    <row r="78" spans="1:14" ht="14.4" customHeight="1" x14ac:dyDescent="0.3">
      <c r="A78" s="755" t="s">
        <v>529</v>
      </c>
      <c r="B78" s="756" t="s">
        <v>530</v>
      </c>
      <c r="C78" s="757" t="s">
        <v>546</v>
      </c>
      <c r="D78" s="758" t="s">
        <v>547</v>
      </c>
      <c r="E78" s="759">
        <v>50113001</v>
      </c>
      <c r="F78" s="758" t="s">
        <v>552</v>
      </c>
      <c r="G78" s="757" t="s">
        <v>558</v>
      </c>
      <c r="H78" s="757">
        <v>846446</v>
      </c>
      <c r="I78" s="757">
        <v>124343</v>
      </c>
      <c r="J78" s="757" t="s">
        <v>686</v>
      </c>
      <c r="K78" s="757" t="s">
        <v>687</v>
      </c>
      <c r="L78" s="760">
        <v>49.24664816823676</v>
      </c>
      <c r="M78" s="760">
        <v>3</v>
      </c>
      <c r="N78" s="761">
        <v>147.73994450471028</v>
      </c>
    </row>
    <row r="79" spans="1:14" ht="14.4" customHeight="1" x14ac:dyDescent="0.3">
      <c r="A79" s="755" t="s">
        <v>529</v>
      </c>
      <c r="B79" s="756" t="s">
        <v>530</v>
      </c>
      <c r="C79" s="757" t="s">
        <v>546</v>
      </c>
      <c r="D79" s="758" t="s">
        <v>547</v>
      </c>
      <c r="E79" s="759">
        <v>50113001</v>
      </c>
      <c r="F79" s="758" t="s">
        <v>552</v>
      </c>
      <c r="G79" s="757" t="s">
        <v>553</v>
      </c>
      <c r="H79" s="757">
        <v>99886</v>
      </c>
      <c r="I79" s="757">
        <v>99886</v>
      </c>
      <c r="J79" s="757" t="s">
        <v>688</v>
      </c>
      <c r="K79" s="757" t="s">
        <v>689</v>
      </c>
      <c r="L79" s="760">
        <v>71.210000000000008</v>
      </c>
      <c r="M79" s="760">
        <v>1</v>
      </c>
      <c r="N79" s="761">
        <v>71.210000000000008</v>
      </c>
    </row>
    <row r="80" spans="1:14" ht="14.4" customHeight="1" x14ac:dyDescent="0.3">
      <c r="A80" s="755" t="s">
        <v>529</v>
      </c>
      <c r="B80" s="756" t="s">
        <v>530</v>
      </c>
      <c r="C80" s="757" t="s">
        <v>546</v>
      </c>
      <c r="D80" s="758" t="s">
        <v>547</v>
      </c>
      <c r="E80" s="759">
        <v>50113001</v>
      </c>
      <c r="F80" s="758" t="s">
        <v>552</v>
      </c>
      <c r="G80" s="757" t="s">
        <v>558</v>
      </c>
      <c r="H80" s="757">
        <v>117425</v>
      </c>
      <c r="I80" s="757">
        <v>17425</v>
      </c>
      <c r="J80" s="757" t="s">
        <v>690</v>
      </c>
      <c r="K80" s="757" t="s">
        <v>691</v>
      </c>
      <c r="L80" s="760">
        <v>20.038341260433384</v>
      </c>
      <c r="M80" s="760">
        <v>12</v>
      </c>
      <c r="N80" s="761">
        <v>240.46009512520061</v>
      </c>
    </row>
    <row r="81" spans="1:14" ht="14.4" customHeight="1" x14ac:dyDescent="0.3">
      <c r="A81" s="755" t="s">
        <v>529</v>
      </c>
      <c r="B81" s="756" t="s">
        <v>530</v>
      </c>
      <c r="C81" s="757" t="s">
        <v>546</v>
      </c>
      <c r="D81" s="758" t="s">
        <v>547</v>
      </c>
      <c r="E81" s="759">
        <v>50113001</v>
      </c>
      <c r="F81" s="758" t="s">
        <v>552</v>
      </c>
      <c r="G81" s="757" t="s">
        <v>558</v>
      </c>
      <c r="H81" s="757">
        <v>117431</v>
      </c>
      <c r="I81" s="757">
        <v>17431</v>
      </c>
      <c r="J81" s="757" t="s">
        <v>692</v>
      </c>
      <c r="K81" s="757" t="s">
        <v>693</v>
      </c>
      <c r="L81" s="760">
        <v>27.25</v>
      </c>
      <c r="M81" s="760">
        <v>7</v>
      </c>
      <c r="N81" s="761">
        <v>190.75</v>
      </c>
    </row>
    <row r="82" spans="1:14" ht="14.4" customHeight="1" x14ac:dyDescent="0.3">
      <c r="A82" s="755" t="s">
        <v>529</v>
      </c>
      <c r="B82" s="756" t="s">
        <v>530</v>
      </c>
      <c r="C82" s="757" t="s">
        <v>546</v>
      </c>
      <c r="D82" s="758" t="s">
        <v>547</v>
      </c>
      <c r="E82" s="759">
        <v>50113001</v>
      </c>
      <c r="F82" s="758" t="s">
        <v>552</v>
      </c>
      <c r="G82" s="757" t="s">
        <v>558</v>
      </c>
      <c r="H82" s="757">
        <v>117433</v>
      </c>
      <c r="I82" s="757">
        <v>17433</v>
      </c>
      <c r="J82" s="757" t="s">
        <v>692</v>
      </c>
      <c r="K82" s="757" t="s">
        <v>694</v>
      </c>
      <c r="L82" s="760">
        <v>54.366666666666667</v>
      </c>
      <c r="M82" s="760">
        <v>3</v>
      </c>
      <c r="N82" s="761">
        <v>163.1</v>
      </c>
    </row>
    <row r="83" spans="1:14" ht="14.4" customHeight="1" x14ac:dyDescent="0.3">
      <c r="A83" s="755" t="s">
        <v>529</v>
      </c>
      <c r="B83" s="756" t="s">
        <v>530</v>
      </c>
      <c r="C83" s="757" t="s">
        <v>546</v>
      </c>
      <c r="D83" s="758" t="s">
        <v>547</v>
      </c>
      <c r="E83" s="759">
        <v>50113001</v>
      </c>
      <c r="F83" s="758" t="s">
        <v>552</v>
      </c>
      <c r="G83" s="757" t="s">
        <v>553</v>
      </c>
      <c r="H83" s="757">
        <v>848783</v>
      </c>
      <c r="I83" s="757">
        <v>115400</v>
      </c>
      <c r="J83" s="757" t="s">
        <v>695</v>
      </c>
      <c r="K83" s="757" t="s">
        <v>696</v>
      </c>
      <c r="L83" s="760">
        <v>309.44000000000005</v>
      </c>
      <c r="M83" s="760">
        <v>2</v>
      </c>
      <c r="N83" s="761">
        <v>618.88000000000011</v>
      </c>
    </row>
    <row r="84" spans="1:14" ht="14.4" customHeight="1" x14ac:dyDescent="0.3">
      <c r="A84" s="755" t="s">
        <v>529</v>
      </c>
      <c r="B84" s="756" t="s">
        <v>530</v>
      </c>
      <c r="C84" s="757" t="s">
        <v>546</v>
      </c>
      <c r="D84" s="758" t="s">
        <v>547</v>
      </c>
      <c r="E84" s="759">
        <v>50113001</v>
      </c>
      <c r="F84" s="758" t="s">
        <v>552</v>
      </c>
      <c r="G84" s="757" t="s">
        <v>553</v>
      </c>
      <c r="H84" s="757">
        <v>114808</v>
      </c>
      <c r="I84" s="757">
        <v>14808</v>
      </c>
      <c r="J84" s="757" t="s">
        <v>697</v>
      </c>
      <c r="K84" s="757" t="s">
        <v>698</v>
      </c>
      <c r="L84" s="760">
        <v>74.780045256894581</v>
      </c>
      <c r="M84" s="760">
        <v>2</v>
      </c>
      <c r="N84" s="761">
        <v>149.56009051378916</v>
      </c>
    </row>
    <row r="85" spans="1:14" ht="14.4" customHeight="1" x14ac:dyDescent="0.3">
      <c r="A85" s="755" t="s">
        <v>529</v>
      </c>
      <c r="B85" s="756" t="s">
        <v>530</v>
      </c>
      <c r="C85" s="757" t="s">
        <v>546</v>
      </c>
      <c r="D85" s="758" t="s">
        <v>547</v>
      </c>
      <c r="E85" s="759">
        <v>50113001</v>
      </c>
      <c r="F85" s="758" t="s">
        <v>552</v>
      </c>
      <c r="G85" s="757" t="s">
        <v>553</v>
      </c>
      <c r="H85" s="757">
        <v>156992</v>
      </c>
      <c r="I85" s="757">
        <v>56992</v>
      </c>
      <c r="J85" s="757" t="s">
        <v>699</v>
      </c>
      <c r="K85" s="757" t="s">
        <v>700</v>
      </c>
      <c r="L85" s="760">
        <v>61.757500000000007</v>
      </c>
      <c r="M85" s="760">
        <v>4</v>
      </c>
      <c r="N85" s="761">
        <v>247.03000000000003</v>
      </c>
    </row>
    <row r="86" spans="1:14" ht="14.4" customHeight="1" x14ac:dyDescent="0.3">
      <c r="A86" s="755" t="s">
        <v>529</v>
      </c>
      <c r="B86" s="756" t="s">
        <v>530</v>
      </c>
      <c r="C86" s="757" t="s">
        <v>546</v>
      </c>
      <c r="D86" s="758" t="s">
        <v>547</v>
      </c>
      <c r="E86" s="759">
        <v>50113001</v>
      </c>
      <c r="F86" s="758" t="s">
        <v>552</v>
      </c>
      <c r="G86" s="757" t="s">
        <v>553</v>
      </c>
      <c r="H86" s="757">
        <v>156993</v>
      </c>
      <c r="I86" s="757">
        <v>56993</v>
      </c>
      <c r="J86" s="757" t="s">
        <v>701</v>
      </c>
      <c r="K86" s="757" t="s">
        <v>702</v>
      </c>
      <c r="L86" s="760">
        <v>73.51428571428572</v>
      </c>
      <c r="M86" s="760">
        <v>7</v>
      </c>
      <c r="N86" s="761">
        <v>514.6</v>
      </c>
    </row>
    <row r="87" spans="1:14" ht="14.4" customHeight="1" x14ac:dyDescent="0.3">
      <c r="A87" s="755" t="s">
        <v>529</v>
      </c>
      <c r="B87" s="756" t="s">
        <v>530</v>
      </c>
      <c r="C87" s="757" t="s">
        <v>546</v>
      </c>
      <c r="D87" s="758" t="s">
        <v>547</v>
      </c>
      <c r="E87" s="759">
        <v>50113001</v>
      </c>
      <c r="F87" s="758" t="s">
        <v>552</v>
      </c>
      <c r="G87" s="757" t="s">
        <v>553</v>
      </c>
      <c r="H87" s="757">
        <v>849382</v>
      </c>
      <c r="I87" s="757">
        <v>119697</v>
      </c>
      <c r="J87" s="757" t="s">
        <v>703</v>
      </c>
      <c r="K87" s="757" t="s">
        <v>704</v>
      </c>
      <c r="L87" s="760">
        <v>173.40000000000003</v>
      </c>
      <c r="M87" s="760">
        <v>1</v>
      </c>
      <c r="N87" s="761">
        <v>173.40000000000003</v>
      </c>
    </row>
    <row r="88" spans="1:14" ht="14.4" customHeight="1" x14ac:dyDescent="0.3">
      <c r="A88" s="755" t="s">
        <v>529</v>
      </c>
      <c r="B88" s="756" t="s">
        <v>530</v>
      </c>
      <c r="C88" s="757" t="s">
        <v>546</v>
      </c>
      <c r="D88" s="758" t="s">
        <v>547</v>
      </c>
      <c r="E88" s="759">
        <v>50113001</v>
      </c>
      <c r="F88" s="758" t="s">
        <v>552</v>
      </c>
      <c r="G88" s="757" t="s">
        <v>553</v>
      </c>
      <c r="H88" s="757">
        <v>184288</v>
      </c>
      <c r="I88" s="757">
        <v>184288</v>
      </c>
      <c r="J88" s="757" t="s">
        <v>705</v>
      </c>
      <c r="K88" s="757" t="s">
        <v>589</v>
      </c>
      <c r="L88" s="760">
        <v>162.03000000000003</v>
      </c>
      <c r="M88" s="760">
        <v>4</v>
      </c>
      <c r="N88" s="761">
        <v>648.12000000000012</v>
      </c>
    </row>
    <row r="89" spans="1:14" ht="14.4" customHeight="1" x14ac:dyDescent="0.3">
      <c r="A89" s="755" t="s">
        <v>529</v>
      </c>
      <c r="B89" s="756" t="s">
        <v>530</v>
      </c>
      <c r="C89" s="757" t="s">
        <v>546</v>
      </c>
      <c r="D89" s="758" t="s">
        <v>547</v>
      </c>
      <c r="E89" s="759">
        <v>50113001</v>
      </c>
      <c r="F89" s="758" t="s">
        <v>552</v>
      </c>
      <c r="G89" s="757" t="s">
        <v>558</v>
      </c>
      <c r="H89" s="757">
        <v>214433</v>
      </c>
      <c r="I89" s="757">
        <v>214433</v>
      </c>
      <c r="J89" s="757" t="s">
        <v>706</v>
      </c>
      <c r="K89" s="757" t="s">
        <v>707</v>
      </c>
      <c r="L89" s="760">
        <v>21.599902784028203</v>
      </c>
      <c r="M89" s="760">
        <v>11</v>
      </c>
      <c r="N89" s="761">
        <v>237.59893062431024</v>
      </c>
    </row>
    <row r="90" spans="1:14" ht="14.4" customHeight="1" x14ac:dyDescent="0.3">
      <c r="A90" s="755" t="s">
        <v>529</v>
      </c>
      <c r="B90" s="756" t="s">
        <v>530</v>
      </c>
      <c r="C90" s="757" t="s">
        <v>546</v>
      </c>
      <c r="D90" s="758" t="s">
        <v>547</v>
      </c>
      <c r="E90" s="759">
        <v>50113001</v>
      </c>
      <c r="F90" s="758" t="s">
        <v>552</v>
      </c>
      <c r="G90" s="757" t="s">
        <v>558</v>
      </c>
      <c r="H90" s="757">
        <v>214435</v>
      </c>
      <c r="I90" s="757">
        <v>214435</v>
      </c>
      <c r="J90" s="757" t="s">
        <v>706</v>
      </c>
      <c r="K90" s="757" t="s">
        <v>708</v>
      </c>
      <c r="L90" s="760">
        <v>77.107136833537339</v>
      </c>
      <c r="M90" s="760">
        <v>21</v>
      </c>
      <c r="N90" s="761">
        <v>1619.2498735042841</v>
      </c>
    </row>
    <row r="91" spans="1:14" ht="14.4" customHeight="1" x14ac:dyDescent="0.3">
      <c r="A91" s="755" t="s">
        <v>529</v>
      </c>
      <c r="B91" s="756" t="s">
        <v>530</v>
      </c>
      <c r="C91" s="757" t="s">
        <v>546</v>
      </c>
      <c r="D91" s="758" t="s">
        <v>547</v>
      </c>
      <c r="E91" s="759">
        <v>50113001</v>
      </c>
      <c r="F91" s="758" t="s">
        <v>552</v>
      </c>
      <c r="G91" s="757" t="s">
        <v>558</v>
      </c>
      <c r="H91" s="757">
        <v>214525</v>
      </c>
      <c r="I91" s="757">
        <v>214525</v>
      </c>
      <c r="J91" s="757" t="s">
        <v>709</v>
      </c>
      <c r="K91" s="757" t="s">
        <v>710</v>
      </c>
      <c r="L91" s="760">
        <v>43.21</v>
      </c>
      <c r="M91" s="760">
        <v>4</v>
      </c>
      <c r="N91" s="761">
        <v>172.84</v>
      </c>
    </row>
    <row r="92" spans="1:14" ht="14.4" customHeight="1" x14ac:dyDescent="0.3">
      <c r="A92" s="755" t="s">
        <v>529</v>
      </c>
      <c r="B92" s="756" t="s">
        <v>530</v>
      </c>
      <c r="C92" s="757" t="s">
        <v>546</v>
      </c>
      <c r="D92" s="758" t="s">
        <v>547</v>
      </c>
      <c r="E92" s="759">
        <v>50113001</v>
      </c>
      <c r="F92" s="758" t="s">
        <v>552</v>
      </c>
      <c r="G92" s="757" t="s">
        <v>558</v>
      </c>
      <c r="H92" s="757">
        <v>214427</v>
      </c>
      <c r="I92" s="757">
        <v>214427</v>
      </c>
      <c r="J92" s="757" t="s">
        <v>711</v>
      </c>
      <c r="K92" s="757" t="s">
        <v>712</v>
      </c>
      <c r="L92" s="760">
        <v>67.894999999999996</v>
      </c>
      <c r="M92" s="760">
        <v>20</v>
      </c>
      <c r="N92" s="761">
        <v>1357.8999999999999</v>
      </c>
    </row>
    <row r="93" spans="1:14" ht="14.4" customHeight="1" x14ac:dyDescent="0.3">
      <c r="A93" s="755" t="s">
        <v>529</v>
      </c>
      <c r="B93" s="756" t="s">
        <v>530</v>
      </c>
      <c r="C93" s="757" t="s">
        <v>546</v>
      </c>
      <c r="D93" s="758" t="s">
        <v>547</v>
      </c>
      <c r="E93" s="759">
        <v>50113001</v>
      </c>
      <c r="F93" s="758" t="s">
        <v>552</v>
      </c>
      <c r="G93" s="757" t="s">
        <v>558</v>
      </c>
      <c r="H93" s="757">
        <v>113767</v>
      </c>
      <c r="I93" s="757">
        <v>13767</v>
      </c>
      <c r="J93" s="757" t="s">
        <v>713</v>
      </c>
      <c r="K93" s="757" t="s">
        <v>714</v>
      </c>
      <c r="L93" s="760">
        <v>45.190000000000012</v>
      </c>
      <c r="M93" s="760">
        <v>2</v>
      </c>
      <c r="N93" s="761">
        <v>90.380000000000024</v>
      </c>
    </row>
    <row r="94" spans="1:14" ht="14.4" customHeight="1" x14ac:dyDescent="0.3">
      <c r="A94" s="755" t="s">
        <v>529</v>
      </c>
      <c r="B94" s="756" t="s">
        <v>530</v>
      </c>
      <c r="C94" s="757" t="s">
        <v>546</v>
      </c>
      <c r="D94" s="758" t="s">
        <v>547</v>
      </c>
      <c r="E94" s="759">
        <v>50113001</v>
      </c>
      <c r="F94" s="758" t="s">
        <v>552</v>
      </c>
      <c r="G94" s="757" t="s">
        <v>558</v>
      </c>
      <c r="H94" s="757">
        <v>113768</v>
      </c>
      <c r="I94" s="757">
        <v>13768</v>
      </c>
      <c r="J94" s="757" t="s">
        <v>713</v>
      </c>
      <c r="K94" s="757" t="s">
        <v>715</v>
      </c>
      <c r="L94" s="760">
        <v>90.38</v>
      </c>
      <c r="M94" s="760">
        <v>2</v>
      </c>
      <c r="N94" s="761">
        <v>180.76</v>
      </c>
    </row>
    <row r="95" spans="1:14" ht="14.4" customHeight="1" x14ac:dyDescent="0.3">
      <c r="A95" s="755" t="s">
        <v>529</v>
      </c>
      <c r="B95" s="756" t="s">
        <v>530</v>
      </c>
      <c r="C95" s="757" t="s">
        <v>546</v>
      </c>
      <c r="D95" s="758" t="s">
        <v>547</v>
      </c>
      <c r="E95" s="759">
        <v>50113001</v>
      </c>
      <c r="F95" s="758" t="s">
        <v>552</v>
      </c>
      <c r="G95" s="757" t="s">
        <v>553</v>
      </c>
      <c r="H95" s="757">
        <v>13254</v>
      </c>
      <c r="I95" s="757">
        <v>13254</v>
      </c>
      <c r="J95" s="757" t="s">
        <v>716</v>
      </c>
      <c r="K95" s="757" t="s">
        <v>573</v>
      </c>
      <c r="L95" s="760">
        <v>66.609999999999985</v>
      </c>
      <c r="M95" s="760">
        <v>3</v>
      </c>
      <c r="N95" s="761">
        <v>199.82999999999996</v>
      </c>
    </row>
    <row r="96" spans="1:14" ht="14.4" customHeight="1" x14ac:dyDescent="0.3">
      <c r="A96" s="755" t="s">
        <v>529</v>
      </c>
      <c r="B96" s="756" t="s">
        <v>530</v>
      </c>
      <c r="C96" s="757" t="s">
        <v>546</v>
      </c>
      <c r="D96" s="758" t="s">
        <v>547</v>
      </c>
      <c r="E96" s="759">
        <v>50113001</v>
      </c>
      <c r="F96" s="758" t="s">
        <v>552</v>
      </c>
      <c r="G96" s="757" t="s">
        <v>553</v>
      </c>
      <c r="H96" s="757">
        <v>176155</v>
      </c>
      <c r="I96" s="757">
        <v>76155</v>
      </c>
      <c r="J96" s="757" t="s">
        <v>717</v>
      </c>
      <c r="K96" s="757" t="s">
        <v>718</v>
      </c>
      <c r="L96" s="760">
        <v>61.960000000000015</v>
      </c>
      <c r="M96" s="760">
        <v>1</v>
      </c>
      <c r="N96" s="761">
        <v>61.960000000000015</v>
      </c>
    </row>
    <row r="97" spans="1:14" ht="14.4" customHeight="1" x14ac:dyDescent="0.3">
      <c r="A97" s="755" t="s">
        <v>529</v>
      </c>
      <c r="B97" s="756" t="s">
        <v>530</v>
      </c>
      <c r="C97" s="757" t="s">
        <v>546</v>
      </c>
      <c r="D97" s="758" t="s">
        <v>547</v>
      </c>
      <c r="E97" s="759">
        <v>50113001</v>
      </c>
      <c r="F97" s="758" t="s">
        <v>552</v>
      </c>
      <c r="G97" s="757" t="s">
        <v>553</v>
      </c>
      <c r="H97" s="757">
        <v>121856</v>
      </c>
      <c r="I97" s="757">
        <v>21856</v>
      </c>
      <c r="J97" s="757" t="s">
        <v>719</v>
      </c>
      <c r="K97" s="757" t="s">
        <v>720</v>
      </c>
      <c r="L97" s="760">
        <v>26.769999999999992</v>
      </c>
      <c r="M97" s="760">
        <v>1</v>
      </c>
      <c r="N97" s="761">
        <v>26.769999999999992</v>
      </c>
    </row>
    <row r="98" spans="1:14" ht="14.4" customHeight="1" x14ac:dyDescent="0.3">
      <c r="A98" s="755" t="s">
        <v>529</v>
      </c>
      <c r="B98" s="756" t="s">
        <v>530</v>
      </c>
      <c r="C98" s="757" t="s">
        <v>546</v>
      </c>
      <c r="D98" s="758" t="s">
        <v>547</v>
      </c>
      <c r="E98" s="759">
        <v>50113001</v>
      </c>
      <c r="F98" s="758" t="s">
        <v>552</v>
      </c>
      <c r="G98" s="757" t="s">
        <v>553</v>
      </c>
      <c r="H98" s="757">
        <v>198190</v>
      </c>
      <c r="I98" s="757">
        <v>98190</v>
      </c>
      <c r="J98" s="757" t="s">
        <v>721</v>
      </c>
      <c r="K98" s="757" t="s">
        <v>722</v>
      </c>
      <c r="L98" s="760">
        <v>92.240000000000038</v>
      </c>
      <c r="M98" s="760">
        <v>1</v>
      </c>
      <c r="N98" s="761">
        <v>92.240000000000038</v>
      </c>
    </row>
    <row r="99" spans="1:14" ht="14.4" customHeight="1" x14ac:dyDescent="0.3">
      <c r="A99" s="755" t="s">
        <v>529</v>
      </c>
      <c r="B99" s="756" t="s">
        <v>530</v>
      </c>
      <c r="C99" s="757" t="s">
        <v>546</v>
      </c>
      <c r="D99" s="758" t="s">
        <v>547</v>
      </c>
      <c r="E99" s="759">
        <v>50113001</v>
      </c>
      <c r="F99" s="758" t="s">
        <v>552</v>
      </c>
      <c r="G99" s="757" t="s">
        <v>553</v>
      </c>
      <c r="H99" s="757">
        <v>988310</v>
      </c>
      <c r="I99" s="757">
        <v>0</v>
      </c>
      <c r="J99" s="757" t="s">
        <v>723</v>
      </c>
      <c r="K99" s="757" t="s">
        <v>531</v>
      </c>
      <c r="L99" s="760">
        <v>66.847999999999999</v>
      </c>
      <c r="M99" s="760">
        <v>1</v>
      </c>
      <c r="N99" s="761">
        <v>66.847999999999999</v>
      </c>
    </row>
    <row r="100" spans="1:14" ht="14.4" customHeight="1" x14ac:dyDescent="0.3">
      <c r="A100" s="755" t="s">
        <v>529</v>
      </c>
      <c r="B100" s="756" t="s">
        <v>530</v>
      </c>
      <c r="C100" s="757" t="s">
        <v>546</v>
      </c>
      <c r="D100" s="758" t="s">
        <v>547</v>
      </c>
      <c r="E100" s="759">
        <v>50113001</v>
      </c>
      <c r="F100" s="758" t="s">
        <v>552</v>
      </c>
      <c r="G100" s="757" t="s">
        <v>553</v>
      </c>
      <c r="H100" s="757">
        <v>100843</v>
      </c>
      <c r="I100" s="757">
        <v>843</v>
      </c>
      <c r="J100" s="757" t="s">
        <v>724</v>
      </c>
      <c r="K100" s="757" t="s">
        <v>725</v>
      </c>
      <c r="L100" s="760">
        <v>89.88</v>
      </c>
      <c r="M100" s="760">
        <v>6</v>
      </c>
      <c r="N100" s="761">
        <v>539.28</v>
      </c>
    </row>
    <row r="101" spans="1:14" ht="14.4" customHeight="1" x14ac:dyDescent="0.3">
      <c r="A101" s="755" t="s">
        <v>529</v>
      </c>
      <c r="B101" s="756" t="s">
        <v>530</v>
      </c>
      <c r="C101" s="757" t="s">
        <v>546</v>
      </c>
      <c r="D101" s="758" t="s">
        <v>547</v>
      </c>
      <c r="E101" s="759">
        <v>50113001</v>
      </c>
      <c r="F101" s="758" t="s">
        <v>552</v>
      </c>
      <c r="G101" s="757" t="s">
        <v>553</v>
      </c>
      <c r="H101" s="757">
        <v>394926</v>
      </c>
      <c r="I101" s="757">
        <v>0</v>
      </c>
      <c r="J101" s="757" t="s">
        <v>726</v>
      </c>
      <c r="K101" s="757" t="s">
        <v>531</v>
      </c>
      <c r="L101" s="760">
        <v>72.599999999999994</v>
      </c>
      <c r="M101" s="760">
        <v>6</v>
      </c>
      <c r="N101" s="761">
        <v>435.59999999999997</v>
      </c>
    </row>
    <row r="102" spans="1:14" ht="14.4" customHeight="1" x14ac:dyDescent="0.3">
      <c r="A102" s="755" t="s">
        <v>529</v>
      </c>
      <c r="B102" s="756" t="s">
        <v>530</v>
      </c>
      <c r="C102" s="757" t="s">
        <v>546</v>
      </c>
      <c r="D102" s="758" t="s">
        <v>547</v>
      </c>
      <c r="E102" s="759">
        <v>50113001</v>
      </c>
      <c r="F102" s="758" t="s">
        <v>552</v>
      </c>
      <c r="G102" s="757" t="s">
        <v>553</v>
      </c>
      <c r="H102" s="757">
        <v>197522</v>
      </c>
      <c r="I102" s="757">
        <v>97522</v>
      </c>
      <c r="J102" s="757" t="s">
        <v>727</v>
      </c>
      <c r="K102" s="757" t="s">
        <v>728</v>
      </c>
      <c r="L102" s="760">
        <v>160.29933865384621</v>
      </c>
      <c r="M102" s="760">
        <v>4</v>
      </c>
      <c r="N102" s="761">
        <v>641.19735461538482</v>
      </c>
    </row>
    <row r="103" spans="1:14" ht="14.4" customHeight="1" x14ac:dyDescent="0.3">
      <c r="A103" s="755" t="s">
        <v>529</v>
      </c>
      <c r="B103" s="756" t="s">
        <v>530</v>
      </c>
      <c r="C103" s="757" t="s">
        <v>546</v>
      </c>
      <c r="D103" s="758" t="s">
        <v>547</v>
      </c>
      <c r="E103" s="759">
        <v>50113001</v>
      </c>
      <c r="F103" s="758" t="s">
        <v>552</v>
      </c>
      <c r="G103" s="757" t="s">
        <v>553</v>
      </c>
      <c r="H103" s="757">
        <v>114075</v>
      </c>
      <c r="I103" s="757">
        <v>14075</v>
      </c>
      <c r="J103" s="757" t="s">
        <v>727</v>
      </c>
      <c r="K103" s="757" t="s">
        <v>729</v>
      </c>
      <c r="L103" s="760">
        <v>292.37857142857138</v>
      </c>
      <c r="M103" s="760">
        <v>21</v>
      </c>
      <c r="N103" s="761">
        <v>6139.9499999999989</v>
      </c>
    </row>
    <row r="104" spans="1:14" ht="14.4" customHeight="1" x14ac:dyDescent="0.3">
      <c r="A104" s="755" t="s">
        <v>529</v>
      </c>
      <c r="B104" s="756" t="s">
        <v>530</v>
      </c>
      <c r="C104" s="757" t="s">
        <v>546</v>
      </c>
      <c r="D104" s="758" t="s">
        <v>547</v>
      </c>
      <c r="E104" s="759">
        <v>50113001</v>
      </c>
      <c r="F104" s="758" t="s">
        <v>552</v>
      </c>
      <c r="G104" s="757" t="s">
        <v>553</v>
      </c>
      <c r="H104" s="757">
        <v>184090</v>
      </c>
      <c r="I104" s="757">
        <v>84090</v>
      </c>
      <c r="J104" s="757" t="s">
        <v>730</v>
      </c>
      <c r="K104" s="757" t="s">
        <v>731</v>
      </c>
      <c r="L104" s="760">
        <v>60.139999999999986</v>
      </c>
      <c r="M104" s="760">
        <v>3</v>
      </c>
      <c r="N104" s="761">
        <v>180.41999999999996</v>
      </c>
    </row>
    <row r="105" spans="1:14" ht="14.4" customHeight="1" x14ac:dyDescent="0.3">
      <c r="A105" s="755" t="s">
        <v>529</v>
      </c>
      <c r="B105" s="756" t="s">
        <v>530</v>
      </c>
      <c r="C105" s="757" t="s">
        <v>546</v>
      </c>
      <c r="D105" s="758" t="s">
        <v>547</v>
      </c>
      <c r="E105" s="759">
        <v>50113001</v>
      </c>
      <c r="F105" s="758" t="s">
        <v>552</v>
      </c>
      <c r="G105" s="757" t="s">
        <v>553</v>
      </c>
      <c r="H105" s="757">
        <v>169417</v>
      </c>
      <c r="I105" s="757">
        <v>69417</v>
      </c>
      <c r="J105" s="757" t="s">
        <v>732</v>
      </c>
      <c r="K105" s="757" t="s">
        <v>733</v>
      </c>
      <c r="L105" s="760">
        <v>104.99994379817304</v>
      </c>
      <c r="M105" s="760">
        <v>2</v>
      </c>
      <c r="N105" s="761">
        <v>209.99988759634607</v>
      </c>
    </row>
    <row r="106" spans="1:14" ht="14.4" customHeight="1" x14ac:dyDescent="0.3">
      <c r="A106" s="755" t="s">
        <v>529</v>
      </c>
      <c r="B106" s="756" t="s">
        <v>530</v>
      </c>
      <c r="C106" s="757" t="s">
        <v>546</v>
      </c>
      <c r="D106" s="758" t="s">
        <v>547</v>
      </c>
      <c r="E106" s="759">
        <v>50113001</v>
      </c>
      <c r="F106" s="758" t="s">
        <v>552</v>
      </c>
      <c r="G106" s="757" t="s">
        <v>553</v>
      </c>
      <c r="H106" s="757">
        <v>102477</v>
      </c>
      <c r="I106" s="757">
        <v>2477</v>
      </c>
      <c r="J106" s="757" t="s">
        <v>734</v>
      </c>
      <c r="K106" s="757" t="s">
        <v>735</v>
      </c>
      <c r="L106" s="760">
        <v>40.170000000000009</v>
      </c>
      <c r="M106" s="760">
        <v>3</v>
      </c>
      <c r="N106" s="761">
        <v>120.51000000000002</v>
      </c>
    </row>
    <row r="107" spans="1:14" ht="14.4" customHeight="1" x14ac:dyDescent="0.3">
      <c r="A107" s="755" t="s">
        <v>529</v>
      </c>
      <c r="B107" s="756" t="s">
        <v>530</v>
      </c>
      <c r="C107" s="757" t="s">
        <v>546</v>
      </c>
      <c r="D107" s="758" t="s">
        <v>547</v>
      </c>
      <c r="E107" s="759">
        <v>50113001</v>
      </c>
      <c r="F107" s="758" t="s">
        <v>552</v>
      </c>
      <c r="G107" s="757" t="s">
        <v>553</v>
      </c>
      <c r="H107" s="757">
        <v>846346</v>
      </c>
      <c r="I107" s="757">
        <v>119672</v>
      </c>
      <c r="J107" s="757" t="s">
        <v>736</v>
      </c>
      <c r="K107" s="757" t="s">
        <v>737</v>
      </c>
      <c r="L107" s="760">
        <v>116.23727272727274</v>
      </c>
      <c r="M107" s="760">
        <v>11</v>
      </c>
      <c r="N107" s="761">
        <v>1278.6100000000001</v>
      </c>
    </row>
    <row r="108" spans="1:14" ht="14.4" customHeight="1" x14ac:dyDescent="0.3">
      <c r="A108" s="755" t="s">
        <v>529</v>
      </c>
      <c r="B108" s="756" t="s">
        <v>530</v>
      </c>
      <c r="C108" s="757" t="s">
        <v>546</v>
      </c>
      <c r="D108" s="758" t="s">
        <v>547</v>
      </c>
      <c r="E108" s="759">
        <v>50113001</v>
      </c>
      <c r="F108" s="758" t="s">
        <v>552</v>
      </c>
      <c r="G108" s="757" t="s">
        <v>553</v>
      </c>
      <c r="H108" s="757">
        <v>101807</v>
      </c>
      <c r="I108" s="757">
        <v>40538</v>
      </c>
      <c r="J108" s="757" t="s">
        <v>738</v>
      </c>
      <c r="K108" s="757" t="s">
        <v>739</v>
      </c>
      <c r="L108" s="760">
        <v>850.22860595654299</v>
      </c>
      <c r="M108" s="760">
        <v>2</v>
      </c>
      <c r="N108" s="761">
        <v>1700.457211913086</v>
      </c>
    </row>
    <row r="109" spans="1:14" ht="14.4" customHeight="1" x14ac:dyDescent="0.3">
      <c r="A109" s="755" t="s">
        <v>529</v>
      </c>
      <c r="B109" s="756" t="s">
        <v>530</v>
      </c>
      <c r="C109" s="757" t="s">
        <v>546</v>
      </c>
      <c r="D109" s="758" t="s">
        <v>547</v>
      </c>
      <c r="E109" s="759">
        <v>50113001</v>
      </c>
      <c r="F109" s="758" t="s">
        <v>552</v>
      </c>
      <c r="G109" s="757" t="s">
        <v>553</v>
      </c>
      <c r="H109" s="757">
        <v>117011</v>
      </c>
      <c r="I109" s="757">
        <v>17011</v>
      </c>
      <c r="J109" s="757" t="s">
        <v>740</v>
      </c>
      <c r="K109" s="757" t="s">
        <v>741</v>
      </c>
      <c r="L109" s="760">
        <v>149.62405927817267</v>
      </c>
      <c r="M109" s="760">
        <v>15</v>
      </c>
      <c r="N109" s="761">
        <v>2244.3608891725899</v>
      </c>
    </row>
    <row r="110" spans="1:14" ht="14.4" customHeight="1" x14ac:dyDescent="0.3">
      <c r="A110" s="755" t="s">
        <v>529</v>
      </c>
      <c r="B110" s="756" t="s">
        <v>530</v>
      </c>
      <c r="C110" s="757" t="s">
        <v>546</v>
      </c>
      <c r="D110" s="758" t="s">
        <v>547</v>
      </c>
      <c r="E110" s="759">
        <v>50113001</v>
      </c>
      <c r="F110" s="758" t="s">
        <v>552</v>
      </c>
      <c r="G110" s="757" t="s">
        <v>553</v>
      </c>
      <c r="H110" s="757">
        <v>183318</v>
      </c>
      <c r="I110" s="757">
        <v>83318</v>
      </c>
      <c r="J110" s="757" t="s">
        <v>742</v>
      </c>
      <c r="K110" s="757" t="s">
        <v>743</v>
      </c>
      <c r="L110" s="760">
        <v>23.51</v>
      </c>
      <c r="M110" s="760">
        <v>18</v>
      </c>
      <c r="N110" s="761">
        <v>423.18</v>
      </c>
    </row>
    <row r="111" spans="1:14" ht="14.4" customHeight="1" x14ac:dyDescent="0.3">
      <c r="A111" s="755" t="s">
        <v>529</v>
      </c>
      <c r="B111" s="756" t="s">
        <v>530</v>
      </c>
      <c r="C111" s="757" t="s">
        <v>546</v>
      </c>
      <c r="D111" s="758" t="s">
        <v>547</v>
      </c>
      <c r="E111" s="759">
        <v>50113001</v>
      </c>
      <c r="F111" s="758" t="s">
        <v>552</v>
      </c>
      <c r="G111" s="757" t="s">
        <v>553</v>
      </c>
      <c r="H111" s="757">
        <v>103542</v>
      </c>
      <c r="I111" s="757">
        <v>3542</v>
      </c>
      <c r="J111" s="757" t="s">
        <v>744</v>
      </c>
      <c r="K111" s="757" t="s">
        <v>745</v>
      </c>
      <c r="L111" s="760">
        <v>35.569999999999993</v>
      </c>
      <c r="M111" s="760">
        <v>2</v>
      </c>
      <c r="N111" s="761">
        <v>71.139999999999986</v>
      </c>
    </row>
    <row r="112" spans="1:14" ht="14.4" customHeight="1" x14ac:dyDescent="0.3">
      <c r="A112" s="755" t="s">
        <v>529</v>
      </c>
      <c r="B112" s="756" t="s">
        <v>530</v>
      </c>
      <c r="C112" s="757" t="s">
        <v>546</v>
      </c>
      <c r="D112" s="758" t="s">
        <v>547</v>
      </c>
      <c r="E112" s="759">
        <v>50113001</v>
      </c>
      <c r="F112" s="758" t="s">
        <v>552</v>
      </c>
      <c r="G112" s="757" t="s">
        <v>553</v>
      </c>
      <c r="H112" s="757">
        <v>192143</v>
      </c>
      <c r="I112" s="757">
        <v>192143</v>
      </c>
      <c r="J112" s="757" t="s">
        <v>746</v>
      </c>
      <c r="K112" s="757" t="s">
        <v>747</v>
      </c>
      <c r="L112" s="760">
        <v>216.08</v>
      </c>
      <c r="M112" s="760">
        <v>1</v>
      </c>
      <c r="N112" s="761">
        <v>216.08</v>
      </c>
    </row>
    <row r="113" spans="1:14" ht="14.4" customHeight="1" x14ac:dyDescent="0.3">
      <c r="A113" s="755" t="s">
        <v>529</v>
      </c>
      <c r="B113" s="756" t="s">
        <v>530</v>
      </c>
      <c r="C113" s="757" t="s">
        <v>546</v>
      </c>
      <c r="D113" s="758" t="s">
        <v>547</v>
      </c>
      <c r="E113" s="759">
        <v>50113001</v>
      </c>
      <c r="F113" s="758" t="s">
        <v>552</v>
      </c>
      <c r="G113" s="757" t="s">
        <v>553</v>
      </c>
      <c r="H113" s="757">
        <v>102479</v>
      </c>
      <c r="I113" s="757">
        <v>2479</v>
      </c>
      <c r="J113" s="757" t="s">
        <v>748</v>
      </c>
      <c r="K113" s="757" t="s">
        <v>749</v>
      </c>
      <c r="L113" s="760">
        <v>66.029999999999987</v>
      </c>
      <c r="M113" s="760">
        <v>2</v>
      </c>
      <c r="N113" s="761">
        <v>132.05999999999997</v>
      </c>
    </row>
    <row r="114" spans="1:14" ht="14.4" customHeight="1" x14ac:dyDescent="0.3">
      <c r="A114" s="755" t="s">
        <v>529</v>
      </c>
      <c r="B114" s="756" t="s">
        <v>530</v>
      </c>
      <c r="C114" s="757" t="s">
        <v>546</v>
      </c>
      <c r="D114" s="758" t="s">
        <v>547</v>
      </c>
      <c r="E114" s="759">
        <v>50113001</v>
      </c>
      <c r="F114" s="758" t="s">
        <v>552</v>
      </c>
      <c r="G114" s="757" t="s">
        <v>553</v>
      </c>
      <c r="H114" s="757">
        <v>185656</v>
      </c>
      <c r="I114" s="757">
        <v>85656</v>
      </c>
      <c r="J114" s="757" t="s">
        <v>750</v>
      </c>
      <c r="K114" s="757" t="s">
        <v>751</v>
      </c>
      <c r="L114" s="760">
        <v>70.390000000000015</v>
      </c>
      <c r="M114" s="760">
        <v>1</v>
      </c>
      <c r="N114" s="761">
        <v>70.390000000000015</v>
      </c>
    </row>
    <row r="115" spans="1:14" ht="14.4" customHeight="1" x14ac:dyDescent="0.3">
      <c r="A115" s="755" t="s">
        <v>529</v>
      </c>
      <c r="B115" s="756" t="s">
        <v>530</v>
      </c>
      <c r="C115" s="757" t="s">
        <v>546</v>
      </c>
      <c r="D115" s="758" t="s">
        <v>547</v>
      </c>
      <c r="E115" s="759">
        <v>50113001</v>
      </c>
      <c r="F115" s="758" t="s">
        <v>552</v>
      </c>
      <c r="G115" s="757" t="s">
        <v>553</v>
      </c>
      <c r="H115" s="757">
        <v>145988</v>
      </c>
      <c r="I115" s="757">
        <v>145988</v>
      </c>
      <c r="J115" s="757" t="s">
        <v>752</v>
      </c>
      <c r="K115" s="757" t="s">
        <v>753</v>
      </c>
      <c r="L115" s="760">
        <v>1336.4675176506778</v>
      </c>
      <c r="M115" s="760">
        <v>3</v>
      </c>
      <c r="N115" s="761">
        <v>4009.4025529520331</v>
      </c>
    </row>
    <row r="116" spans="1:14" ht="14.4" customHeight="1" x14ac:dyDescent="0.3">
      <c r="A116" s="755" t="s">
        <v>529</v>
      </c>
      <c r="B116" s="756" t="s">
        <v>530</v>
      </c>
      <c r="C116" s="757" t="s">
        <v>546</v>
      </c>
      <c r="D116" s="758" t="s">
        <v>547</v>
      </c>
      <c r="E116" s="759">
        <v>50113001</v>
      </c>
      <c r="F116" s="758" t="s">
        <v>552</v>
      </c>
      <c r="G116" s="757" t="s">
        <v>558</v>
      </c>
      <c r="H116" s="757">
        <v>181456</v>
      </c>
      <c r="I116" s="757">
        <v>81456</v>
      </c>
      <c r="J116" s="757" t="s">
        <v>754</v>
      </c>
      <c r="K116" s="757" t="s">
        <v>755</v>
      </c>
      <c r="L116" s="760">
        <v>66.730000000000018</v>
      </c>
      <c r="M116" s="760">
        <v>3</v>
      </c>
      <c r="N116" s="761">
        <v>200.19000000000005</v>
      </c>
    </row>
    <row r="117" spans="1:14" ht="14.4" customHeight="1" x14ac:dyDescent="0.3">
      <c r="A117" s="755" t="s">
        <v>529</v>
      </c>
      <c r="B117" s="756" t="s">
        <v>530</v>
      </c>
      <c r="C117" s="757" t="s">
        <v>546</v>
      </c>
      <c r="D117" s="758" t="s">
        <v>547</v>
      </c>
      <c r="E117" s="759">
        <v>50113001</v>
      </c>
      <c r="F117" s="758" t="s">
        <v>552</v>
      </c>
      <c r="G117" s="757" t="s">
        <v>558</v>
      </c>
      <c r="H117" s="757">
        <v>215715</v>
      </c>
      <c r="I117" s="757">
        <v>215715</v>
      </c>
      <c r="J117" s="757" t="s">
        <v>754</v>
      </c>
      <c r="K117" s="757" t="s">
        <v>756</v>
      </c>
      <c r="L117" s="760">
        <v>66.730000000000018</v>
      </c>
      <c r="M117" s="760">
        <v>7</v>
      </c>
      <c r="N117" s="761">
        <v>467.11000000000013</v>
      </c>
    </row>
    <row r="118" spans="1:14" ht="14.4" customHeight="1" x14ac:dyDescent="0.3">
      <c r="A118" s="755" t="s">
        <v>529</v>
      </c>
      <c r="B118" s="756" t="s">
        <v>530</v>
      </c>
      <c r="C118" s="757" t="s">
        <v>546</v>
      </c>
      <c r="D118" s="758" t="s">
        <v>547</v>
      </c>
      <c r="E118" s="759">
        <v>50113001</v>
      </c>
      <c r="F118" s="758" t="s">
        <v>552</v>
      </c>
      <c r="G118" s="757" t="s">
        <v>531</v>
      </c>
      <c r="H118" s="757">
        <v>111955</v>
      </c>
      <c r="I118" s="757">
        <v>11955</v>
      </c>
      <c r="J118" s="757" t="s">
        <v>757</v>
      </c>
      <c r="K118" s="757" t="s">
        <v>758</v>
      </c>
      <c r="L118" s="760">
        <v>173.55999999999997</v>
      </c>
      <c r="M118" s="760">
        <v>2</v>
      </c>
      <c r="N118" s="761">
        <v>347.11999999999995</v>
      </c>
    </row>
    <row r="119" spans="1:14" ht="14.4" customHeight="1" x14ac:dyDescent="0.3">
      <c r="A119" s="755" t="s">
        <v>529</v>
      </c>
      <c r="B119" s="756" t="s">
        <v>530</v>
      </c>
      <c r="C119" s="757" t="s">
        <v>546</v>
      </c>
      <c r="D119" s="758" t="s">
        <v>547</v>
      </c>
      <c r="E119" s="759">
        <v>50113001</v>
      </c>
      <c r="F119" s="758" t="s">
        <v>552</v>
      </c>
      <c r="G119" s="757" t="s">
        <v>531</v>
      </c>
      <c r="H119" s="757">
        <v>159448</v>
      </c>
      <c r="I119" s="757">
        <v>59448</v>
      </c>
      <c r="J119" s="757" t="s">
        <v>759</v>
      </c>
      <c r="K119" s="757" t="s">
        <v>760</v>
      </c>
      <c r="L119" s="760">
        <v>369.04555555555555</v>
      </c>
      <c r="M119" s="760">
        <v>9</v>
      </c>
      <c r="N119" s="761">
        <v>3321.41</v>
      </c>
    </row>
    <row r="120" spans="1:14" ht="14.4" customHeight="1" x14ac:dyDescent="0.3">
      <c r="A120" s="755" t="s">
        <v>529</v>
      </c>
      <c r="B120" s="756" t="s">
        <v>530</v>
      </c>
      <c r="C120" s="757" t="s">
        <v>546</v>
      </c>
      <c r="D120" s="758" t="s">
        <v>547</v>
      </c>
      <c r="E120" s="759">
        <v>50113001</v>
      </c>
      <c r="F120" s="758" t="s">
        <v>552</v>
      </c>
      <c r="G120" s="757" t="s">
        <v>531</v>
      </c>
      <c r="H120" s="757">
        <v>159449</v>
      </c>
      <c r="I120" s="757">
        <v>59449</v>
      </c>
      <c r="J120" s="757" t="s">
        <v>761</v>
      </c>
      <c r="K120" s="757" t="s">
        <v>762</v>
      </c>
      <c r="L120" s="760">
        <v>775.27</v>
      </c>
      <c r="M120" s="760">
        <v>4</v>
      </c>
      <c r="N120" s="761">
        <v>3101.08</v>
      </c>
    </row>
    <row r="121" spans="1:14" ht="14.4" customHeight="1" x14ac:dyDescent="0.3">
      <c r="A121" s="755" t="s">
        <v>529</v>
      </c>
      <c r="B121" s="756" t="s">
        <v>530</v>
      </c>
      <c r="C121" s="757" t="s">
        <v>546</v>
      </c>
      <c r="D121" s="758" t="s">
        <v>547</v>
      </c>
      <c r="E121" s="759">
        <v>50113001</v>
      </c>
      <c r="F121" s="758" t="s">
        <v>552</v>
      </c>
      <c r="G121" s="757" t="s">
        <v>531</v>
      </c>
      <c r="H121" s="757">
        <v>147285</v>
      </c>
      <c r="I121" s="757">
        <v>47285</v>
      </c>
      <c r="J121" s="757" t="s">
        <v>763</v>
      </c>
      <c r="K121" s="757" t="s">
        <v>764</v>
      </c>
      <c r="L121" s="760">
        <v>1189.3599999999999</v>
      </c>
      <c r="M121" s="760">
        <v>2</v>
      </c>
      <c r="N121" s="761">
        <v>2378.7199999999998</v>
      </c>
    </row>
    <row r="122" spans="1:14" ht="14.4" customHeight="1" x14ac:dyDescent="0.3">
      <c r="A122" s="755" t="s">
        <v>529</v>
      </c>
      <c r="B122" s="756" t="s">
        <v>530</v>
      </c>
      <c r="C122" s="757" t="s">
        <v>546</v>
      </c>
      <c r="D122" s="758" t="s">
        <v>547</v>
      </c>
      <c r="E122" s="759">
        <v>50113001</v>
      </c>
      <c r="F122" s="758" t="s">
        <v>552</v>
      </c>
      <c r="G122" s="757" t="s">
        <v>553</v>
      </c>
      <c r="H122" s="757">
        <v>905098</v>
      </c>
      <c r="I122" s="757">
        <v>23989</v>
      </c>
      <c r="J122" s="757" t="s">
        <v>765</v>
      </c>
      <c r="K122" s="757" t="s">
        <v>531</v>
      </c>
      <c r="L122" s="760">
        <v>416.98997275968907</v>
      </c>
      <c r="M122" s="760">
        <v>4</v>
      </c>
      <c r="N122" s="761">
        <v>1667.9598910387563</v>
      </c>
    </row>
    <row r="123" spans="1:14" ht="14.4" customHeight="1" x14ac:dyDescent="0.3">
      <c r="A123" s="755" t="s">
        <v>529</v>
      </c>
      <c r="B123" s="756" t="s">
        <v>530</v>
      </c>
      <c r="C123" s="757" t="s">
        <v>546</v>
      </c>
      <c r="D123" s="758" t="s">
        <v>547</v>
      </c>
      <c r="E123" s="759">
        <v>50113001</v>
      </c>
      <c r="F123" s="758" t="s">
        <v>552</v>
      </c>
      <c r="G123" s="757" t="s">
        <v>553</v>
      </c>
      <c r="H123" s="757">
        <v>500230</v>
      </c>
      <c r="I123" s="757">
        <v>0</v>
      </c>
      <c r="J123" s="757" t="s">
        <v>766</v>
      </c>
      <c r="K123" s="757" t="s">
        <v>531</v>
      </c>
      <c r="L123" s="760">
        <v>379.2700480037019</v>
      </c>
      <c r="M123" s="760">
        <v>1</v>
      </c>
      <c r="N123" s="761">
        <v>379.2700480037019</v>
      </c>
    </row>
    <row r="124" spans="1:14" ht="14.4" customHeight="1" x14ac:dyDescent="0.3">
      <c r="A124" s="755" t="s">
        <v>529</v>
      </c>
      <c r="B124" s="756" t="s">
        <v>530</v>
      </c>
      <c r="C124" s="757" t="s">
        <v>546</v>
      </c>
      <c r="D124" s="758" t="s">
        <v>547</v>
      </c>
      <c r="E124" s="759">
        <v>50113001</v>
      </c>
      <c r="F124" s="758" t="s">
        <v>552</v>
      </c>
      <c r="G124" s="757" t="s">
        <v>553</v>
      </c>
      <c r="H124" s="757">
        <v>930665</v>
      </c>
      <c r="I124" s="757">
        <v>0</v>
      </c>
      <c r="J124" s="757" t="s">
        <v>767</v>
      </c>
      <c r="K124" s="757" t="s">
        <v>768</v>
      </c>
      <c r="L124" s="760">
        <v>79.714766448496107</v>
      </c>
      <c r="M124" s="760">
        <v>5</v>
      </c>
      <c r="N124" s="761">
        <v>398.57383224248053</v>
      </c>
    </row>
    <row r="125" spans="1:14" ht="14.4" customHeight="1" x14ac:dyDescent="0.3">
      <c r="A125" s="755" t="s">
        <v>529</v>
      </c>
      <c r="B125" s="756" t="s">
        <v>530</v>
      </c>
      <c r="C125" s="757" t="s">
        <v>546</v>
      </c>
      <c r="D125" s="758" t="s">
        <v>547</v>
      </c>
      <c r="E125" s="759">
        <v>50113001</v>
      </c>
      <c r="F125" s="758" t="s">
        <v>552</v>
      </c>
      <c r="G125" s="757" t="s">
        <v>553</v>
      </c>
      <c r="H125" s="757">
        <v>126502</v>
      </c>
      <c r="I125" s="757">
        <v>26502</v>
      </c>
      <c r="J125" s="757" t="s">
        <v>769</v>
      </c>
      <c r="K125" s="757" t="s">
        <v>770</v>
      </c>
      <c r="L125" s="760">
        <v>728.85</v>
      </c>
      <c r="M125" s="760">
        <v>1</v>
      </c>
      <c r="N125" s="761">
        <v>728.85</v>
      </c>
    </row>
    <row r="126" spans="1:14" ht="14.4" customHeight="1" x14ac:dyDescent="0.3">
      <c r="A126" s="755" t="s">
        <v>529</v>
      </c>
      <c r="B126" s="756" t="s">
        <v>530</v>
      </c>
      <c r="C126" s="757" t="s">
        <v>546</v>
      </c>
      <c r="D126" s="758" t="s">
        <v>547</v>
      </c>
      <c r="E126" s="759">
        <v>50113001</v>
      </c>
      <c r="F126" s="758" t="s">
        <v>552</v>
      </c>
      <c r="G126" s="757" t="s">
        <v>553</v>
      </c>
      <c r="H126" s="757">
        <v>215476</v>
      </c>
      <c r="I126" s="757">
        <v>215476</v>
      </c>
      <c r="J126" s="757" t="s">
        <v>771</v>
      </c>
      <c r="K126" s="757" t="s">
        <v>772</v>
      </c>
      <c r="L126" s="760">
        <v>123.11000000000001</v>
      </c>
      <c r="M126" s="760">
        <v>8</v>
      </c>
      <c r="N126" s="761">
        <v>984.88000000000011</v>
      </c>
    </row>
    <row r="127" spans="1:14" ht="14.4" customHeight="1" x14ac:dyDescent="0.3">
      <c r="A127" s="755" t="s">
        <v>529</v>
      </c>
      <c r="B127" s="756" t="s">
        <v>530</v>
      </c>
      <c r="C127" s="757" t="s">
        <v>546</v>
      </c>
      <c r="D127" s="758" t="s">
        <v>547</v>
      </c>
      <c r="E127" s="759">
        <v>50113001</v>
      </c>
      <c r="F127" s="758" t="s">
        <v>552</v>
      </c>
      <c r="G127" s="757" t="s">
        <v>553</v>
      </c>
      <c r="H127" s="757">
        <v>215473</v>
      </c>
      <c r="I127" s="757">
        <v>215473</v>
      </c>
      <c r="J127" s="757" t="s">
        <v>773</v>
      </c>
      <c r="K127" s="757" t="s">
        <v>774</v>
      </c>
      <c r="L127" s="760">
        <v>220.30000000000007</v>
      </c>
      <c r="M127" s="760">
        <v>1</v>
      </c>
      <c r="N127" s="761">
        <v>220.30000000000007</v>
      </c>
    </row>
    <row r="128" spans="1:14" ht="14.4" customHeight="1" x14ac:dyDescent="0.3">
      <c r="A128" s="755" t="s">
        <v>529</v>
      </c>
      <c r="B128" s="756" t="s">
        <v>530</v>
      </c>
      <c r="C128" s="757" t="s">
        <v>546</v>
      </c>
      <c r="D128" s="758" t="s">
        <v>547</v>
      </c>
      <c r="E128" s="759">
        <v>50113001</v>
      </c>
      <c r="F128" s="758" t="s">
        <v>552</v>
      </c>
      <c r="G128" s="757" t="s">
        <v>553</v>
      </c>
      <c r="H128" s="757">
        <v>158793</v>
      </c>
      <c r="I128" s="757">
        <v>58793</v>
      </c>
      <c r="J128" s="757" t="s">
        <v>775</v>
      </c>
      <c r="K128" s="757" t="s">
        <v>776</v>
      </c>
      <c r="L128" s="760">
        <v>277.37999999999994</v>
      </c>
      <c r="M128" s="760">
        <v>1</v>
      </c>
      <c r="N128" s="761">
        <v>277.37999999999994</v>
      </c>
    </row>
    <row r="129" spans="1:14" ht="14.4" customHeight="1" x14ac:dyDescent="0.3">
      <c r="A129" s="755" t="s">
        <v>529</v>
      </c>
      <c r="B129" s="756" t="s">
        <v>530</v>
      </c>
      <c r="C129" s="757" t="s">
        <v>546</v>
      </c>
      <c r="D129" s="758" t="s">
        <v>547</v>
      </c>
      <c r="E129" s="759">
        <v>50113001</v>
      </c>
      <c r="F129" s="758" t="s">
        <v>552</v>
      </c>
      <c r="G129" s="757" t="s">
        <v>558</v>
      </c>
      <c r="H129" s="757">
        <v>847627</v>
      </c>
      <c r="I129" s="757">
        <v>134502</v>
      </c>
      <c r="J129" s="757" t="s">
        <v>777</v>
      </c>
      <c r="K129" s="757" t="s">
        <v>659</v>
      </c>
      <c r="L129" s="760">
        <v>50.64</v>
      </c>
      <c r="M129" s="760">
        <v>5</v>
      </c>
      <c r="N129" s="761">
        <v>253.2</v>
      </c>
    </row>
    <row r="130" spans="1:14" ht="14.4" customHeight="1" x14ac:dyDescent="0.3">
      <c r="A130" s="755" t="s">
        <v>529</v>
      </c>
      <c r="B130" s="756" t="s">
        <v>530</v>
      </c>
      <c r="C130" s="757" t="s">
        <v>546</v>
      </c>
      <c r="D130" s="758" t="s">
        <v>547</v>
      </c>
      <c r="E130" s="759">
        <v>50113001</v>
      </c>
      <c r="F130" s="758" t="s">
        <v>552</v>
      </c>
      <c r="G130" s="757" t="s">
        <v>558</v>
      </c>
      <c r="H130" s="757">
        <v>168326</v>
      </c>
      <c r="I130" s="757">
        <v>168326</v>
      </c>
      <c r="J130" s="757" t="s">
        <v>778</v>
      </c>
      <c r="K130" s="757" t="s">
        <v>779</v>
      </c>
      <c r="L130" s="760">
        <v>352.83</v>
      </c>
      <c r="M130" s="760">
        <v>1</v>
      </c>
      <c r="N130" s="761">
        <v>352.83</v>
      </c>
    </row>
    <row r="131" spans="1:14" ht="14.4" customHeight="1" x14ac:dyDescent="0.3">
      <c r="A131" s="755" t="s">
        <v>529</v>
      </c>
      <c r="B131" s="756" t="s">
        <v>530</v>
      </c>
      <c r="C131" s="757" t="s">
        <v>546</v>
      </c>
      <c r="D131" s="758" t="s">
        <v>547</v>
      </c>
      <c r="E131" s="759">
        <v>50113001</v>
      </c>
      <c r="F131" s="758" t="s">
        <v>552</v>
      </c>
      <c r="G131" s="757" t="s">
        <v>558</v>
      </c>
      <c r="H131" s="757">
        <v>168327</v>
      </c>
      <c r="I131" s="757">
        <v>168327</v>
      </c>
      <c r="J131" s="757" t="s">
        <v>778</v>
      </c>
      <c r="K131" s="757" t="s">
        <v>780</v>
      </c>
      <c r="L131" s="760">
        <v>1267.3199999999997</v>
      </c>
      <c r="M131" s="760">
        <v>9</v>
      </c>
      <c r="N131" s="761">
        <v>11405.879999999997</v>
      </c>
    </row>
    <row r="132" spans="1:14" ht="14.4" customHeight="1" x14ac:dyDescent="0.3">
      <c r="A132" s="755" t="s">
        <v>529</v>
      </c>
      <c r="B132" s="756" t="s">
        <v>530</v>
      </c>
      <c r="C132" s="757" t="s">
        <v>546</v>
      </c>
      <c r="D132" s="758" t="s">
        <v>547</v>
      </c>
      <c r="E132" s="759">
        <v>50113001</v>
      </c>
      <c r="F132" s="758" t="s">
        <v>552</v>
      </c>
      <c r="G132" s="757" t="s">
        <v>558</v>
      </c>
      <c r="H132" s="757">
        <v>193745</v>
      </c>
      <c r="I132" s="757">
        <v>193745</v>
      </c>
      <c r="J132" s="757" t="s">
        <v>781</v>
      </c>
      <c r="K132" s="757" t="s">
        <v>782</v>
      </c>
      <c r="L132" s="760">
        <v>1580.07</v>
      </c>
      <c r="M132" s="760">
        <v>2</v>
      </c>
      <c r="N132" s="761">
        <v>3160.14</v>
      </c>
    </row>
    <row r="133" spans="1:14" ht="14.4" customHeight="1" x14ac:dyDescent="0.3">
      <c r="A133" s="755" t="s">
        <v>529</v>
      </c>
      <c r="B133" s="756" t="s">
        <v>530</v>
      </c>
      <c r="C133" s="757" t="s">
        <v>546</v>
      </c>
      <c r="D133" s="758" t="s">
        <v>547</v>
      </c>
      <c r="E133" s="759">
        <v>50113001</v>
      </c>
      <c r="F133" s="758" t="s">
        <v>552</v>
      </c>
      <c r="G133" s="757" t="s">
        <v>553</v>
      </c>
      <c r="H133" s="757">
        <v>166506</v>
      </c>
      <c r="I133" s="757">
        <v>66506</v>
      </c>
      <c r="J133" s="757" t="s">
        <v>783</v>
      </c>
      <c r="K133" s="757" t="s">
        <v>593</v>
      </c>
      <c r="L133" s="760">
        <v>47.520000000000032</v>
      </c>
      <c r="M133" s="760">
        <v>1</v>
      </c>
      <c r="N133" s="761">
        <v>47.520000000000032</v>
      </c>
    </row>
    <row r="134" spans="1:14" ht="14.4" customHeight="1" x14ac:dyDescent="0.3">
      <c r="A134" s="755" t="s">
        <v>529</v>
      </c>
      <c r="B134" s="756" t="s">
        <v>530</v>
      </c>
      <c r="C134" s="757" t="s">
        <v>546</v>
      </c>
      <c r="D134" s="758" t="s">
        <v>547</v>
      </c>
      <c r="E134" s="759">
        <v>50113001</v>
      </c>
      <c r="F134" s="758" t="s">
        <v>552</v>
      </c>
      <c r="G134" s="757" t="s">
        <v>553</v>
      </c>
      <c r="H134" s="757">
        <v>102818</v>
      </c>
      <c r="I134" s="757">
        <v>2818</v>
      </c>
      <c r="J134" s="757" t="s">
        <v>784</v>
      </c>
      <c r="K134" s="757" t="s">
        <v>785</v>
      </c>
      <c r="L134" s="760">
        <v>113.06666666666666</v>
      </c>
      <c r="M134" s="760">
        <v>9</v>
      </c>
      <c r="N134" s="761">
        <v>1017.6</v>
      </c>
    </row>
    <row r="135" spans="1:14" ht="14.4" customHeight="1" x14ac:dyDescent="0.3">
      <c r="A135" s="755" t="s">
        <v>529</v>
      </c>
      <c r="B135" s="756" t="s">
        <v>530</v>
      </c>
      <c r="C135" s="757" t="s">
        <v>546</v>
      </c>
      <c r="D135" s="758" t="s">
        <v>547</v>
      </c>
      <c r="E135" s="759">
        <v>50113001</v>
      </c>
      <c r="F135" s="758" t="s">
        <v>552</v>
      </c>
      <c r="G135" s="757" t="s">
        <v>553</v>
      </c>
      <c r="H135" s="757">
        <v>166015</v>
      </c>
      <c r="I135" s="757">
        <v>66015</v>
      </c>
      <c r="J135" s="757" t="s">
        <v>786</v>
      </c>
      <c r="K135" s="757" t="s">
        <v>787</v>
      </c>
      <c r="L135" s="760">
        <v>188.75</v>
      </c>
      <c r="M135" s="760">
        <v>2</v>
      </c>
      <c r="N135" s="761">
        <v>377.5</v>
      </c>
    </row>
    <row r="136" spans="1:14" ht="14.4" customHeight="1" x14ac:dyDescent="0.3">
      <c r="A136" s="755" t="s">
        <v>529</v>
      </c>
      <c r="B136" s="756" t="s">
        <v>530</v>
      </c>
      <c r="C136" s="757" t="s">
        <v>546</v>
      </c>
      <c r="D136" s="758" t="s">
        <v>547</v>
      </c>
      <c r="E136" s="759">
        <v>50113001</v>
      </c>
      <c r="F136" s="758" t="s">
        <v>552</v>
      </c>
      <c r="G136" s="757" t="s">
        <v>553</v>
      </c>
      <c r="H136" s="757">
        <v>197026</v>
      </c>
      <c r="I136" s="757">
        <v>97026</v>
      </c>
      <c r="J136" s="757" t="s">
        <v>788</v>
      </c>
      <c r="K136" s="757" t="s">
        <v>789</v>
      </c>
      <c r="L136" s="760">
        <v>122.60999999999994</v>
      </c>
      <c r="M136" s="760">
        <v>3</v>
      </c>
      <c r="N136" s="761">
        <v>367.82999999999981</v>
      </c>
    </row>
    <row r="137" spans="1:14" ht="14.4" customHeight="1" x14ac:dyDescent="0.3">
      <c r="A137" s="755" t="s">
        <v>529</v>
      </c>
      <c r="B137" s="756" t="s">
        <v>530</v>
      </c>
      <c r="C137" s="757" t="s">
        <v>546</v>
      </c>
      <c r="D137" s="758" t="s">
        <v>547</v>
      </c>
      <c r="E137" s="759">
        <v>50113001</v>
      </c>
      <c r="F137" s="758" t="s">
        <v>552</v>
      </c>
      <c r="G137" s="757" t="s">
        <v>553</v>
      </c>
      <c r="H137" s="757">
        <v>162083</v>
      </c>
      <c r="I137" s="757">
        <v>162083</v>
      </c>
      <c r="J137" s="757" t="s">
        <v>790</v>
      </c>
      <c r="K137" s="757" t="s">
        <v>791</v>
      </c>
      <c r="L137" s="760">
        <v>429.89249999999993</v>
      </c>
      <c r="M137" s="760">
        <v>8</v>
      </c>
      <c r="N137" s="761">
        <v>3439.1399999999994</v>
      </c>
    </row>
    <row r="138" spans="1:14" ht="14.4" customHeight="1" x14ac:dyDescent="0.3">
      <c r="A138" s="755" t="s">
        <v>529</v>
      </c>
      <c r="B138" s="756" t="s">
        <v>530</v>
      </c>
      <c r="C138" s="757" t="s">
        <v>546</v>
      </c>
      <c r="D138" s="758" t="s">
        <v>547</v>
      </c>
      <c r="E138" s="759">
        <v>50113001</v>
      </c>
      <c r="F138" s="758" t="s">
        <v>552</v>
      </c>
      <c r="G138" s="757" t="s">
        <v>553</v>
      </c>
      <c r="H138" s="757">
        <v>214593</v>
      </c>
      <c r="I138" s="757">
        <v>214593</v>
      </c>
      <c r="J138" s="757" t="s">
        <v>792</v>
      </c>
      <c r="K138" s="757" t="s">
        <v>793</v>
      </c>
      <c r="L138" s="760">
        <v>56.489999999999988</v>
      </c>
      <c r="M138" s="760">
        <v>1</v>
      </c>
      <c r="N138" s="761">
        <v>56.489999999999988</v>
      </c>
    </row>
    <row r="139" spans="1:14" ht="14.4" customHeight="1" x14ac:dyDescent="0.3">
      <c r="A139" s="755" t="s">
        <v>529</v>
      </c>
      <c r="B139" s="756" t="s">
        <v>530</v>
      </c>
      <c r="C139" s="757" t="s">
        <v>546</v>
      </c>
      <c r="D139" s="758" t="s">
        <v>547</v>
      </c>
      <c r="E139" s="759">
        <v>50113001</v>
      </c>
      <c r="F139" s="758" t="s">
        <v>552</v>
      </c>
      <c r="G139" s="757" t="s">
        <v>553</v>
      </c>
      <c r="H139" s="757">
        <v>199680</v>
      </c>
      <c r="I139" s="757">
        <v>199680</v>
      </c>
      <c r="J139" s="757" t="s">
        <v>794</v>
      </c>
      <c r="K139" s="757" t="s">
        <v>795</v>
      </c>
      <c r="L139" s="760">
        <v>365.41000000000014</v>
      </c>
      <c r="M139" s="760">
        <v>10</v>
      </c>
      <c r="N139" s="761">
        <v>3654.1000000000013</v>
      </c>
    </row>
    <row r="140" spans="1:14" ht="14.4" customHeight="1" x14ac:dyDescent="0.3">
      <c r="A140" s="755" t="s">
        <v>529</v>
      </c>
      <c r="B140" s="756" t="s">
        <v>530</v>
      </c>
      <c r="C140" s="757" t="s">
        <v>546</v>
      </c>
      <c r="D140" s="758" t="s">
        <v>547</v>
      </c>
      <c r="E140" s="759">
        <v>50113001</v>
      </c>
      <c r="F140" s="758" t="s">
        <v>552</v>
      </c>
      <c r="G140" s="757" t="s">
        <v>553</v>
      </c>
      <c r="H140" s="757">
        <v>187076</v>
      </c>
      <c r="I140" s="757">
        <v>87076</v>
      </c>
      <c r="J140" s="757" t="s">
        <v>796</v>
      </c>
      <c r="K140" s="757" t="s">
        <v>797</v>
      </c>
      <c r="L140" s="760">
        <v>126.35999999999997</v>
      </c>
      <c r="M140" s="760">
        <v>6</v>
      </c>
      <c r="N140" s="761">
        <v>758.15999999999985</v>
      </c>
    </row>
    <row r="141" spans="1:14" ht="14.4" customHeight="1" x14ac:dyDescent="0.3">
      <c r="A141" s="755" t="s">
        <v>529</v>
      </c>
      <c r="B141" s="756" t="s">
        <v>530</v>
      </c>
      <c r="C141" s="757" t="s">
        <v>546</v>
      </c>
      <c r="D141" s="758" t="s">
        <v>547</v>
      </c>
      <c r="E141" s="759">
        <v>50113001</v>
      </c>
      <c r="F141" s="758" t="s">
        <v>552</v>
      </c>
      <c r="G141" s="757" t="s">
        <v>553</v>
      </c>
      <c r="H141" s="757">
        <v>192757</v>
      </c>
      <c r="I141" s="757">
        <v>92757</v>
      </c>
      <c r="J141" s="757" t="s">
        <v>796</v>
      </c>
      <c r="K141" s="757" t="s">
        <v>798</v>
      </c>
      <c r="L141" s="760">
        <v>74.859919861547297</v>
      </c>
      <c r="M141" s="760">
        <v>2</v>
      </c>
      <c r="N141" s="761">
        <v>149.71983972309459</v>
      </c>
    </row>
    <row r="142" spans="1:14" ht="14.4" customHeight="1" x14ac:dyDescent="0.3">
      <c r="A142" s="755" t="s">
        <v>529</v>
      </c>
      <c r="B142" s="756" t="s">
        <v>530</v>
      </c>
      <c r="C142" s="757" t="s">
        <v>546</v>
      </c>
      <c r="D142" s="758" t="s">
        <v>547</v>
      </c>
      <c r="E142" s="759">
        <v>50113001</v>
      </c>
      <c r="F142" s="758" t="s">
        <v>552</v>
      </c>
      <c r="G142" s="757" t="s">
        <v>531</v>
      </c>
      <c r="H142" s="757">
        <v>848947</v>
      </c>
      <c r="I142" s="757">
        <v>135928</v>
      </c>
      <c r="J142" s="757" t="s">
        <v>799</v>
      </c>
      <c r="K142" s="757" t="s">
        <v>800</v>
      </c>
      <c r="L142" s="760">
        <v>71.17000000000003</v>
      </c>
      <c r="M142" s="760">
        <v>2</v>
      </c>
      <c r="N142" s="761">
        <v>142.34000000000006</v>
      </c>
    </row>
    <row r="143" spans="1:14" ht="14.4" customHeight="1" x14ac:dyDescent="0.3">
      <c r="A143" s="755" t="s">
        <v>529</v>
      </c>
      <c r="B143" s="756" t="s">
        <v>530</v>
      </c>
      <c r="C143" s="757" t="s">
        <v>546</v>
      </c>
      <c r="D143" s="758" t="s">
        <v>547</v>
      </c>
      <c r="E143" s="759">
        <v>50113001</v>
      </c>
      <c r="F143" s="758" t="s">
        <v>552</v>
      </c>
      <c r="G143" s="757" t="s">
        <v>553</v>
      </c>
      <c r="H143" s="757">
        <v>846413</v>
      </c>
      <c r="I143" s="757">
        <v>57585</v>
      </c>
      <c r="J143" s="757" t="s">
        <v>801</v>
      </c>
      <c r="K143" s="757" t="s">
        <v>802</v>
      </c>
      <c r="L143" s="760">
        <v>134.21</v>
      </c>
      <c r="M143" s="760">
        <v>6</v>
      </c>
      <c r="N143" s="761">
        <v>805.26</v>
      </c>
    </row>
    <row r="144" spans="1:14" ht="14.4" customHeight="1" x14ac:dyDescent="0.3">
      <c r="A144" s="755" t="s">
        <v>529</v>
      </c>
      <c r="B144" s="756" t="s">
        <v>530</v>
      </c>
      <c r="C144" s="757" t="s">
        <v>546</v>
      </c>
      <c r="D144" s="758" t="s">
        <v>547</v>
      </c>
      <c r="E144" s="759">
        <v>50113001</v>
      </c>
      <c r="F144" s="758" t="s">
        <v>552</v>
      </c>
      <c r="G144" s="757" t="s">
        <v>553</v>
      </c>
      <c r="H144" s="757">
        <v>500618</v>
      </c>
      <c r="I144" s="757">
        <v>125753</v>
      </c>
      <c r="J144" s="757" t="s">
        <v>803</v>
      </c>
      <c r="K144" s="757" t="s">
        <v>804</v>
      </c>
      <c r="L144" s="760">
        <v>264.93999999999988</v>
      </c>
      <c r="M144" s="760">
        <v>5</v>
      </c>
      <c r="N144" s="761">
        <v>1324.6999999999994</v>
      </c>
    </row>
    <row r="145" spans="1:14" ht="14.4" customHeight="1" x14ac:dyDescent="0.3">
      <c r="A145" s="755" t="s">
        <v>529</v>
      </c>
      <c r="B145" s="756" t="s">
        <v>530</v>
      </c>
      <c r="C145" s="757" t="s">
        <v>546</v>
      </c>
      <c r="D145" s="758" t="s">
        <v>547</v>
      </c>
      <c r="E145" s="759">
        <v>50113001</v>
      </c>
      <c r="F145" s="758" t="s">
        <v>552</v>
      </c>
      <c r="G145" s="757" t="s">
        <v>553</v>
      </c>
      <c r="H145" s="757">
        <v>214902</v>
      </c>
      <c r="I145" s="757">
        <v>214902</v>
      </c>
      <c r="J145" s="757" t="s">
        <v>805</v>
      </c>
      <c r="K145" s="757" t="s">
        <v>806</v>
      </c>
      <c r="L145" s="760">
        <v>56.831666666666671</v>
      </c>
      <c r="M145" s="760">
        <v>6</v>
      </c>
      <c r="N145" s="761">
        <v>340.99</v>
      </c>
    </row>
    <row r="146" spans="1:14" ht="14.4" customHeight="1" x14ac:dyDescent="0.3">
      <c r="A146" s="755" t="s">
        <v>529</v>
      </c>
      <c r="B146" s="756" t="s">
        <v>530</v>
      </c>
      <c r="C146" s="757" t="s">
        <v>546</v>
      </c>
      <c r="D146" s="758" t="s">
        <v>547</v>
      </c>
      <c r="E146" s="759">
        <v>50113001</v>
      </c>
      <c r="F146" s="758" t="s">
        <v>552</v>
      </c>
      <c r="G146" s="757" t="s">
        <v>553</v>
      </c>
      <c r="H146" s="757">
        <v>214904</v>
      </c>
      <c r="I146" s="757">
        <v>214904</v>
      </c>
      <c r="J146" s="757" t="s">
        <v>807</v>
      </c>
      <c r="K146" s="757" t="s">
        <v>808</v>
      </c>
      <c r="L146" s="760">
        <v>81.767500000000027</v>
      </c>
      <c r="M146" s="760">
        <v>12</v>
      </c>
      <c r="N146" s="761">
        <v>981.21000000000026</v>
      </c>
    </row>
    <row r="147" spans="1:14" ht="14.4" customHeight="1" x14ac:dyDescent="0.3">
      <c r="A147" s="755" t="s">
        <v>529</v>
      </c>
      <c r="B147" s="756" t="s">
        <v>530</v>
      </c>
      <c r="C147" s="757" t="s">
        <v>546</v>
      </c>
      <c r="D147" s="758" t="s">
        <v>547</v>
      </c>
      <c r="E147" s="759">
        <v>50113001</v>
      </c>
      <c r="F147" s="758" t="s">
        <v>552</v>
      </c>
      <c r="G147" s="757" t="s">
        <v>553</v>
      </c>
      <c r="H147" s="757">
        <v>214908</v>
      </c>
      <c r="I147" s="757">
        <v>214908</v>
      </c>
      <c r="J147" s="757" t="s">
        <v>809</v>
      </c>
      <c r="K147" s="757" t="s">
        <v>810</v>
      </c>
      <c r="L147" s="760">
        <v>157.06000000000003</v>
      </c>
      <c r="M147" s="760">
        <v>1</v>
      </c>
      <c r="N147" s="761">
        <v>157.06000000000003</v>
      </c>
    </row>
    <row r="148" spans="1:14" ht="14.4" customHeight="1" x14ac:dyDescent="0.3">
      <c r="A148" s="755" t="s">
        <v>529</v>
      </c>
      <c r="B148" s="756" t="s">
        <v>530</v>
      </c>
      <c r="C148" s="757" t="s">
        <v>546</v>
      </c>
      <c r="D148" s="758" t="s">
        <v>547</v>
      </c>
      <c r="E148" s="759">
        <v>50113001</v>
      </c>
      <c r="F148" s="758" t="s">
        <v>552</v>
      </c>
      <c r="G148" s="757" t="s">
        <v>558</v>
      </c>
      <c r="H148" s="757">
        <v>147458</v>
      </c>
      <c r="I148" s="757">
        <v>147458</v>
      </c>
      <c r="J148" s="757" t="s">
        <v>811</v>
      </c>
      <c r="K148" s="757" t="s">
        <v>812</v>
      </c>
      <c r="L148" s="760">
        <v>100.07000000000002</v>
      </c>
      <c r="M148" s="760">
        <v>1</v>
      </c>
      <c r="N148" s="761">
        <v>100.07000000000002</v>
      </c>
    </row>
    <row r="149" spans="1:14" ht="14.4" customHeight="1" x14ac:dyDescent="0.3">
      <c r="A149" s="755" t="s">
        <v>529</v>
      </c>
      <c r="B149" s="756" t="s">
        <v>530</v>
      </c>
      <c r="C149" s="757" t="s">
        <v>546</v>
      </c>
      <c r="D149" s="758" t="s">
        <v>547</v>
      </c>
      <c r="E149" s="759">
        <v>50113001</v>
      </c>
      <c r="F149" s="758" t="s">
        <v>552</v>
      </c>
      <c r="G149" s="757" t="s">
        <v>558</v>
      </c>
      <c r="H149" s="757">
        <v>147466</v>
      </c>
      <c r="I149" s="757">
        <v>147466</v>
      </c>
      <c r="J149" s="757" t="s">
        <v>813</v>
      </c>
      <c r="K149" s="757" t="s">
        <v>814</v>
      </c>
      <c r="L149" s="760">
        <v>129.80000000000001</v>
      </c>
      <c r="M149" s="760">
        <v>2</v>
      </c>
      <c r="N149" s="761">
        <v>259.60000000000002</v>
      </c>
    </row>
    <row r="150" spans="1:14" ht="14.4" customHeight="1" x14ac:dyDescent="0.3">
      <c r="A150" s="755" t="s">
        <v>529</v>
      </c>
      <c r="B150" s="756" t="s">
        <v>530</v>
      </c>
      <c r="C150" s="757" t="s">
        <v>546</v>
      </c>
      <c r="D150" s="758" t="s">
        <v>547</v>
      </c>
      <c r="E150" s="759">
        <v>50113001</v>
      </c>
      <c r="F150" s="758" t="s">
        <v>552</v>
      </c>
      <c r="G150" s="757" t="s">
        <v>558</v>
      </c>
      <c r="H150" s="757">
        <v>169191</v>
      </c>
      <c r="I150" s="757">
        <v>69191</v>
      </c>
      <c r="J150" s="757" t="s">
        <v>815</v>
      </c>
      <c r="K150" s="757" t="s">
        <v>816</v>
      </c>
      <c r="L150" s="760">
        <v>94.93</v>
      </c>
      <c r="M150" s="760">
        <v>2</v>
      </c>
      <c r="N150" s="761">
        <v>189.86</v>
      </c>
    </row>
    <row r="151" spans="1:14" ht="14.4" customHeight="1" x14ac:dyDescent="0.3">
      <c r="A151" s="755" t="s">
        <v>529</v>
      </c>
      <c r="B151" s="756" t="s">
        <v>530</v>
      </c>
      <c r="C151" s="757" t="s">
        <v>546</v>
      </c>
      <c r="D151" s="758" t="s">
        <v>547</v>
      </c>
      <c r="E151" s="759">
        <v>50113001</v>
      </c>
      <c r="F151" s="758" t="s">
        <v>552</v>
      </c>
      <c r="G151" s="757" t="s">
        <v>558</v>
      </c>
      <c r="H151" s="757">
        <v>169189</v>
      </c>
      <c r="I151" s="757">
        <v>69189</v>
      </c>
      <c r="J151" s="757" t="s">
        <v>817</v>
      </c>
      <c r="K151" s="757" t="s">
        <v>818</v>
      </c>
      <c r="L151" s="760">
        <v>61.451111111111103</v>
      </c>
      <c r="M151" s="760">
        <v>9</v>
      </c>
      <c r="N151" s="761">
        <v>553.05999999999995</v>
      </c>
    </row>
    <row r="152" spans="1:14" ht="14.4" customHeight="1" x14ac:dyDescent="0.3">
      <c r="A152" s="755" t="s">
        <v>529</v>
      </c>
      <c r="B152" s="756" t="s">
        <v>530</v>
      </c>
      <c r="C152" s="757" t="s">
        <v>546</v>
      </c>
      <c r="D152" s="758" t="s">
        <v>547</v>
      </c>
      <c r="E152" s="759">
        <v>50113001</v>
      </c>
      <c r="F152" s="758" t="s">
        <v>552</v>
      </c>
      <c r="G152" s="757" t="s">
        <v>558</v>
      </c>
      <c r="H152" s="757">
        <v>146692</v>
      </c>
      <c r="I152" s="757">
        <v>46692</v>
      </c>
      <c r="J152" s="757" t="s">
        <v>819</v>
      </c>
      <c r="K152" s="757" t="s">
        <v>820</v>
      </c>
      <c r="L152" s="760">
        <v>78.29000000000002</v>
      </c>
      <c r="M152" s="760">
        <v>3</v>
      </c>
      <c r="N152" s="761">
        <v>234.87000000000006</v>
      </c>
    </row>
    <row r="153" spans="1:14" ht="14.4" customHeight="1" x14ac:dyDescent="0.3">
      <c r="A153" s="755" t="s">
        <v>529</v>
      </c>
      <c r="B153" s="756" t="s">
        <v>530</v>
      </c>
      <c r="C153" s="757" t="s">
        <v>546</v>
      </c>
      <c r="D153" s="758" t="s">
        <v>547</v>
      </c>
      <c r="E153" s="759">
        <v>50113001</v>
      </c>
      <c r="F153" s="758" t="s">
        <v>552</v>
      </c>
      <c r="G153" s="757" t="s">
        <v>558</v>
      </c>
      <c r="H153" s="757">
        <v>147454</v>
      </c>
      <c r="I153" s="757">
        <v>147454</v>
      </c>
      <c r="J153" s="757" t="s">
        <v>821</v>
      </c>
      <c r="K153" s="757" t="s">
        <v>822</v>
      </c>
      <c r="L153" s="760">
        <v>92.839999999999989</v>
      </c>
      <c r="M153" s="760">
        <v>1</v>
      </c>
      <c r="N153" s="761">
        <v>92.839999999999989</v>
      </c>
    </row>
    <row r="154" spans="1:14" ht="14.4" customHeight="1" x14ac:dyDescent="0.3">
      <c r="A154" s="755" t="s">
        <v>529</v>
      </c>
      <c r="B154" s="756" t="s">
        <v>530</v>
      </c>
      <c r="C154" s="757" t="s">
        <v>546</v>
      </c>
      <c r="D154" s="758" t="s">
        <v>547</v>
      </c>
      <c r="E154" s="759">
        <v>50113001</v>
      </c>
      <c r="F154" s="758" t="s">
        <v>552</v>
      </c>
      <c r="G154" s="757" t="s">
        <v>553</v>
      </c>
      <c r="H154" s="757">
        <v>126530</v>
      </c>
      <c r="I154" s="757">
        <v>26530</v>
      </c>
      <c r="J154" s="757" t="s">
        <v>823</v>
      </c>
      <c r="K154" s="757" t="s">
        <v>824</v>
      </c>
      <c r="L154" s="760">
        <v>295.89</v>
      </c>
      <c r="M154" s="760">
        <v>1</v>
      </c>
      <c r="N154" s="761">
        <v>295.89</v>
      </c>
    </row>
    <row r="155" spans="1:14" ht="14.4" customHeight="1" x14ac:dyDescent="0.3">
      <c r="A155" s="755" t="s">
        <v>529</v>
      </c>
      <c r="B155" s="756" t="s">
        <v>530</v>
      </c>
      <c r="C155" s="757" t="s">
        <v>546</v>
      </c>
      <c r="D155" s="758" t="s">
        <v>547</v>
      </c>
      <c r="E155" s="759">
        <v>50113001</v>
      </c>
      <c r="F155" s="758" t="s">
        <v>552</v>
      </c>
      <c r="G155" s="757" t="s">
        <v>553</v>
      </c>
      <c r="H155" s="757">
        <v>47995</v>
      </c>
      <c r="I155" s="757">
        <v>47995</v>
      </c>
      <c r="J155" s="757" t="s">
        <v>825</v>
      </c>
      <c r="K155" s="757" t="s">
        <v>826</v>
      </c>
      <c r="L155" s="760">
        <v>847.74</v>
      </c>
      <c r="M155" s="760">
        <v>1</v>
      </c>
      <c r="N155" s="761">
        <v>847.74</v>
      </c>
    </row>
    <row r="156" spans="1:14" ht="14.4" customHeight="1" x14ac:dyDescent="0.3">
      <c r="A156" s="755" t="s">
        <v>529</v>
      </c>
      <c r="B156" s="756" t="s">
        <v>530</v>
      </c>
      <c r="C156" s="757" t="s">
        <v>546</v>
      </c>
      <c r="D156" s="758" t="s">
        <v>547</v>
      </c>
      <c r="E156" s="759">
        <v>50113001</v>
      </c>
      <c r="F156" s="758" t="s">
        <v>552</v>
      </c>
      <c r="G156" s="757" t="s">
        <v>553</v>
      </c>
      <c r="H156" s="757">
        <v>119378</v>
      </c>
      <c r="I156" s="757">
        <v>19378</v>
      </c>
      <c r="J156" s="757" t="s">
        <v>827</v>
      </c>
      <c r="K156" s="757" t="s">
        <v>828</v>
      </c>
      <c r="L156" s="760">
        <v>110.71871708436871</v>
      </c>
      <c r="M156" s="760">
        <v>10</v>
      </c>
      <c r="N156" s="761">
        <v>1107.187170843687</v>
      </c>
    </row>
    <row r="157" spans="1:14" ht="14.4" customHeight="1" x14ac:dyDescent="0.3">
      <c r="A157" s="755" t="s">
        <v>529</v>
      </c>
      <c r="B157" s="756" t="s">
        <v>530</v>
      </c>
      <c r="C157" s="757" t="s">
        <v>546</v>
      </c>
      <c r="D157" s="758" t="s">
        <v>547</v>
      </c>
      <c r="E157" s="759">
        <v>50113001</v>
      </c>
      <c r="F157" s="758" t="s">
        <v>552</v>
      </c>
      <c r="G157" s="757" t="s">
        <v>553</v>
      </c>
      <c r="H157" s="757">
        <v>193124</v>
      </c>
      <c r="I157" s="757">
        <v>93124</v>
      </c>
      <c r="J157" s="757" t="s">
        <v>827</v>
      </c>
      <c r="K157" s="757" t="s">
        <v>829</v>
      </c>
      <c r="L157" s="760">
        <v>75.469729117034049</v>
      </c>
      <c r="M157" s="760">
        <v>8</v>
      </c>
      <c r="N157" s="761">
        <v>603.75783293627239</v>
      </c>
    </row>
    <row r="158" spans="1:14" ht="14.4" customHeight="1" x14ac:dyDescent="0.3">
      <c r="A158" s="755" t="s">
        <v>529</v>
      </c>
      <c r="B158" s="756" t="s">
        <v>530</v>
      </c>
      <c r="C158" s="757" t="s">
        <v>546</v>
      </c>
      <c r="D158" s="758" t="s">
        <v>547</v>
      </c>
      <c r="E158" s="759">
        <v>50113001</v>
      </c>
      <c r="F158" s="758" t="s">
        <v>552</v>
      </c>
      <c r="G158" s="757" t="s">
        <v>553</v>
      </c>
      <c r="H158" s="757">
        <v>207506</v>
      </c>
      <c r="I158" s="757">
        <v>207506</v>
      </c>
      <c r="J158" s="757" t="s">
        <v>830</v>
      </c>
      <c r="K158" s="757" t="s">
        <v>831</v>
      </c>
      <c r="L158" s="760">
        <v>588.15000000000009</v>
      </c>
      <c r="M158" s="760">
        <v>1</v>
      </c>
      <c r="N158" s="761">
        <v>588.15000000000009</v>
      </c>
    </row>
    <row r="159" spans="1:14" ht="14.4" customHeight="1" x14ac:dyDescent="0.3">
      <c r="A159" s="755" t="s">
        <v>529</v>
      </c>
      <c r="B159" s="756" t="s">
        <v>530</v>
      </c>
      <c r="C159" s="757" t="s">
        <v>546</v>
      </c>
      <c r="D159" s="758" t="s">
        <v>547</v>
      </c>
      <c r="E159" s="759">
        <v>50113001</v>
      </c>
      <c r="F159" s="758" t="s">
        <v>552</v>
      </c>
      <c r="G159" s="757" t="s">
        <v>553</v>
      </c>
      <c r="H159" s="757">
        <v>214598</v>
      </c>
      <c r="I159" s="757">
        <v>214598</v>
      </c>
      <c r="J159" s="757" t="s">
        <v>832</v>
      </c>
      <c r="K159" s="757" t="s">
        <v>833</v>
      </c>
      <c r="L159" s="760">
        <v>169.65799999999999</v>
      </c>
      <c r="M159" s="760">
        <v>5</v>
      </c>
      <c r="N159" s="761">
        <v>848.29</v>
      </c>
    </row>
    <row r="160" spans="1:14" ht="14.4" customHeight="1" x14ac:dyDescent="0.3">
      <c r="A160" s="755" t="s">
        <v>529</v>
      </c>
      <c r="B160" s="756" t="s">
        <v>530</v>
      </c>
      <c r="C160" s="757" t="s">
        <v>546</v>
      </c>
      <c r="D160" s="758" t="s">
        <v>547</v>
      </c>
      <c r="E160" s="759">
        <v>50113001</v>
      </c>
      <c r="F160" s="758" t="s">
        <v>552</v>
      </c>
      <c r="G160" s="757" t="s">
        <v>553</v>
      </c>
      <c r="H160" s="757">
        <v>848802</v>
      </c>
      <c r="I160" s="757">
        <v>163138</v>
      </c>
      <c r="J160" s="757" t="s">
        <v>832</v>
      </c>
      <c r="K160" s="757" t="s">
        <v>833</v>
      </c>
      <c r="L160" s="760">
        <v>166.64999999999998</v>
      </c>
      <c r="M160" s="760">
        <v>4</v>
      </c>
      <c r="N160" s="761">
        <v>666.59999999999991</v>
      </c>
    </row>
    <row r="161" spans="1:14" ht="14.4" customHeight="1" x14ac:dyDescent="0.3">
      <c r="A161" s="755" t="s">
        <v>529</v>
      </c>
      <c r="B161" s="756" t="s">
        <v>530</v>
      </c>
      <c r="C161" s="757" t="s">
        <v>546</v>
      </c>
      <c r="D161" s="758" t="s">
        <v>547</v>
      </c>
      <c r="E161" s="759">
        <v>50113001</v>
      </c>
      <c r="F161" s="758" t="s">
        <v>552</v>
      </c>
      <c r="G161" s="757" t="s">
        <v>558</v>
      </c>
      <c r="H161" s="757">
        <v>114439</v>
      </c>
      <c r="I161" s="757">
        <v>14439</v>
      </c>
      <c r="J161" s="757" t="s">
        <v>834</v>
      </c>
      <c r="K161" s="757" t="s">
        <v>835</v>
      </c>
      <c r="L161" s="760">
        <v>98.584607265201285</v>
      </c>
      <c r="M161" s="760">
        <v>13</v>
      </c>
      <c r="N161" s="761">
        <v>1281.5998944476166</v>
      </c>
    </row>
    <row r="162" spans="1:14" ht="14.4" customHeight="1" x14ac:dyDescent="0.3">
      <c r="A162" s="755" t="s">
        <v>529</v>
      </c>
      <c r="B162" s="756" t="s">
        <v>530</v>
      </c>
      <c r="C162" s="757" t="s">
        <v>546</v>
      </c>
      <c r="D162" s="758" t="s">
        <v>547</v>
      </c>
      <c r="E162" s="759">
        <v>50113001</v>
      </c>
      <c r="F162" s="758" t="s">
        <v>552</v>
      </c>
      <c r="G162" s="757" t="s">
        <v>553</v>
      </c>
      <c r="H162" s="757">
        <v>216978</v>
      </c>
      <c r="I162" s="757">
        <v>216978</v>
      </c>
      <c r="J162" s="757" t="s">
        <v>836</v>
      </c>
      <c r="K162" s="757" t="s">
        <v>837</v>
      </c>
      <c r="L162" s="760">
        <v>293.6600000000002</v>
      </c>
      <c r="M162" s="760">
        <v>2</v>
      </c>
      <c r="N162" s="761">
        <v>587.32000000000039</v>
      </c>
    </row>
    <row r="163" spans="1:14" ht="14.4" customHeight="1" x14ac:dyDescent="0.3">
      <c r="A163" s="755" t="s">
        <v>529</v>
      </c>
      <c r="B163" s="756" t="s">
        <v>530</v>
      </c>
      <c r="C163" s="757" t="s">
        <v>546</v>
      </c>
      <c r="D163" s="758" t="s">
        <v>547</v>
      </c>
      <c r="E163" s="759">
        <v>50113001</v>
      </c>
      <c r="F163" s="758" t="s">
        <v>552</v>
      </c>
      <c r="G163" s="757" t="s">
        <v>553</v>
      </c>
      <c r="H163" s="757">
        <v>152334</v>
      </c>
      <c r="I163" s="757">
        <v>52334</v>
      </c>
      <c r="J163" s="757" t="s">
        <v>838</v>
      </c>
      <c r="K163" s="757" t="s">
        <v>839</v>
      </c>
      <c r="L163" s="760">
        <v>290.5</v>
      </c>
      <c r="M163" s="760">
        <v>2</v>
      </c>
      <c r="N163" s="761">
        <v>581</v>
      </c>
    </row>
    <row r="164" spans="1:14" ht="14.4" customHeight="1" x14ac:dyDescent="0.3">
      <c r="A164" s="755" t="s">
        <v>529</v>
      </c>
      <c r="B164" s="756" t="s">
        <v>530</v>
      </c>
      <c r="C164" s="757" t="s">
        <v>546</v>
      </c>
      <c r="D164" s="758" t="s">
        <v>547</v>
      </c>
      <c r="E164" s="759">
        <v>50113001</v>
      </c>
      <c r="F164" s="758" t="s">
        <v>552</v>
      </c>
      <c r="G164" s="757" t="s">
        <v>553</v>
      </c>
      <c r="H164" s="757">
        <v>19117</v>
      </c>
      <c r="I164" s="757">
        <v>19117</v>
      </c>
      <c r="J164" s="757" t="s">
        <v>840</v>
      </c>
      <c r="K164" s="757" t="s">
        <v>841</v>
      </c>
      <c r="L164" s="760">
        <v>58.35</v>
      </c>
      <c r="M164" s="760">
        <v>3</v>
      </c>
      <c r="N164" s="761">
        <v>175.05</v>
      </c>
    </row>
    <row r="165" spans="1:14" ht="14.4" customHeight="1" x14ac:dyDescent="0.3">
      <c r="A165" s="755" t="s">
        <v>529</v>
      </c>
      <c r="B165" s="756" t="s">
        <v>530</v>
      </c>
      <c r="C165" s="757" t="s">
        <v>546</v>
      </c>
      <c r="D165" s="758" t="s">
        <v>547</v>
      </c>
      <c r="E165" s="759">
        <v>50113001</v>
      </c>
      <c r="F165" s="758" t="s">
        <v>552</v>
      </c>
      <c r="G165" s="757" t="s">
        <v>558</v>
      </c>
      <c r="H165" s="757">
        <v>132063</v>
      </c>
      <c r="I165" s="757">
        <v>32063</v>
      </c>
      <c r="J165" s="757" t="s">
        <v>842</v>
      </c>
      <c r="K165" s="757" t="s">
        <v>843</v>
      </c>
      <c r="L165" s="760">
        <v>721.19999999999993</v>
      </c>
      <c r="M165" s="760">
        <v>9</v>
      </c>
      <c r="N165" s="761">
        <v>6490.7999999999993</v>
      </c>
    </row>
    <row r="166" spans="1:14" ht="14.4" customHeight="1" x14ac:dyDescent="0.3">
      <c r="A166" s="755" t="s">
        <v>529</v>
      </c>
      <c r="B166" s="756" t="s">
        <v>530</v>
      </c>
      <c r="C166" s="757" t="s">
        <v>546</v>
      </c>
      <c r="D166" s="758" t="s">
        <v>547</v>
      </c>
      <c r="E166" s="759">
        <v>50113001</v>
      </c>
      <c r="F166" s="758" t="s">
        <v>552</v>
      </c>
      <c r="G166" s="757" t="s">
        <v>558</v>
      </c>
      <c r="H166" s="757">
        <v>213487</v>
      </c>
      <c r="I166" s="757">
        <v>213487</v>
      </c>
      <c r="J166" s="757" t="s">
        <v>842</v>
      </c>
      <c r="K166" s="757" t="s">
        <v>844</v>
      </c>
      <c r="L166" s="760">
        <v>301.46995233681542</v>
      </c>
      <c r="M166" s="760">
        <v>63</v>
      </c>
      <c r="N166" s="761">
        <v>18992.606997219373</v>
      </c>
    </row>
    <row r="167" spans="1:14" ht="14.4" customHeight="1" x14ac:dyDescent="0.3">
      <c r="A167" s="755" t="s">
        <v>529</v>
      </c>
      <c r="B167" s="756" t="s">
        <v>530</v>
      </c>
      <c r="C167" s="757" t="s">
        <v>546</v>
      </c>
      <c r="D167" s="758" t="s">
        <v>547</v>
      </c>
      <c r="E167" s="759">
        <v>50113001</v>
      </c>
      <c r="F167" s="758" t="s">
        <v>552</v>
      </c>
      <c r="G167" s="757" t="s">
        <v>558</v>
      </c>
      <c r="H167" s="757">
        <v>213489</v>
      </c>
      <c r="I167" s="757">
        <v>213489</v>
      </c>
      <c r="J167" s="757" t="s">
        <v>842</v>
      </c>
      <c r="K167" s="757" t="s">
        <v>845</v>
      </c>
      <c r="L167" s="760">
        <v>630.65984637231668</v>
      </c>
      <c r="M167" s="760">
        <v>92</v>
      </c>
      <c r="N167" s="761">
        <v>58020.705866253134</v>
      </c>
    </row>
    <row r="168" spans="1:14" ht="14.4" customHeight="1" x14ac:dyDescent="0.3">
      <c r="A168" s="755" t="s">
        <v>529</v>
      </c>
      <c r="B168" s="756" t="s">
        <v>530</v>
      </c>
      <c r="C168" s="757" t="s">
        <v>546</v>
      </c>
      <c r="D168" s="758" t="s">
        <v>547</v>
      </c>
      <c r="E168" s="759">
        <v>50113001</v>
      </c>
      <c r="F168" s="758" t="s">
        <v>552</v>
      </c>
      <c r="G168" s="757" t="s">
        <v>558</v>
      </c>
      <c r="H168" s="757">
        <v>213494</v>
      </c>
      <c r="I168" s="757">
        <v>213494</v>
      </c>
      <c r="J168" s="757" t="s">
        <v>842</v>
      </c>
      <c r="K168" s="757" t="s">
        <v>846</v>
      </c>
      <c r="L168" s="760">
        <v>408.94992668003943</v>
      </c>
      <c r="M168" s="760">
        <v>125</v>
      </c>
      <c r="N168" s="761">
        <v>51118.74083500493</v>
      </c>
    </row>
    <row r="169" spans="1:14" ht="14.4" customHeight="1" x14ac:dyDescent="0.3">
      <c r="A169" s="755" t="s">
        <v>529</v>
      </c>
      <c r="B169" s="756" t="s">
        <v>530</v>
      </c>
      <c r="C169" s="757" t="s">
        <v>546</v>
      </c>
      <c r="D169" s="758" t="s">
        <v>547</v>
      </c>
      <c r="E169" s="759">
        <v>50113001</v>
      </c>
      <c r="F169" s="758" t="s">
        <v>552</v>
      </c>
      <c r="G169" s="757" t="s">
        <v>553</v>
      </c>
      <c r="H169" s="757">
        <v>198219</v>
      </c>
      <c r="I169" s="757">
        <v>98219</v>
      </c>
      <c r="J169" s="757" t="s">
        <v>847</v>
      </c>
      <c r="K169" s="757" t="s">
        <v>848</v>
      </c>
      <c r="L169" s="760">
        <v>60.3</v>
      </c>
      <c r="M169" s="760">
        <v>35</v>
      </c>
      <c r="N169" s="761">
        <v>2110.5</v>
      </c>
    </row>
    <row r="170" spans="1:14" ht="14.4" customHeight="1" x14ac:dyDescent="0.3">
      <c r="A170" s="755" t="s">
        <v>529</v>
      </c>
      <c r="B170" s="756" t="s">
        <v>530</v>
      </c>
      <c r="C170" s="757" t="s">
        <v>546</v>
      </c>
      <c r="D170" s="758" t="s">
        <v>547</v>
      </c>
      <c r="E170" s="759">
        <v>50113001</v>
      </c>
      <c r="F170" s="758" t="s">
        <v>552</v>
      </c>
      <c r="G170" s="757" t="s">
        <v>553</v>
      </c>
      <c r="H170" s="757">
        <v>156808</v>
      </c>
      <c r="I170" s="757">
        <v>56808</v>
      </c>
      <c r="J170" s="757" t="s">
        <v>849</v>
      </c>
      <c r="K170" s="757" t="s">
        <v>850</v>
      </c>
      <c r="L170" s="760">
        <v>117.90999999999998</v>
      </c>
      <c r="M170" s="760">
        <v>2</v>
      </c>
      <c r="N170" s="761">
        <v>235.81999999999996</v>
      </c>
    </row>
    <row r="171" spans="1:14" ht="14.4" customHeight="1" x14ac:dyDescent="0.3">
      <c r="A171" s="755" t="s">
        <v>529</v>
      </c>
      <c r="B171" s="756" t="s">
        <v>530</v>
      </c>
      <c r="C171" s="757" t="s">
        <v>546</v>
      </c>
      <c r="D171" s="758" t="s">
        <v>547</v>
      </c>
      <c r="E171" s="759">
        <v>50113001</v>
      </c>
      <c r="F171" s="758" t="s">
        <v>552</v>
      </c>
      <c r="G171" s="757" t="s">
        <v>553</v>
      </c>
      <c r="H171" s="757">
        <v>102133</v>
      </c>
      <c r="I171" s="757">
        <v>2133</v>
      </c>
      <c r="J171" s="757" t="s">
        <v>851</v>
      </c>
      <c r="K171" s="757" t="s">
        <v>852</v>
      </c>
      <c r="L171" s="760">
        <v>28.189999999999987</v>
      </c>
      <c r="M171" s="760">
        <v>19</v>
      </c>
      <c r="N171" s="761">
        <v>535.60999999999979</v>
      </c>
    </row>
    <row r="172" spans="1:14" ht="14.4" customHeight="1" x14ac:dyDescent="0.3">
      <c r="A172" s="755" t="s">
        <v>529</v>
      </c>
      <c r="B172" s="756" t="s">
        <v>530</v>
      </c>
      <c r="C172" s="757" t="s">
        <v>546</v>
      </c>
      <c r="D172" s="758" t="s">
        <v>547</v>
      </c>
      <c r="E172" s="759">
        <v>50113001</v>
      </c>
      <c r="F172" s="758" t="s">
        <v>552</v>
      </c>
      <c r="G172" s="757" t="s">
        <v>553</v>
      </c>
      <c r="H172" s="757">
        <v>199333</v>
      </c>
      <c r="I172" s="757">
        <v>99333</v>
      </c>
      <c r="J172" s="757" t="s">
        <v>853</v>
      </c>
      <c r="K172" s="757" t="s">
        <v>854</v>
      </c>
      <c r="L172" s="760">
        <v>219.91999999999996</v>
      </c>
      <c r="M172" s="760">
        <v>6</v>
      </c>
      <c r="N172" s="761">
        <v>1319.5199999999998</v>
      </c>
    </row>
    <row r="173" spans="1:14" ht="14.4" customHeight="1" x14ac:dyDescent="0.3">
      <c r="A173" s="755" t="s">
        <v>529</v>
      </c>
      <c r="B173" s="756" t="s">
        <v>530</v>
      </c>
      <c r="C173" s="757" t="s">
        <v>546</v>
      </c>
      <c r="D173" s="758" t="s">
        <v>547</v>
      </c>
      <c r="E173" s="759">
        <v>50113001</v>
      </c>
      <c r="F173" s="758" t="s">
        <v>552</v>
      </c>
      <c r="G173" s="757" t="s">
        <v>553</v>
      </c>
      <c r="H173" s="757">
        <v>129199</v>
      </c>
      <c r="I173" s="757">
        <v>29199</v>
      </c>
      <c r="J173" s="757" t="s">
        <v>855</v>
      </c>
      <c r="K173" s="757" t="s">
        <v>856</v>
      </c>
      <c r="L173" s="760">
        <v>984.49000000000046</v>
      </c>
      <c r="M173" s="760">
        <v>1</v>
      </c>
      <c r="N173" s="761">
        <v>984.49000000000046</v>
      </c>
    </row>
    <row r="174" spans="1:14" ht="14.4" customHeight="1" x14ac:dyDescent="0.3">
      <c r="A174" s="755" t="s">
        <v>529</v>
      </c>
      <c r="B174" s="756" t="s">
        <v>530</v>
      </c>
      <c r="C174" s="757" t="s">
        <v>546</v>
      </c>
      <c r="D174" s="758" t="s">
        <v>547</v>
      </c>
      <c r="E174" s="759">
        <v>50113001</v>
      </c>
      <c r="F174" s="758" t="s">
        <v>552</v>
      </c>
      <c r="G174" s="757" t="s">
        <v>553</v>
      </c>
      <c r="H174" s="757">
        <v>111242</v>
      </c>
      <c r="I174" s="757">
        <v>11242</v>
      </c>
      <c r="J174" s="757" t="s">
        <v>857</v>
      </c>
      <c r="K174" s="757" t="s">
        <v>858</v>
      </c>
      <c r="L174" s="760">
        <v>113.97</v>
      </c>
      <c r="M174" s="760">
        <v>2</v>
      </c>
      <c r="N174" s="761">
        <v>227.94</v>
      </c>
    </row>
    <row r="175" spans="1:14" ht="14.4" customHeight="1" x14ac:dyDescent="0.3">
      <c r="A175" s="755" t="s">
        <v>529</v>
      </c>
      <c r="B175" s="756" t="s">
        <v>530</v>
      </c>
      <c r="C175" s="757" t="s">
        <v>546</v>
      </c>
      <c r="D175" s="758" t="s">
        <v>547</v>
      </c>
      <c r="E175" s="759">
        <v>50113001</v>
      </c>
      <c r="F175" s="758" t="s">
        <v>552</v>
      </c>
      <c r="G175" s="757" t="s">
        <v>553</v>
      </c>
      <c r="H175" s="757">
        <v>111243</v>
      </c>
      <c r="I175" s="757">
        <v>11243</v>
      </c>
      <c r="J175" s="757" t="s">
        <v>857</v>
      </c>
      <c r="K175" s="757" t="s">
        <v>859</v>
      </c>
      <c r="L175" s="760">
        <v>182.81999999999996</v>
      </c>
      <c r="M175" s="760">
        <v>1</v>
      </c>
      <c r="N175" s="761">
        <v>182.81999999999996</v>
      </c>
    </row>
    <row r="176" spans="1:14" ht="14.4" customHeight="1" x14ac:dyDescent="0.3">
      <c r="A176" s="755" t="s">
        <v>529</v>
      </c>
      <c r="B176" s="756" t="s">
        <v>530</v>
      </c>
      <c r="C176" s="757" t="s">
        <v>546</v>
      </c>
      <c r="D176" s="758" t="s">
        <v>547</v>
      </c>
      <c r="E176" s="759">
        <v>50113001</v>
      </c>
      <c r="F176" s="758" t="s">
        <v>552</v>
      </c>
      <c r="G176" s="757" t="s">
        <v>553</v>
      </c>
      <c r="H176" s="757">
        <v>31915</v>
      </c>
      <c r="I176" s="757">
        <v>31915</v>
      </c>
      <c r="J176" s="757" t="s">
        <v>860</v>
      </c>
      <c r="K176" s="757" t="s">
        <v>861</v>
      </c>
      <c r="L176" s="760">
        <v>173.69</v>
      </c>
      <c r="M176" s="760">
        <v>1</v>
      </c>
      <c r="N176" s="761">
        <v>173.69</v>
      </c>
    </row>
    <row r="177" spans="1:14" ht="14.4" customHeight="1" x14ac:dyDescent="0.3">
      <c r="A177" s="755" t="s">
        <v>529</v>
      </c>
      <c r="B177" s="756" t="s">
        <v>530</v>
      </c>
      <c r="C177" s="757" t="s">
        <v>546</v>
      </c>
      <c r="D177" s="758" t="s">
        <v>547</v>
      </c>
      <c r="E177" s="759">
        <v>50113001</v>
      </c>
      <c r="F177" s="758" t="s">
        <v>552</v>
      </c>
      <c r="G177" s="757" t="s">
        <v>553</v>
      </c>
      <c r="H177" s="757">
        <v>47244</v>
      </c>
      <c r="I177" s="757">
        <v>47244</v>
      </c>
      <c r="J177" s="757" t="s">
        <v>862</v>
      </c>
      <c r="K177" s="757" t="s">
        <v>861</v>
      </c>
      <c r="L177" s="760">
        <v>143</v>
      </c>
      <c r="M177" s="760">
        <v>7</v>
      </c>
      <c r="N177" s="761">
        <v>1001</v>
      </c>
    </row>
    <row r="178" spans="1:14" ht="14.4" customHeight="1" x14ac:dyDescent="0.3">
      <c r="A178" s="755" t="s">
        <v>529</v>
      </c>
      <c r="B178" s="756" t="s">
        <v>530</v>
      </c>
      <c r="C178" s="757" t="s">
        <v>546</v>
      </c>
      <c r="D178" s="758" t="s">
        <v>547</v>
      </c>
      <c r="E178" s="759">
        <v>50113001</v>
      </c>
      <c r="F178" s="758" t="s">
        <v>552</v>
      </c>
      <c r="G178" s="757" t="s">
        <v>553</v>
      </c>
      <c r="H178" s="757">
        <v>47247</v>
      </c>
      <c r="I178" s="757">
        <v>47247</v>
      </c>
      <c r="J178" s="757" t="s">
        <v>862</v>
      </c>
      <c r="K178" s="757" t="s">
        <v>863</v>
      </c>
      <c r="L178" s="760">
        <v>287.09999999999997</v>
      </c>
      <c r="M178" s="760">
        <v>1</v>
      </c>
      <c r="N178" s="761">
        <v>287.09999999999997</v>
      </c>
    </row>
    <row r="179" spans="1:14" ht="14.4" customHeight="1" x14ac:dyDescent="0.3">
      <c r="A179" s="755" t="s">
        <v>529</v>
      </c>
      <c r="B179" s="756" t="s">
        <v>530</v>
      </c>
      <c r="C179" s="757" t="s">
        <v>546</v>
      </c>
      <c r="D179" s="758" t="s">
        <v>547</v>
      </c>
      <c r="E179" s="759">
        <v>50113001</v>
      </c>
      <c r="F179" s="758" t="s">
        <v>552</v>
      </c>
      <c r="G179" s="757" t="s">
        <v>553</v>
      </c>
      <c r="H179" s="757">
        <v>47249</v>
      </c>
      <c r="I179" s="757">
        <v>47249</v>
      </c>
      <c r="J179" s="757" t="s">
        <v>862</v>
      </c>
      <c r="K179" s="757" t="s">
        <v>864</v>
      </c>
      <c r="L179" s="760">
        <v>126.49999999999999</v>
      </c>
      <c r="M179" s="760">
        <v>8</v>
      </c>
      <c r="N179" s="761">
        <v>1011.9999999999999</v>
      </c>
    </row>
    <row r="180" spans="1:14" ht="14.4" customHeight="1" x14ac:dyDescent="0.3">
      <c r="A180" s="755" t="s">
        <v>529</v>
      </c>
      <c r="B180" s="756" t="s">
        <v>530</v>
      </c>
      <c r="C180" s="757" t="s">
        <v>546</v>
      </c>
      <c r="D180" s="758" t="s">
        <v>547</v>
      </c>
      <c r="E180" s="759">
        <v>50113001</v>
      </c>
      <c r="F180" s="758" t="s">
        <v>552</v>
      </c>
      <c r="G180" s="757" t="s">
        <v>553</v>
      </c>
      <c r="H180" s="757">
        <v>47256</v>
      </c>
      <c r="I180" s="757">
        <v>47256</v>
      </c>
      <c r="J180" s="757" t="s">
        <v>862</v>
      </c>
      <c r="K180" s="757" t="s">
        <v>865</v>
      </c>
      <c r="L180" s="760">
        <v>222.19998672021288</v>
      </c>
      <c r="M180" s="760">
        <v>2</v>
      </c>
      <c r="N180" s="761">
        <v>444.39997344042575</v>
      </c>
    </row>
    <row r="181" spans="1:14" ht="14.4" customHeight="1" x14ac:dyDescent="0.3">
      <c r="A181" s="755" t="s">
        <v>529</v>
      </c>
      <c r="B181" s="756" t="s">
        <v>530</v>
      </c>
      <c r="C181" s="757" t="s">
        <v>546</v>
      </c>
      <c r="D181" s="758" t="s">
        <v>547</v>
      </c>
      <c r="E181" s="759">
        <v>50113001</v>
      </c>
      <c r="F181" s="758" t="s">
        <v>552</v>
      </c>
      <c r="G181" s="757" t="s">
        <v>553</v>
      </c>
      <c r="H181" s="757">
        <v>98901</v>
      </c>
      <c r="I181" s="757">
        <v>98901</v>
      </c>
      <c r="J181" s="757" t="s">
        <v>866</v>
      </c>
      <c r="K181" s="757" t="s">
        <v>867</v>
      </c>
      <c r="L181" s="760">
        <v>320.22000000000003</v>
      </c>
      <c r="M181" s="760">
        <v>3</v>
      </c>
      <c r="N181" s="761">
        <v>960.66000000000008</v>
      </c>
    </row>
    <row r="182" spans="1:14" ht="14.4" customHeight="1" x14ac:dyDescent="0.3">
      <c r="A182" s="755" t="s">
        <v>529</v>
      </c>
      <c r="B182" s="756" t="s">
        <v>530</v>
      </c>
      <c r="C182" s="757" t="s">
        <v>546</v>
      </c>
      <c r="D182" s="758" t="s">
        <v>547</v>
      </c>
      <c r="E182" s="759">
        <v>50113001</v>
      </c>
      <c r="F182" s="758" t="s">
        <v>552</v>
      </c>
      <c r="G182" s="757" t="s">
        <v>553</v>
      </c>
      <c r="H182" s="757">
        <v>848335</v>
      </c>
      <c r="I182" s="757">
        <v>155782</v>
      </c>
      <c r="J182" s="757" t="s">
        <v>868</v>
      </c>
      <c r="K182" s="757" t="s">
        <v>869</v>
      </c>
      <c r="L182" s="760">
        <v>53.900000000000013</v>
      </c>
      <c r="M182" s="760">
        <v>1</v>
      </c>
      <c r="N182" s="761">
        <v>53.900000000000013</v>
      </c>
    </row>
    <row r="183" spans="1:14" ht="14.4" customHeight="1" x14ac:dyDescent="0.3">
      <c r="A183" s="755" t="s">
        <v>529</v>
      </c>
      <c r="B183" s="756" t="s">
        <v>530</v>
      </c>
      <c r="C183" s="757" t="s">
        <v>546</v>
      </c>
      <c r="D183" s="758" t="s">
        <v>547</v>
      </c>
      <c r="E183" s="759">
        <v>50113001</v>
      </c>
      <c r="F183" s="758" t="s">
        <v>552</v>
      </c>
      <c r="G183" s="757" t="s">
        <v>553</v>
      </c>
      <c r="H183" s="757">
        <v>194234</v>
      </c>
      <c r="I183" s="757">
        <v>94234</v>
      </c>
      <c r="J183" s="757" t="s">
        <v>870</v>
      </c>
      <c r="K183" s="757" t="s">
        <v>871</v>
      </c>
      <c r="L183" s="760">
        <v>56.21999999999997</v>
      </c>
      <c r="M183" s="760">
        <v>1</v>
      </c>
      <c r="N183" s="761">
        <v>56.21999999999997</v>
      </c>
    </row>
    <row r="184" spans="1:14" ht="14.4" customHeight="1" x14ac:dyDescent="0.3">
      <c r="A184" s="755" t="s">
        <v>529</v>
      </c>
      <c r="B184" s="756" t="s">
        <v>530</v>
      </c>
      <c r="C184" s="757" t="s">
        <v>546</v>
      </c>
      <c r="D184" s="758" t="s">
        <v>547</v>
      </c>
      <c r="E184" s="759">
        <v>50113001</v>
      </c>
      <c r="F184" s="758" t="s">
        <v>552</v>
      </c>
      <c r="G184" s="757" t="s">
        <v>553</v>
      </c>
      <c r="H184" s="757">
        <v>158249</v>
      </c>
      <c r="I184" s="757">
        <v>58249</v>
      </c>
      <c r="J184" s="757" t="s">
        <v>872</v>
      </c>
      <c r="K184" s="757" t="s">
        <v>531</v>
      </c>
      <c r="L184" s="760">
        <v>203.13500000000005</v>
      </c>
      <c r="M184" s="760">
        <v>2</v>
      </c>
      <c r="N184" s="761">
        <v>406.2700000000001</v>
      </c>
    </row>
    <row r="185" spans="1:14" ht="14.4" customHeight="1" x14ac:dyDescent="0.3">
      <c r="A185" s="755" t="s">
        <v>529</v>
      </c>
      <c r="B185" s="756" t="s">
        <v>530</v>
      </c>
      <c r="C185" s="757" t="s">
        <v>546</v>
      </c>
      <c r="D185" s="758" t="s">
        <v>547</v>
      </c>
      <c r="E185" s="759">
        <v>50113001</v>
      </c>
      <c r="F185" s="758" t="s">
        <v>552</v>
      </c>
      <c r="G185" s="757" t="s">
        <v>553</v>
      </c>
      <c r="H185" s="757">
        <v>149018</v>
      </c>
      <c r="I185" s="757">
        <v>49018</v>
      </c>
      <c r="J185" s="757" t="s">
        <v>873</v>
      </c>
      <c r="K185" s="757" t="s">
        <v>874</v>
      </c>
      <c r="L185" s="760">
        <v>110.14010445752342</v>
      </c>
      <c r="M185" s="760">
        <v>5</v>
      </c>
      <c r="N185" s="761">
        <v>550.7005222876171</v>
      </c>
    </row>
    <row r="186" spans="1:14" ht="14.4" customHeight="1" x14ac:dyDescent="0.3">
      <c r="A186" s="755" t="s">
        <v>529</v>
      </c>
      <c r="B186" s="756" t="s">
        <v>530</v>
      </c>
      <c r="C186" s="757" t="s">
        <v>546</v>
      </c>
      <c r="D186" s="758" t="s">
        <v>547</v>
      </c>
      <c r="E186" s="759">
        <v>50113001</v>
      </c>
      <c r="F186" s="758" t="s">
        <v>552</v>
      </c>
      <c r="G186" s="757" t="s">
        <v>553</v>
      </c>
      <c r="H186" s="757">
        <v>102539</v>
      </c>
      <c r="I186" s="757">
        <v>2539</v>
      </c>
      <c r="J186" s="757" t="s">
        <v>875</v>
      </c>
      <c r="K186" s="757" t="s">
        <v>876</v>
      </c>
      <c r="L186" s="760">
        <v>52.99</v>
      </c>
      <c r="M186" s="760">
        <v>8</v>
      </c>
      <c r="N186" s="761">
        <v>423.92</v>
      </c>
    </row>
    <row r="187" spans="1:14" ht="14.4" customHeight="1" x14ac:dyDescent="0.3">
      <c r="A187" s="755" t="s">
        <v>529</v>
      </c>
      <c r="B187" s="756" t="s">
        <v>530</v>
      </c>
      <c r="C187" s="757" t="s">
        <v>546</v>
      </c>
      <c r="D187" s="758" t="s">
        <v>547</v>
      </c>
      <c r="E187" s="759">
        <v>50113001</v>
      </c>
      <c r="F187" s="758" t="s">
        <v>552</v>
      </c>
      <c r="G187" s="757" t="s">
        <v>553</v>
      </c>
      <c r="H187" s="757">
        <v>215605</v>
      </c>
      <c r="I187" s="757">
        <v>215605</v>
      </c>
      <c r="J187" s="757" t="s">
        <v>877</v>
      </c>
      <c r="K187" s="757" t="s">
        <v>878</v>
      </c>
      <c r="L187" s="760">
        <v>28.599999999999987</v>
      </c>
      <c r="M187" s="760">
        <v>2</v>
      </c>
      <c r="N187" s="761">
        <v>57.199999999999974</v>
      </c>
    </row>
    <row r="188" spans="1:14" ht="14.4" customHeight="1" x14ac:dyDescent="0.3">
      <c r="A188" s="755" t="s">
        <v>529</v>
      </c>
      <c r="B188" s="756" t="s">
        <v>530</v>
      </c>
      <c r="C188" s="757" t="s">
        <v>546</v>
      </c>
      <c r="D188" s="758" t="s">
        <v>547</v>
      </c>
      <c r="E188" s="759">
        <v>50113001</v>
      </c>
      <c r="F188" s="758" t="s">
        <v>552</v>
      </c>
      <c r="G188" s="757" t="s">
        <v>553</v>
      </c>
      <c r="H188" s="757">
        <v>215606</v>
      </c>
      <c r="I188" s="757">
        <v>215606</v>
      </c>
      <c r="J188" s="757" t="s">
        <v>877</v>
      </c>
      <c r="K188" s="757" t="s">
        <v>879</v>
      </c>
      <c r="L188" s="760">
        <v>72.879986231969255</v>
      </c>
      <c r="M188" s="760">
        <v>17</v>
      </c>
      <c r="N188" s="761">
        <v>1238.9597659434774</v>
      </c>
    </row>
    <row r="189" spans="1:14" ht="14.4" customHeight="1" x14ac:dyDescent="0.3">
      <c r="A189" s="755" t="s">
        <v>529</v>
      </c>
      <c r="B189" s="756" t="s">
        <v>530</v>
      </c>
      <c r="C189" s="757" t="s">
        <v>546</v>
      </c>
      <c r="D189" s="758" t="s">
        <v>547</v>
      </c>
      <c r="E189" s="759">
        <v>50113001</v>
      </c>
      <c r="F189" s="758" t="s">
        <v>552</v>
      </c>
      <c r="G189" s="757" t="s">
        <v>553</v>
      </c>
      <c r="H189" s="757">
        <v>193746</v>
      </c>
      <c r="I189" s="757">
        <v>93746</v>
      </c>
      <c r="J189" s="757" t="s">
        <v>880</v>
      </c>
      <c r="K189" s="757" t="s">
        <v>881</v>
      </c>
      <c r="L189" s="760">
        <v>375.80000000000007</v>
      </c>
      <c r="M189" s="760">
        <v>4</v>
      </c>
      <c r="N189" s="761">
        <v>1503.2000000000003</v>
      </c>
    </row>
    <row r="190" spans="1:14" ht="14.4" customHeight="1" x14ac:dyDescent="0.3">
      <c r="A190" s="755" t="s">
        <v>529</v>
      </c>
      <c r="B190" s="756" t="s">
        <v>530</v>
      </c>
      <c r="C190" s="757" t="s">
        <v>546</v>
      </c>
      <c r="D190" s="758" t="s">
        <v>547</v>
      </c>
      <c r="E190" s="759">
        <v>50113001</v>
      </c>
      <c r="F190" s="758" t="s">
        <v>552</v>
      </c>
      <c r="G190" s="757" t="s">
        <v>553</v>
      </c>
      <c r="H190" s="757">
        <v>103575</v>
      </c>
      <c r="I190" s="757">
        <v>3575</v>
      </c>
      <c r="J190" s="757" t="s">
        <v>882</v>
      </c>
      <c r="K190" s="757" t="s">
        <v>725</v>
      </c>
      <c r="L190" s="760">
        <v>66.72</v>
      </c>
      <c r="M190" s="760">
        <v>21</v>
      </c>
      <c r="N190" s="761">
        <v>1401.12</v>
      </c>
    </row>
    <row r="191" spans="1:14" ht="14.4" customHeight="1" x14ac:dyDescent="0.3">
      <c r="A191" s="755" t="s">
        <v>529</v>
      </c>
      <c r="B191" s="756" t="s">
        <v>530</v>
      </c>
      <c r="C191" s="757" t="s">
        <v>546</v>
      </c>
      <c r="D191" s="758" t="s">
        <v>547</v>
      </c>
      <c r="E191" s="759">
        <v>50113001</v>
      </c>
      <c r="F191" s="758" t="s">
        <v>552</v>
      </c>
      <c r="G191" s="757" t="s">
        <v>558</v>
      </c>
      <c r="H191" s="757">
        <v>155939</v>
      </c>
      <c r="I191" s="757">
        <v>155939</v>
      </c>
      <c r="J191" s="757" t="s">
        <v>883</v>
      </c>
      <c r="K191" s="757" t="s">
        <v>884</v>
      </c>
      <c r="L191" s="760">
        <v>601.21</v>
      </c>
      <c r="M191" s="760">
        <v>1</v>
      </c>
      <c r="N191" s="761">
        <v>601.21</v>
      </c>
    </row>
    <row r="192" spans="1:14" ht="14.4" customHeight="1" x14ac:dyDescent="0.3">
      <c r="A192" s="755" t="s">
        <v>529</v>
      </c>
      <c r="B192" s="756" t="s">
        <v>530</v>
      </c>
      <c r="C192" s="757" t="s">
        <v>546</v>
      </c>
      <c r="D192" s="758" t="s">
        <v>547</v>
      </c>
      <c r="E192" s="759">
        <v>50113001</v>
      </c>
      <c r="F192" s="758" t="s">
        <v>552</v>
      </c>
      <c r="G192" s="757" t="s">
        <v>553</v>
      </c>
      <c r="H192" s="757">
        <v>125590</v>
      </c>
      <c r="I192" s="757">
        <v>25590</v>
      </c>
      <c r="J192" s="757" t="s">
        <v>885</v>
      </c>
      <c r="K192" s="757" t="s">
        <v>886</v>
      </c>
      <c r="L192" s="760">
        <v>306.59999999999991</v>
      </c>
      <c r="M192" s="760">
        <v>1</v>
      </c>
      <c r="N192" s="761">
        <v>306.59999999999991</v>
      </c>
    </row>
    <row r="193" spans="1:14" ht="14.4" customHeight="1" x14ac:dyDescent="0.3">
      <c r="A193" s="755" t="s">
        <v>529</v>
      </c>
      <c r="B193" s="756" t="s">
        <v>530</v>
      </c>
      <c r="C193" s="757" t="s">
        <v>546</v>
      </c>
      <c r="D193" s="758" t="s">
        <v>547</v>
      </c>
      <c r="E193" s="759">
        <v>50113001</v>
      </c>
      <c r="F193" s="758" t="s">
        <v>552</v>
      </c>
      <c r="G193" s="757" t="s">
        <v>553</v>
      </c>
      <c r="H193" s="757">
        <v>125596</v>
      </c>
      <c r="I193" s="757">
        <v>25596</v>
      </c>
      <c r="J193" s="757" t="s">
        <v>887</v>
      </c>
      <c r="K193" s="757" t="s">
        <v>888</v>
      </c>
      <c r="L193" s="760">
        <v>550.05999999999995</v>
      </c>
      <c r="M193" s="760">
        <v>1</v>
      </c>
      <c r="N193" s="761">
        <v>550.05999999999995</v>
      </c>
    </row>
    <row r="194" spans="1:14" ht="14.4" customHeight="1" x14ac:dyDescent="0.3">
      <c r="A194" s="755" t="s">
        <v>529</v>
      </c>
      <c r="B194" s="756" t="s">
        <v>530</v>
      </c>
      <c r="C194" s="757" t="s">
        <v>546</v>
      </c>
      <c r="D194" s="758" t="s">
        <v>547</v>
      </c>
      <c r="E194" s="759">
        <v>50113001</v>
      </c>
      <c r="F194" s="758" t="s">
        <v>552</v>
      </c>
      <c r="G194" s="757" t="s">
        <v>531</v>
      </c>
      <c r="H194" s="757">
        <v>192607</v>
      </c>
      <c r="I194" s="757">
        <v>92607</v>
      </c>
      <c r="J194" s="757" t="s">
        <v>889</v>
      </c>
      <c r="K194" s="757" t="s">
        <v>890</v>
      </c>
      <c r="L194" s="760">
        <v>553.1900000000004</v>
      </c>
      <c r="M194" s="760">
        <v>1</v>
      </c>
      <c r="N194" s="761">
        <v>553.1900000000004</v>
      </c>
    </row>
    <row r="195" spans="1:14" ht="14.4" customHeight="1" x14ac:dyDescent="0.3">
      <c r="A195" s="755" t="s">
        <v>529</v>
      </c>
      <c r="B195" s="756" t="s">
        <v>530</v>
      </c>
      <c r="C195" s="757" t="s">
        <v>546</v>
      </c>
      <c r="D195" s="758" t="s">
        <v>547</v>
      </c>
      <c r="E195" s="759">
        <v>50113001</v>
      </c>
      <c r="F195" s="758" t="s">
        <v>552</v>
      </c>
      <c r="G195" s="757" t="s">
        <v>553</v>
      </c>
      <c r="H195" s="757">
        <v>147193</v>
      </c>
      <c r="I195" s="757">
        <v>47193</v>
      </c>
      <c r="J195" s="757" t="s">
        <v>891</v>
      </c>
      <c r="K195" s="757" t="s">
        <v>892</v>
      </c>
      <c r="L195" s="760">
        <v>216.68000000000015</v>
      </c>
      <c r="M195" s="760">
        <v>3</v>
      </c>
      <c r="N195" s="761">
        <v>650.04000000000042</v>
      </c>
    </row>
    <row r="196" spans="1:14" ht="14.4" customHeight="1" x14ac:dyDescent="0.3">
      <c r="A196" s="755" t="s">
        <v>529</v>
      </c>
      <c r="B196" s="756" t="s">
        <v>530</v>
      </c>
      <c r="C196" s="757" t="s">
        <v>546</v>
      </c>
      <c r="D196" s="758" t="s">
        <v>547</v>
      </c>
      <c r="E196" s="759">
        <v>50113001</v>
      </c>
      <c r="F196" s="758" t="s">
        <v>552</v>
      </c>
      <c r="G196" s="757" t="s">
        <v>531</v>
      </c>
      <c r="H196" s="757">
        <v>192608</v>
      </c>
      <c r="I196" s="757">
        <v>92608</v>
      </c>
      <c r="J196" s="757" t="s">
        <v>893</v>
      </c>
      <c r="K196" s="757" t="s">
        <v>890</v>
      </c>
      <c r="L196" s="760">
        <v>438.16000000000008</v>
      </c>
      <c r="M196" s="760">
        <v>2</v>
      </c>
      <c r="N196" s="761">
        <v>876.32000000000016</v>
      </c>
    </row>
    <row r="197" spans="1:14" ht="14.4" customHeight="1" x14ac:dyDescent="0.3">
      <c r="A197" s="755" t="s">
        <v>529</v>
      </c>
      <c r="B197" s="756" t="s">
        <v>530</v>
      </c>
      <c r="C197" s="757" t="s">
        <v>546</v>
      </c>
      <c r="D197" s="758" t="s">
        <v>547</v>
      </c>
      <c r="E197" s="759">
        <v>50113001</v>
      </c>
      <c r="F197" s="758" t="s">
        <v>552</v>
      </c>
      <c r="G197" s="757" t="s">
        <v>553</v>
      </c>
      <c r="H197" s="757">
        <v>124067</v>
      </c>
      <c r="I197" s="757">
        <v>124067</v>
      </c>
      <c r="J197" s="757" t="s">
        <v>894</v>
      </c>
      <c r="K197" s="757" t="s">
        <v>895</v>
      </c>
      <c r="L197" s="760">
        <v>36.530000276615155</v>
      </c>
      <c r="M197" s="760">
        <v>94</v>
      </c>
      <c r="N197" s="761">
        <v>3433.8200260018243</v>
      </c>
    </row>
    <row r="198" spans="1:14" ht="14.4" customHeight="1" x14ac:dyDescent="0.3">
      <c r="A198" s="755" t="s">
        <v>529</v>
      </c>
      <c r="B198" s="756" t="s">
        <v>530</v>
      </c>
      <c r="C198" s="757" t="s">
        <v>546</v>
      </c>
      <c r="D198" s="758" t="s">
        <v>547</v>
      </c>
      <c r="E198" s="759">
        <v>50113001</v>
      </c>
      <c r="F198" s="758" t="s">
        <v>552</v>
      </c>
      <c r="G198" s="757" t="s">
        <v>553</v>
      </c>
      <c r="H198" s="757">
        <v>100168</v>
      </c>
      <c r="I198" s="757">
        <v>168</v>
      </c>
      <c r="J198" s="757" t="s">
        <v>896</v>
      </c>
      <c r="K198" s="757" t="s">
        <v>897</v>
      </c>
      <c r="L198" s="760">
        <v>43.440000000000005</v>
      </c>
      <c r="M198" s="760">
        <v>4</v>
      </c>
      <c r="N198" s="761">
        <v>173.76000000000002</v>
      </c>
    </row>
    <row r="199" spans="1:14" ht="14.4" customHeight="1" x14ac:dyDescent="0.3">
      <c r="A199" s="755" t="s">
        <v>529</v>
      </c>
      <c r="B199" s="756" t="s">
        <v>530</v>
      </c>
      <c r="C199" s="757" t="s">
        <v>546</v>
      </c>
      <c r="D199" s="758" t="s">
        <v>547</v>
      </c>
      <c r="E199" s="759">
        <v>50113001</v>
      </c>
      <c r="F199" s="758" t="s">
        <v>552</v>
      </c>
      <c r="G199" s="757" t="s">
        <v>553</v>
      </c>
      <c r="H199" s="757">
        <v>109159</v>
      </c>
      <c r="I199" s="757">
        <v>9159</v>
      </c>
      <c r="J199" s="757" t="s">
        <v>898</v>
      </c>
      <c r="K199" s="757" t="s">
        <v>899</v>
      </c>
      <c r="L199" s="760">
        <v>126.47999999999999</v>
      </c>
      <c r="M199" s="760">
        <v>4</v>
      </c>
      <c r="N199" s="761">
        <v>505.91999999999996</v>
      </c>
    </row>
    <row r="200" spans="1:14" ht="14.4" customHeight="1" x14ac:dyDescent="0.3">
      <c r="A200" s="755" t="s">
        <v>529</v>
      </c>
      <c r="B200" s="756" t="s">
        <v>530</v>
      </c>
      <c r="C200" s="757" t="s">
        <v>546</v>
      </c>
      <c r="D200" s="758" t="s">
        <v>547</v>
      </c>
      <c r="E200" s="759">
        <v>50113001</v>
      </c>
      <c r="F200" s="758" t="s">
        <v>552</v>
      </c>
      <c r="G200" s="757" t="s">
        <v>553</v>
      </c>
      <c r="H200" s="757">
        <v>845766</v>
      </c>
      <c r="I200" s="757">
        <v>0</v>
      </c>
      <c r="J200" s="757" t="s">
        <v>900</v>
      </c>
      <c r="K200" s="757" t="s">
        <v>531</v>
      </c>
      <c r="L200" s="760">
        <v>266.2272081762772</v>
      </c>
      <c r="M200" s="760">
        <v>1</v>
      </c>
      <c r="N200" s="761">
        <v>266.2272081762772</v>
      </c>
    </row>
    <row r="201" spans="1:14" ht="14.4" customHeight="1" x14ac:dyDescent="0.3">
      <c r="A201" s="755" t="s">
        <v>529</v>
      </c>
      <c r="B201" s="756" t="s">
        <v>530</v>
      </c>
      <c r="C201" s="757" t="s">
        <v>546</v>
      </c>
      <c r="D201" s="758" t="s">
        <v>547</v>
      </c>
      <c r="E201" s="759">
        <v>50113001</v>
      </c>
      <c r="F201" s="758" t="s">
        <v>552</v>
      </c>
      <c r="G201" s="757" t="s">
        <v>553</v>
      </c>
      <c r="H201" s="757">
        <v>194810</v>
      </c>
      <c r="I201" s="757">
        <v>94810</v>
      </c>
      <c r="J201" s="757" t="s">
        <v>901</v>
      </c>
      <c r="K201" s="757" t="s">
        <v>902</v>
      </c>
      <c r="L201" s="760">
        <v>36.880000000000017</v>
      </c>
      <c r="M201" s="760">
        <v>1</v>
      </c>
      <c r="N201" s="761">
        <v>36.880000000000017</v>
      </c>
    </row>
    <row r="202" spans="1:14" ht="14.4" customHeight="1" x14ac:dyDescent="0.3">
      <c r="A202" s="755" t="s">
        <v>529</v>
      </c>
      <c r="B202" s="756" t="s">
        <v>530</v>
      </c>
      <c r="C202" s="757" t="s">
        <v>546</v>
      </c>
      <c r="D202" s="758" t="s">
        <v>547</v>
      </c>
      <c r="E202" s="759">
        <v>50113001</v>
      </c>
      <c r="F202" s="758" t="s">
        <v>552</v>
      </c>
      <c r="G202" s="757" t="s">
        <v>553</v>
      </c>
      <c r="H202" s="757">
        <v>51366</v>
      </c>
      <c r="I202" s="757">
        <v>51366</v>
      </c>
      <c r="J202" s="757" t="s">
        <v>903</v>
      </c>
      <c r="K202" s="757" t="s">
        <v>904</v>
      </c>
      <c r="L202" s="760">
        <v>171.59999989480977</v>
      </c>
      <c r="M202" s="760">
        <v>118</v>
      </c>
      <c r="N202" s="761">
        <v>20248.799987587554</v>
      </c>
    </row>
    <row r="203" spans="1:14" ht="14.4" customHeight="1" x14ac:dyDescent="0.3">
      <c r="A203" s="755" t="s">
        <v>529</v>
      </c>
      <c r="B203" s="756" t="s">
        <v>530</v>
      </c>
      <c r="C203" s="757" t="s">
        <v>546</v>
      </c>
      <c r="D203" s="758" t="s">
        <v>547</v>
      </c>
      <c r="E203" s="759">
        <v>50113001</v>
      </c>
      <c r="F203" s="758" t="s">
        <v>552</v>
      </c>
      <c r="G203" s="757" t="s">
        <v>553</v>
      </c>
      <c r="H203" s="757">
        <v>51367</v>
      </c>
      <c r="I203" s="757">
        <v>51367</v>
      </c>
      <c r="J203" s="757" t="s">
        <v>903</v>
      </c>
      <c r="K203" s="757" t="s">
        <v>905</v>
      </c>
      <c r="L203" s="760">
        <v>92.949999543992988</v>
      </c>
      <c r="M203" s="760">
        <v>22</v>
      </c>
      <c r="N203" s="761">
        <v>2044.8999899678458</v>
      </c>
    </row>
    <row r="204" spans="1:14" ht="14.4" customHeight="1" x14ac:dyDescent="0.3">
      <c r="A204" s="755" t="s">
        <v>529</v>
      </c>
      <c r="B204" s="756" t="s">
        <v>530</v>
      </c>
      <c r="C204" s="757" t="s">
        <v>546</v>
      </c>
      <c r="D204" s="758" t="s">
        <v>547</v>
      </c>
      <c r="E204" s="759">
        <v>50113001</v>
      </c>
      <c r="F204" s="758" t="s">
        <v>552</v>
      </c>
      <c r="G204" s="757" t="s">
        <v>553</v>
      </c>
      <c r="H204" s="757">
        <v>51383</v>
      </c>
      <c r="I204" s="757">
        <v>51383</v>
      </c>
      <c r="J204" s="757" t="s">
        <v>903</v>
      </c>
      <c r="K204" s="757" t="s">
        <v>906</v>
      </c>
      <c r="L204" s="760">
        <v>93.500000000000014</v>
      </c>
      <c r="M204" s="760">
        <v>10</v>
      </c>
      <c r="N204" s="761">
        <v>935.00000000000011</v>
      </c>
    </row>
    <row r="205" spans="1:14" ht="14.4" customHeight="1" x14ac:dyDescent="0.3">
      <c r="A205" s="755" t="s">
        <v>529</v>
      </c>
      <c r="B205" s="756" t="s">
        <v>530</v>
      </c>
      <c r="C205" s="757" t="s">
        <v>546</v>
      </c>
      <c r="D205" s="758" t="s">
        <v>547</v>
      </c>
      <c r="E205" s="759">
        <v>50113001</v>
      </c>
      <c r="F205" s="758" t="s">
        <v>552</v>
      </c>
      <c r="G205" s="757" t="s">
        <v>553</v>
      </c>
      <c r="H205" s="757">
        <v>55919</v>
      </c>
      <c r="I205" s="757">
        <v>55919</v>
      </c>
      <c r="J205" s="757" t="s">
        <v>907</v>
      </c>
      <c r="K205" s="757" t="s">
        <v>908</v>
      </c>
      <c r="L205" s="760">
        <v>148.47250000000003</v>
      </c>
      <c r="M205" s="760">
        <v>4</v>
      </c>
      <c r="N205" s="761">
        <v>593.8900000000001</v>
      </c>
    </row>
    <row r="206" spans="1:14" ht="14.4" customHeight="1" x14ac:dyDescent="0.3">
      <c r="A206" s="755" t="s">
        <v>529</v>
      </c>
      <c r="B206" s="756" t="s">
        <v>530</v>
      </c>
      <c r="C206" s="757" t="s">
        <v>546</v>
      </c>
      <c r="D206" s="758" t="s">
        <v>547</v>
      </c>
      <c r="E206" s="759">
        <v>50113001</v>
      </c>
      <c r="F206" s="758" t="s">
        <v>552</v>
      </c>
      <c r="G206" s="757" t="s">
        <v>553</v>
      </c>
      <c r="H206" s="757">
        <v>175433</v>
      </c>
      <c r="I206" s="757">
        <v>75433</v>
      </c>
      <c r="J206" s="757" t="s">
        <v>909</v>
      </c>
      <c r="K206" s="757" t="s">
        <v>910</v>
      </c>
      <c r="L206" s="760">
        <v>33.409999999999989</v>
      </c>
      <c r="M206" s="760">
        <v>1</v>
      </c>
      <c r="N206" s="761">
        <v>33.409999999999989</v>
      </c>
    </row>
    <row r="207" spans="1:14" ht="14.4" customHeight="1" x14ac:dyDescent="0.3">
      <c r="A207" s="755" t="s">
        <v>529</v>
      </c>
      <c r="B207" s="756" t="s">
        <v>530</v>
      </c>
      <c r="C207" s="757" t="s">
        <v>546</v>
      </c>
      <c r="D207" s="758" t="s">
        <v>547</v>
      </c>
      <c r="E207" s="759">
        <v>50113001</v>
      </c>
      <c r="F207" s="758" t="s">
        <v>552</v>
      </c>
      <c r="G207" s="757" t="s">
        <v>553</v>
      </c>
      <c r="H207" s="757">
        <v>132082</v>
      </c>
      <c r="I207" s="757">
        <v>32082</v>
      </c>
      <c r="J207" s="757" t="s">
        <v>911</v>
      </c>
      <c r="K207" s="757" t="s">
        <v>912</v>
      </c>
      <c r="L207" s="760">
        <v>83.129999999999981</v>
      </c>
      <c r="M207" s="760">
        <v>3</v>
      </c>
      <c r="N207" s="761">
        <v>249.38999999999993</v>
      </c>
    </row>
    <row r="208" spans="1:14" ht="14.4" customHeight="1" x14ac:dyDescent="0.3">
      <c r="A208" s="755" t="s">
        <v>529</v>
      </c>
      <c r="B208" s="756" t="s">
        <v>530</v>
      </c>
      <c r="C208" s="757" t="s">
        <v>546</v>
      </c>
      <c r="D208" s="758" t="s">
        <v>547</v>
      </c>
      <c r="E208" s="759">
        <v>50113001</v>
      </c>
      <c r="F208" s="758" t="s">
        <v>552</v>
      </c>
      <c r="G208" s="757" t="s">
        <v>553</v>
      </c>
      <c r="H208" s="757">
        <v>846629</v>
      </c>
      <c r="I208" s="757">
        <v>100013</v>
      </c>
      <c r="J208" s="757" t="s">
        <v>913</v>
      </c>
      <c r="K208" s="757" t="s">
        <v>914</v>
      </c>
      <c r="L208" s="760">
        <v>37.400000000000006</v>
      </c>
      <c r="M208" s="760">
        <v>2</v>
      </c>
      <c r="N208" s="761">
        <v>74.800000000000011</v>
      </c>
    </row>
    <row r="209" spans="1:14" ht="14.4" customHeight="1" x14ac:dyDescent="0.3">
      <c r="A209" s="755" t="s">
        <v>529</v>
      </c>
      <c r="B209" s="756" t="s">
        <v>530</v>
      </c>
      <c r="C209" s="757" t="s">
        <v>546</v>
      </c>
      <c r="D209" s="758" t="s">
        <v>547</v>
      </c>
      <c r="E209" s="759">
        <v>50113001</v>
      </c>
      <c r="F209" s="758" t="s">
        <v>552</v>
      </c>
      <c r="G209" s="757" t="s">
        <v>553</v>
      </c>
      <c r="H209" s="757">
        <v>147845</v>
      </c>
      <c r="I209" s="757">
        <v>47845</v>
      </c>
      <c r="J209" s="757" t="s">
        <v>915</v>
      </c>
      <c r="K209" s="757" t="s">
        <v>916</v>
      </c>
      <c r="L209" s="760">
        <v>249.38</v>
      </c>
      <c r="M209" s="760">
        <v>1</v>
      </c>
      <c r="N209" s="761">
        <v>249.38</v>
      </c>
    </row>
    <row r="210" spans="1:14" ht="14.4" customHeight="1" x14ac:dyDescent="0.3">
      <c r="A210" s="755" t="s">
        <v>529</v>
      </c>
      <c r="B210" s="756" t="s">
        <v>530</v>
      </c>
      <c r="C210" s="757" t="s">
        <v>546</v>
      </c>
      <c r="D210" s="758" t="s">
        <v>547</v>
      </c>
      <c r="E210" s="759">
        <v>50113001</v>
      </c>
      <c r="F210" s="758" t="s">
        <v>552</v>
      </c>
      <c r="G210" s="757" t="s">
        <v>553</v>
      </c>
      <c r="H210" s="757">
        <v>850674</v>
      </c>
      <c r="I210" s="757">
        <v>500892</v>
      </c>
      <c r="J210" s="757" t="s">
        <v>917</v>
      </c>
      <c r="K210" s="757" t="s">
        <v>918</v>
      </c>
      <c r="L210" s="760">
        <v>87.880000000000024</v>
      </c>
      <c r="M210" s="760">
        <v>1</v>
      </c>
      <c r="N210" s="761">
        <v>87.880000000000024</v>
      </c>
    </row>
    <row r="211" spans="1:14" ht="14.4" customHeight="1" x14ac:dyDescent="0.3">
      <c r="A211" s="755" t="s">
        <v>529</v>
      </c>
      <c r="B211" s="756" t="s">
        <v>530</v>
      </c>
      <c r="C211" s="757" t="s">
        <v>546</v>
      </c>
      <c r="D211" s="758" t="s">
        <v>547</v>
      </c>
      <c r="E211" s="759">
        <v>50113001</v>
      </c>
      <c r="F211" s="758" t="s">
        <v>552</v>
      </c>
      <c r="G211" s="757" t="s">
        <v>553</v>
      </c>
      <c r="H211" s="757">
        <v>196696</v>
      </c>
      <c r="I211" s="757">
        <v>96696</v>
      </c>
      <c r="J211" s="757" t="s">
        <v>919</v>
      </c>
      <c r="K211" s="757" t="s">
        <v>920</v>
      </c>
      <c r="L211" s="760">
        <v>46.980000000000004</v>
      </c>
      <c r="M211" s="760">
        <v>2</v>
      </c>
      <c r="N211" s="761">
        <v>93.960000000000008</v>
      </c>
    </row>
    <row r="212" spans="1:14" ht="14.4" customHeight="1" x14ac:dyDescent="0.3">
      <c r="A212" s="755" t="s">
        <v>529</v>
      </c>
      <c r="B212" s="756" t="s">
        <v>530</v>
      </c>
      <c r="C212" s="757" t="s">
        <v>546</v>
      </c>
      <c r="D212" s="758" t="s">
        <v>547</v>
      </c>
      <c r="E212" s="759">
        <v>50113001</v>
      </c>
      <c r="F212" s="758" t="s">
        <v>552</v>
      </c>
      <c r="G212" s="757" t="s">
        <v>553</v>
      </c>
      <c r="H212" s="757">
        <v>191877</v>
      </c>
      <c r="I212" s="757">
        <v>191877</v>
      </c>
      <c r="J212" s="757" t="s">
        <v>921</v>
      </c>
      <c r="K212" s="757" t="s">
        <v>922</v>
      </c>
      <c r="L212" s="760">
        <v>46.98</v>
      </c>
      <c r="M212" s="760">
        <v>1</v>
      </c>
      <c r="N212" s="761">
        <v>46.98</v>
      </c>
    </row>
    <row r="213" spans="1:14" ht="14.4" customHeight="1" x14ac:dyDescent="0.3">
      <c r="A213" s="755" t="s">
        <v>529</v>
      </c>
      <c r="B213" s="756" t="s">
        <v>530</v>
      </c>
      <c r="C213" s="757" t="s">
        <v>546</v>
      </c>
      <c r="D213" s="758" t="s">
        <v>547</v>
      </c>
      <c r="E213" s="759">
        <v>50113001</v>
      </c>
      <c r="F213" s="758" t="s">
        <v>552</v>
      </c>
      <c r="G213" s="757" t="s">
        <v>553</v>
      </c>
      <c r="H213" s="757">
        <v>193723</v>
      </c>
      <c r="I213" s="757">
        <v>93723</v>
      </c>
      <c r="J213" s="757" t="s">
        <v>923</v>
      </c>
      <c r="K213" s="757" t="s">
        <v>924</v>
      </c>
      <c r="L213" s="760">
        <v>40.56</v>
      </c>
      <c r="M213" s="760">
        <v>2</v>
      </c>
      <c r="N213" s="761">
        <v>81.12</v>
      </c>
    </row>
    <row r="214" spans="1:14" ht="14.4" customHeight="1" x14ac:dyDescent="0.3">
      <c r="A214" s="755" t="s">
        <v>529</v>
      </c>
      <c r="B214" s="756" t="s">
        <v>530</v>
      </c>
      <c r="C214" s="757" t="s">
        <v>546</v>
      </c>
      <c r="D214" s="758" t="s">
        <v>547</v>
      </c>
      <c r="E214" s="759">
        <v>50113001</v>
      </c>
      <c r="F214" s="758" t="s">
        <v>552</v>
      </c>
      <c r="G214" s="757" t="s">
        <v>553</v>
      </c>
      <c r="H214" s="757">
        <v>152266</v>
      </c>
      <c r="I214" s="757">
        <v>52266</v>
      </c>
      <c r="J214" s="757" t="s">
        <v>925</v>
      </c>
      <c r="K214" s="757" t="s">
        <v>926</v>
      </c>
      <c r="L214" s="760">
        <v>40.900000000000006</v>
      </c>
      <c r="M214" s="760">
        <v>3</v>
      </c>
      <c r="N214" s="761">
        <v>122.70000000000002</v>
      </c>
    </row>
    <row r="215" spans="1:14" ht="14.4" customHeight="1" x14ac:dyDescent="0.3">
      <c r="A215" s="755" t="s">
        <v>529</v>
      </c>
      <c r="B215" s="756" t="s">
        <v>530</v>
      </c>
      <c r="C215" s="757" t="s">
        <v>546</v>
      </c>
      <c r="D215" s="758" t="s">
        <v>547</v>
      </c>
      <c r="E215" s="759">
        <v>50113001</v>
      </c>
      <c r="F215" s="758" t="s">
        <v>552</v>
      </c>
      <c r="G215" s="757" t="s">
        <v>553</v>
      </c>
      <c r="H215" s="757">
        <v>114926</v>
      </c>
      <c r="I215" s="757">
        <v>14926</v>
      </c>
      <c r="J215" s="757" t="s">
        <v>927</v>
      </c>
      <c r="K215" s="757" t="s">
        <v>928</v>
      </c>
      <c r="L215" s="760">
        <v>52.989999999999995</v>
      </c>
      <c r="M215" s="760">
        <v>2</v>
      </c>
      <c r="N215" s="761">
        <v>105.97999999999999</v>
      </c>
    </row>
    <row r="216" spans="1:14" ht="14.4" customHeight="1" x14ac:dyDescent="0.3">
      <c r="A216" s="755" t="s">
        <v>529</v>
      </c>
      <c r="B216" s="756" t="s">
        <v>530</v>
      </c>
      <c r="C216" s="757" t="s">
        <v>546</v>
      </c>
      <c r="D216" s="758" t="s">
        <v>547</v>
      </c>
      <c r="E216" s="759">
        <v>50113001</v>
      </c>
      <c r="F216" s="758" t="s">
        <v>552</v>
      </c>
      <c r="G216" s="757" t="s">
        <v>553</v>
      </c>
      <c r="H216" s="757">
        <v>114929</v>
      </c>
      <c r="I216" s="757">
        <v>14929</v>
      </c>
      <c r="J216" s="757" t="s">
        <v>929</v>
      </c>
      <c r="K216" s="757" t="s">
        <v>930</v>
      </c>
      <c r="L216" s="760">
        <v>97.850000000000023</v>
      </c>
      <c r="M216" s="760">
        <v>1</v>
      </c>
      <c r="N216" s="761">
        <v>97.850000000000023</v>
      </c>
    </row>
    <row r="217" spans="1:14" ht="14.4" customHeight="1" x14ac:dyDescent="0.3">
      <c r="A217" s="755" t="s">
        <v>529</v>
      </c>
      <c r="B217" s="756" t="s">
        <v>530</v>
      </c>
      <c r="C217" s="757" t="s">
        <v>546</v>
      </c>
      <c r="D217" s="758" t="s">
        <v>547</v>
      </c>
      <c r="E217" s="759">
        <v>50113001</v>
      </c>
      <c r="F217" s="758" t="s">
        <v>552</v>
      </c>
      <c r="G217" s="757" t="s">
        <v>553</v>
      </c>
      <c r="H217" s="757">
        <v>114933</v>
      </c>
      <c r="I217" s="757">
        <v>14933</v>
      </c>
      <c r="J217" s="757" t="s">
        <v>931</v>
      </c>
      <c r="K217" s="757" t="s">
        <v>932</v>
      </c>
      <c r="L217" s="760">
        <v>135.97000000000003</v>
      </c>
      <c r="M217" s="760">
        <v>3</v>
      </c>
      <c r="N217" s="761">
        <v>407.91000000000008</v>
      </c>
    </row>
    <row r="218" spans="1:14" ht="14.4" customHeight="1" x14ac:dyDescent="0.3">
      <c r="A218" s="755" t="s">
        <v>529</v>
      </c>
      <c r="B218" s="756" t="s">
        <v>530</v>
      </c>
      <c r="C218" s="757" t="s">
        <v>546</v>
      </c>
      <c r="D218" s="758" t="s">
        <v>547</v>
      </c>
      <c r="E218" s="759">
        <v>50113001</v>
      </c>
      <c r="F218" s="758" t="s">
        <v>552</v>
      </c>
      <c r="G218" s="757" t="s">
        <v>553</v>
      </c>
      <c r="H218" s="757">
        <v>208466</v>
      </c>
      <c r="I218" s="757">
        <v>208466</v>
      </c>
      <c r="J218" s="757" t="s">
        <v>933</v>
      </c>
      <c r="K218" s="757" t="s">
        <v>934</v>
      </c>
      <c r="L218" s="760">
        <v>792.77</v>
      </c>
      <c r="M218" s="760">
        <v>4</v>
      </c>
      <c r="N218" s="761">
        <v>3171.08</v>
      </c>
    </row>
    <row r="219" spans="1:14" ht="14.4" customHeight="1" x14ac:dyDescent="0.3">
      <c r="A219" s="755" t="s">
        <v>529</v>
      </c>
      <c r="B219" s="756" t="s">
        <v>530</v>
      </c>
      <c r="C219" s="757" t="s">
        <v>546</v>
      </c>
      <c r="D219" s="758" t="s">
        <v>547</v>
      </c>
      <c r="E219" s="759">
        <v>50113001</v>
      </c>
      <c r="F219" s="758" t="s">
        <v>552</v>
      </c>
      <c r="G219" s="757" t="s">
        <v>553</v>
      </c>
      <c r="H219" s="757">
        <v>189212</v>
      </c>
      <c r="I219" s="757">
        <v>89212</v>
      </c>
      <c r="J219" s="757" t="s">
        <v>935</v>
      </c>
      <c r="K219" s="757" t="s">
        <v>936</v>
      </c>
      <c r="L219" s="760">
        <v>79.28</v>
      </c>
      <c r="M219" s="760">
        <v>40</v>
      </c>
      <c r="N219" s="761">
        <v>3171.2</v>
      </c>
    </row>
    <row r="220" spans="1:14" ht="14.4" customHeight="1" x14ac:dyDescent="0.3">
      <c r="A220" s="755" t="s">
        <v>529</v>
      </c>
      <c r="B220" s="756" t="s">
        <v>530</v>
      </c>
      <c r="C220" s="757" t="s">
        <v>546</v>
      </c>
      <c r="D220" s="758" t="s">
        <v>547</v>
      </c>
      <c r="E220" s="759">
        <v>50113001</v>
      </c>
      <c r="F220" s="758" t="s">
        <v>552</v>
      </c>
      <c r="G220" s="757" t="s">
        <v>553</v>
      </c>
      <c r="H220" s="757">
        <v>501190</v>
      </c>
      <c r="I220" s="757">
        <v>1000</v>
      </c>
      <c r="J220" s="757" t="s">
        <v>937</v>
      </c>
      <c r="K220" s="757" t="s">
        <v>938</v>
      </c>
      <c r="L220" s="760">
        <v>228.23571362750229</v>
      </c>
      <c r="M220" s="760">
        <v>1</v>
      </c>
      <c r="N220" s="761">
        <v>228.23571362750229</v>
      </c>
    </row>
    <row r="221" spans="1:14" ht="14.4" customHeight="1" x14ac:dyDescent="0.3">
      <c r="A221" s="755" t="s">
        <v>529</v>
      </c>
      <c r="B221" s="756" t="s">
        <v>530</v>
      </c>
      <c r="C221" s="757" t="s">
        <v>546</v>
      </c>
      <c r="D221" s="758" t="s">
        <v>547</v>
      </c>
      <c r="E221" s="759">
        <v>50113001</v>
      </c>
      <c r="F221" s="758" t="s">
        <v>552</v>
      </c>
      <c r="G221" s="757" t="s">
        <v>553</v>
      </c>
      <c r="H221" s="757">
        <v>100802</v>
      </c>
      <c r="I221" s="757">
        <v>1000</v>
      </c>
      <c r="J221" s="757" t="s">
        <v>939</v>
      </c>
      <c r="K221" s="757" t="s">
        <v>940</v>
      </c>
      <c r="L221" s="760">
        <v>73.913036905617432</v>
      </c>
      <c r="M221" s="760">
        <v>9</v>
      </c>
      <c r="N221" s="761">
        <v>665.2173321505569</v>
      </c>
    </row>
    <row r="222" spans="1:14" ht="14.4" customHeight="1" x14ac:dyDescent="0.3">
      <c r="A222" s="755" t="s">
        <v>529</v>
      </c>
      <c r="B222" s="756" t="s">
        <v>530</v>
      </c>
      <c r="C222" s="757" t="s">
        <v>546</v>
      </c>
      <c r="D222" s="758" t="s">
        <v>547</v>
      </c>
      <c r="E222" s="759">
        <v>50113001</v>
      </c>
      <c r="F222" s="758" t="s">
        <v>552</v>
      </c>
      <c r="G222" s="757" t="s">
        <v>531</v>
      </c>
      <c r="H222" s="757">
        <v>145241</v>
      </c>
      <c r="I222" s="757">
        <v>45241</v>
      </c>
      <c r="J222" s="757" t="s">
        <v>941</v>
      </c>
      <c r="K222" s="757" t="s">
        <v>942</v>
      </c>
      <c r="L222" s="760">
        <v>276.1000523710228</v>
      </c>
      <c r="M222" s="760">
        <v>5</v>
      </c>
      <c r="N222" s="761">
        <v>1380.5002618551139</v>
      </c>
    </row>
    <row r="223" spans="1:14" ht="14.4" customHeight="1" x14ac:dyDescent="0.3">
      <c r="A223" s="755" t="s">
        <v>529</v>
      </c>
      <c r="B223" s="756" t="s">
        <v>530</v>
      </c>
      <c r="C223" s="757" t="s">
        <v>546</v>
      </c>
      <c r="D223" s="758" t="s">
        <v>547</v>
      </c>
      <c r="E223" s="759">
        <v>50113001</v>
      </c>
      <c r="F223" s="758" t="s">
        <v>552</v>
      </c>
      <c r="G223" s="757" t="s">
        <v>531</v>
      </c>
      <c r="H223" s="757">
        <v>145244</v>
      </c>
      <c r="I223" s="757">
        <v>45244</v>
      </c>
      <c r="J223" s="757" t="s">
        <v>943</v>
      </c>
      <c r="K223" s="757" t="s">
        <v>944</v>
      </c>
      <c r="L223" s="760">
        <v>579.13999999999965</v>
      </c>
      <c r="M223" s="760">
        <v>1</v>
      </c>
      <c r="N223" s="761">
        <v>579.13999999999965</v>
      </c>
    </row>
    <row r="224" spans="1:14" ht="14.4" customHeight="1" x14ac:dyDescent="0.3">
      <c r="A224" s="755" t="s">
        <v>529</v>
      </c>
      <c r="B224" s="756" t="s">
        <v>530</v>
      </c>
      <c r="C224" s="757" t="s">
        <v>546</v>
      </c>
      <c r="D224" s="758" t="s">
        <v>547</v>
      </c>
      <c r="E224" s="759">
        <v>50113001</v>
      </c>
      <c r="F224" s="758" t="s">
        <v>552</v>
      </c>
      <c r="G224" s="757" t="s">
        <v>553</v>
      </c>
      <c r="H224" s="757">
        <v>215964</v>
      </c>
      <c r="I224" s="757">
        <v>215964</v>
      </c>
      <c r="J224" s="757" t="s">
        <v>945</v>
      </c>
      <c r="K224" s="757" t="s">
        <v>946</v>
      </c>
      <c r="L224" s="760">
        <v>150.75999999999996</v>
      </c>
      <c r="M224" s="760">
        <v>1</v>
      </c>
      <c r="N224" s="761">
        <v>150.75999999999996</v>
      </c>
    </row>
    <row r="225" spans="1:14" ht="14.4" customHeight="1" x14ac:dyDescent="0.3">
      <c r="A225" s="755" t="s">
        <v>529</v>
      </c>
      <c r="B225" s="756" t="s">
        <v>530</v>
      </c>
      <c r="C225" s="757" t="s">
        <v>546</v>
      </c>
      <c r="D225" s="758" t="s">
        <v>547</v>
      </c>
      <c r="E225" s="759">
        <v>50113001</v>
      </c>
      <c r="F225" s="758" t="s">
        <v>552</v>
      </c>
      <c r="G225" s="757" t="s">
        <v>553</v>
      </c>
      <c r="H225" s="757">
        <v>128740</v>
      </c>
      <c r="I225" s="757">
        <v>28740</v>
      </c>
      <c r="J225" s="757" t="s">
        <v>947</v>
      </c>
      <c r="K225" s="757" t="s">
        <v>948</v>
      </c>
      <c r="L225" s="760">
        <v>789.25</v>
      </c>
      <c r="M225" s="760">
        <v>1</v>
      </c>
      <c r="N225" s="761">
        <v>789.25</v>
      </c>
    </row>
    <row r="226" spans="1:14" ht="14.4" customHeight="1" x14ac:dyDescent="0.3">
      <c r="A226" s="755" t="s">
        <v>529</v>
      </c>
      <c r="B226" s="756" t="s">
        <v>530</v>
      </c>
      <c r="C226" s="757" t="s">
        <v>546</v>
      </c>
      <c r="D226" s="758" t="s">
        <v>547</v>
      </c>
      <c r="E226" s="759">
        <v>50113001</v>
      </c>
      <c r="F226" s="758" t="s">
        <v>552</v>
      </c>
      <c r="G226" s="757" t="s">
        <v>553</v>
      </c>
      <c r="H226" s="757">
        <v>117189</v>
      </c>
      <c r="I226" s="757">
        <v>17189</v>
      </c>
      <c r="J226" s="757" t="s">
        <v>949</v>
      </c>
      <c r="K226" s="757" t="s">
        <v>950</v>
      </c>
      <c r="L226" s="760">
        <v>41.140000000000022</v>
      </c>
      <c r="M226" s="760">
        <v>3</v>
      </c>
      <c r="N226" s="761">
        <v>123.42000000000007</v>
      </c>
    </row>
    <row r="227" spans="1:14" ht="14.4" customHeight="1" x14ac:dyDescent="0.3">
      <c r="A227" s="755" t="s">
        <v>529</v>
      </c>
      <c r="B227" s="756" t="s">
        <v>530</v>
      </c>
      <c r="C227" s="757" t="s">
        <v>546</v>
      </c>
      <c r="D227" s="758" t="s">
        <v>547</v>
      </c>
      <c r="E227" s="759">
        <v>50113001</v>
      </c>
      <c r="F227" s="758" t="s">
        <v>552</v>
      </c>
      <c r="G227" s="757" t="s">
        <v>553</v>
      </c>
      <c r="H227" s="757">
        <v>102486</v>
      </c>
      <c r="I227" s="757">
        <v>2486</v>
      </c>
      <c r="J227" s="757" t="s">
        <v>951</v>
      </c>
      <c r="K227" s="757" t="s">
        <v>952</v>
      </c>
      <c r="L227" s="760">
        <v>115.9399793141593</v>
      </c>
      <c r="M227" s="760">
        <v>30</v>
      </c>
      <c r="N227" s="761">
        <v>3478.1993794247792</v>
      </c>
    </row>
    <row r="228" spans="1:14" ht="14.4" customHeight="1" x14ac:dyDescent="0.3">
      <c r="A228" s="755" t="s">
        <v>529</v>
      </c>
      <c r="B228" s="756" t="s">
        <v>530</v>
      </c>
      <c r="C228" s="757" t="s">
        <v>546</v>
      </c>
      <c r="D228" s="758" t="s">
        <v>547</v>
      </c>
      <c r="E228" s="759">
        <v>50113001</v>
      </c>
      <c r="F228" s="758" t="s">
        <v>552</v>
      </c>
      <c r="G228" s="757" t="s">
        <v>553</v>
      </c>
      <c r="H228" s="757">
        <v>200935</v>
      </c>
      <c r="I228" s="757">
        <v>200935</v>
      </c>
      <c r="J228" s="757" t="s">
        <v>953</v>
      </c>
      <c r="K228" s="757" t="s">
        <v>954</v>
      </c>
      <c r="L228" s="760">
        <v>34.449999999999989</v>
      </c>
      <c r="M228" s="760">
        <v>2</v>
      </c>
      <c r="N228" s="761">
        <v>68.899999999999977</v>
      </c>
    </row>
    <row r="229" spans="1:14" ht="14.4" customHeight="1" x14ac:dyDescent="0.3">
      <c r="A229" s="755" t="s">
        <v>529</v>
      </c>
      <c r="B229" s="756" t="s">
        <v>530</v>
      </c>
      <c r="C229" s="757" t="s">
        <v>546</v>
      </c>
      <c r="D229" s="758" t="s">
        <v>547</v>
      </c>
      <c r="E229" s="759">
        <v>50113001</v>
      </c>
      <c r="F229" s="758" t="s">
        <v>552</v>
      </c>
      <c r="G229" s="757" t="s">
        <v>553</v>
      </c>
      <c r="H229" s="757">
        <v>845697</v>
      </c>
      <c r="I229" s="757">
        <v>125599</v>
      </c>
      <c r="J229" s="757" t="s">
        <v>953</v>
      </c>
      <c r="K229" s="757" t="s">
        <v>954</v>
      </c>
      <c r="L229" s="760">
        <v>34.449999999999996</v>
      </c>
      <c r="M229" s="760">
        <v>16</v>
      </c>
      <c r="N229" s="761">
        <v>551.19999999999993</v>
      </c>
    </row>
    <row r="230" spans="1:14" ht="14.4" customHeight="1" x14ac:dyDescent="0.3">
      <c r="A230" s="755" t="s">
        <v>529</v>
      </c>
      <c r="B230" s="756" t="s">
        <v>530</v>
      </c>
      <c r="C230" s="757" t="s">
        <v>546</v>
      </c>
      <c r="D230" s="758" t="s">
        <v>547</v>
      </c>
      <c r="E230" s="759">
        <v>50113001</v>
      </c>
      <c r="F230" s="758" t="s">
        <v>552</v>
      </c>
      <c r="G230" s="757" t="s">
        <v>553</v>
      </c>
      <c r="H230" s="757">
        <v>100720</v>
      </c>
      <c r="I230" s="757">
        <v>720</v>
      </c>
      <c r="J230" s="757" t="s">
        <v>955</v>
      </c>
      <c r="K230" s="757" t="s">
        <v>956</v>
      </c>
      <c r="L230" s="760">
        <v>79.180000000000035</v>
      </c>
      <c r="M230" s="760">
        <v>13</v>
      </c>
      <c r="N230" s="761">
        <v>1029.3400000000004</v>
      </c>
    </row>
    <row r="231" spans="1:14" ht="14.4" customHeight="1" x14ac:dyDescent="0.3">
      <c r="A231" s="755" t="s">
        <v>529</v>
      </c>
      <c r="B231" s="756" t="s">
        <v>530</v>
      </c>
      <c r="C231" s="757" t="s">
        <v>546</v>
      </c>
      <c r="D231" s="758" t="s">
        <v>547</v>
      </c>
      <c r="E231" s="759">
        <v>50113001</v>
      </c>
      <c r="F231" s="758" t="s">
        <v>552</v>
      </c>
      <c r="G231" s="757" t="s">
        <v>553</v>
      </c>
      <c r="H231" s="757">
        <v>169623</v>
      </c>
      <c r="I231" s="757">
        <v>169623</v>
      </c>
      <c r="J231" s="757" t="s">
        <v>957</v>
      </c>
      <c r="K231" s="757" t="s">
        <v>800</v>
      </c>
      <c r="L231" s="760">
        <v>90.020000000000024</v>
      </c>
      <c r="M231" s="760">
        <v>2</v>
      </c>
      <c r="N231" s="761">
        <v>180.04000000000005</v>
      </c>
    </row>
    <row r="232" spans="1:14" ht="14.4" customHeight="1" x14ac:dyDescent="0.3">
      <c r="A232" s="755" t="s">
        <v>529</v>
      </c>
      <c r="B232" s="756" t="s">
        <v>530</v>
      </c>
      <c r="C232" s="757" t="s">
        <v>546</v>
      </c>
      <c r="D232" s="758" t="s">
        <v>547</v>
      </c>
      <c r="E232" s="759">
        <v>50113001</v>
      </c>
      <c r="F232" s="758" t="s">
        <v>552</v>
      </c>
      <c r="G232" s="757" t="s">
        <v>553</v>
      </c>
      <c r="H232" s="757">
        <v>169654</v>
      </c>
      <c r="I232" s="757">
        <v>169654</v>
      </c>
      <c r="J232" s="757" t="s">
        <v>958</v>
      </c>
      <c r="K232" s="757" t="s">
        <v>573</v>
      </c>
      <c r="L232" s="760">
        <v>113.33000000000001</v>
      </c>
      <c r="M232" s="760">
        <v>5</v>
      </c>
      <c r="N232" s="761">
        <v>566.65000000000009</v>
      </c>
    </row>
    <row r="233" spans="1:14" ht="14.4" customHeight="1" x14ac:dyDescent="0.3">
      <c r="A233" s="755" t="s">
        <v>529</v>
      </c>
      <c r="B233" s="756" t="s">
        <v>530</v>
      </c>
      <c r="C233" s="757" t="s">
        <v>546</v>
      </c>
      <c r="D233" s="758" t="s">
        <v>547</v>
      </c>
      <c r="E233" s="759">
        <v>50113001</v>
      </c>
      <c r="F233" s="758" t="s">
        <v>552</v>
      </c>
      <c r="G233" s="757" t="s">
        <v>553</v>
      </c>
      <c r="H233" s="757">
        <v>987491</v>
      </c>
      <c r="I233" s="757">
        <v>169660</v>
      </c>
      <c r="J233" s="757" t="s">
        <v>958</v>
      </c>
      <c r="K233" s="757" t="s">
        <v>959</v>
      </c>
      <c r="L233" s="760">
        <v>246.84</v>
      </c>
      <c r="M233" s="760">
        <v>3</v>
      </c>
      <c r="N233" s="761">
        <v>740.52</v>
      </c>
    </row>
    <row r="234" spans="1:14" ht="14.4" customHeight="1" x14ac:dyDescent="0.3">
      <c r="A234" s="755" t="s">
        <v>529</v>
      </c>
      <c r="B234" s="756" t="s">
        <v>530</v>
      </c>
      <c r="C234" s="757" t="s">
        <v>546</v>
      </c>
      <c r="D234" s="758" t="s">
        <v>547</v>
      </c>
      <c r="E234" s="759">
        <v>50113001</v>
      </c>
      <c r="F234" s="758" t="s">
        <v>552</v>
      </c>
      <c r="G234" s="757" t="s">
        <v>558</v>
      </c>
      <c r="H234" s="757">
        <v>166760</v>
      </c>
      <c r="I234" s="757">
        <v>166760</v>
      </c>
      <c r="J234" s="757" t="s">
        <v>960</v>
      </c>
      <c r="K234" s="757" t="s">
        <v>961</v>
      </c>
      <c r="L234" s="760">
        <v>149.13002344110592</v>
      </c>
      <c r="M234" s="760">
        <v>11</v>
      </c>
      <c r="N234" s="761">
        <v>1640.4302578521651</v>
      </c>
    </row>
    <row r="235" spans="1:14" ht="14.4" customHeight="1" x14ac:dyDescent="0.3">
      <c r="A235" s="755" t="s">
        <v>529</v>
      </c>
      <c r="B235" s="756" t="s">
        <v>530</v>
      </c>
      <c r="C235" s="757" t="s">
        <v>546</v>
      </c>
      <c r="D235" s="758" t="s">
        <v>547</v>
      </c>
      <c r="E235" s="759">
        <v>50113001</v>
      </c>
      <c r="F235" s="758" t="s">
        <v>552</v>
      </c>
      <c r="G235" s="757" t="s">
        <v>553</v>
      </c>
      <c r="H235" s="757">
        <v>930247</v>
      </c>
      <c r="I235" s="757">
        <v>0</v>
      </c>
      <c r="J235" s="757" t="s">
        <v>962</v>
      </c>
      <c r="K235" s="757" t="s">
        <v>531</v>
      </c>
      <c r="L235" s="760">
        <v>202.28558386366726</v>
      </c>
      <c r="M235" s="760">
        <v>15</v>
      </c>
      <c r="N235" s="761">
        <v>3034.2837579550087</v>
      </c>
    </row>
    <row r="236" spans="1:14" ht="14.4" customHeight="1" x14ac:dyDescent="0.3">
      <c r="A236" s="755" t="s">
        <v>529</v>
      </c>
      <c r="B236" s="756" t="s">
        <v>530</v>
      </c>
      <c r="C236" s="757" t="s">
        <v>546</v>
      </c>
      <c r="D236" s="758" t="s">
        <v>547</v>
      </c>
      <c r="E236" s="759">
        <v>50113001</v>
      </c>
      <c r="F236" s="758" t="s">
        <v>552</v>
      </c>
      <c r="G236" s="757" t="s">
        <v>553</v>
      </c>
      <c r="H236" s="757">
        <v>900881</v>
      </c>
      <c r="I236" s="757">
        <v>0</v>
      </c>
      <c r="J236" s="757" t="s">
        <v>963</v>
      </c>
      <c r="K236" s="757" t="s">
        <v>531</v>
      </c>
      <c r="L236" s="760">
        <v>141.81108180252662</v>
      </c>
      <c r="M236" s="760">
        <v>3</v>
      </c>
      <c r="N236" s="761">
        <v>425.43324540757988</v>
      </c>
    </row>
    <row r="237" spans="1:14" ht="14.4" customHeight="1" x14ac:dyDescent="0.3">
      <c r="A237" s="755" t="s">
        <v>529</v>
      </c>
      <c r="B237" s="756" t="s">
        <v>530</v>
      </c>
      <c r="C237" s="757" t="s">
        <v>546</v>
      </c>
      <c r="D237" s="758" t="s">
        <v>547</v>
      </c>
      <c r="E237" s="759">
        <v>50113001</v>
      </c>
      <c r="F237" s="758" t="s">
        <v>552</v>
      </c>
      <c r="G237" s="757" t="s">
        <v>553</v>
      </c>
      <c r="H237" s="757">
        <v>900497</v>
      </c>
      <c r="I237" s="757">
        <v>0</v>
      </c>
      <c r="J237" s="757" t="s">
        <v>964</v>
      </c>
      <c r="K237" s="757" t="s">
        <v>531</v>
      </c>
      <c r="L237" s="760">
        <v>431.09395334573185</v>
      </c>
      <c r="M237" s="760">
        <v>2</v>
      </c>
      <c r="N237" s="761">
        <v>862.1879066914637</v>
      </c>
    </row>
    <row r="238" spans="1:14" ht="14.4" customHeight="1" x14ac:dyDescent="0.3">
      <c r="A238" s="755" t="s">
        <v>529</v>
      </c>
      <c r="B238" s="756" t="s">
        <v>530</v>
      </c>
      <c r="C238" s="757" t="s">
        <v>546</v>
      </c>
      <c r="D238" s="758" t="s">
        <v>547</v>
      </c>
      <c r="E238" s="759">
        <v>50113001</v>
      </c>
      <c r="F238" s="758" t="s">
        <v>552</v>
      </c>
      <c r="G238" s="757" t="s">
        <v>553</v>
      </c>
      <c r="H238" s="757">
        <v>900506</v>
      </c>
      <c r="I238" s="757">
        <v>0</v>
      </c>
      <c r="J238" s="757" t="s">
        <v>965</v>
      </c>
      <c r="K238" s="757" t="s">
        <v>531</v>
      </c>
      <c r="L238" s="760">
        <v>826.25393386987662</v>
      </c>
      <c r="M238" s="760">
        <v>1</v>
      </c>
      <c r="N238" s="761">
        <v>826.25393386987662</v>
      </c>
    </row>
    <row r="239" spans="1:14" ht="14.4" customHeight="1" x14ac:dyDescent="0.3">
      <c r="A239" s="755" t="s">
        <v>529</v>
      </c>
      <c r="B239" s="756" t="s">
        <v>530</v>
      </c>
      <c r="C239" s="757" t="s">
        <v>546</v>
      </c>
      <c r="D239" s="758" t="s">
        <v>547</v>
      </c>
      <c r="E239" s="759">
        <v>50113001</v>
      </c>
      <c r="F239" s="758" t="s">
        <v>552</v>
      </c>
      <c r="G239" s="757" t="s">
        <v>553</v>
      </c>
      <c r="H239" s="757">
        <v>930258</v>
      </c>
      <c r="I239" s="757">
        <v>0</v>
      </c>
      <c r="J239" s="757" t="s">
        <v>966</v>
      </c>
      <c r="K239" s="757" t="s">
        <v>531</v>
      </c>
      <c r="L239" s="760">
        <v>319.6870572271032</v>
      </c>
      <c r="M239" s="760">
        <v>19</v>
      </c>
      <c r="N239" s="761">
        <v>6074.0540873149612</v>
      </c>
    </row>
    <row r="240" spans="1:14" ht="14.4" customHeight="1" x14ac:dyDescent="0.3">
      <c r="A240" s="755" t="s">
        <v>529</v>
      </c>
      <c r="B240" s="756" t="s">
        <v>530</v>
      </c>
      <c r="C240" s="757" t="s">
        <v>546</v>
      </c>
      <c r="D240" s="758" t="s">
        <v>547</v>
      </c>
      <c r="E240" s="759">
        <v>50113001</v>
      </c>
      <c r="F240" s="758" t="s">
        <v>552</v>
      </c>
      <c r="G240" s="757" t="s">
        <v>553</v>
      </c>
      <c r="H240" s="757">
        <v>397238</v>
      </c>
      <c r="I240" s="757">
        <v>0</v>
      </c>
      <c r="J240" s="757" t="s">
        <v>967</v>
      </c>
      <c r="K240" s="757" t="s">
        <v>968</v>
      </c>
      <c r="L240" s="760">
        <v>93.520842191985636</v>
      </c>
      <c r="M240" s="760">
        <v>1</v>
      </c>
      <c r="N240" s="761">
        <v>93.520842191985636</v>
      </c>
    </row>
    <row r="241" spans="1:14" ht="14.4" customHeight="1" x14ac:dyDescent="0.3">
      <c r="A241" s="755" t="s">
        <v>529</v>
      </c>
      <c r="B241" s="756" t="s">
        <v>530</v>
      </c>
      <c r="C241" s="757" t="s">
        <v>546</v>
      </c>
      <c r="D241" s="758" t="s">
        <v>547</v>
      </c>
      <c r="E241" s="759">
        <v>50113001</v>
      </c>
      <c r="F241" s="758" t="s">
        <v>552</v>
      </c>
      <c r="G241" s="757" t="s">
        <v>553</v>
      </c>
      <c r="H241" s="757">
        <v>930127</v>
      </c>
      <c r="I241" s="757">
        <v>0</v>
      </c>
      <c r="J241" s="757" t="s">
        <v>969</v>
      </c>
      <c r="K241" s="757" t="s">
        <v>531</v>
      </c>
      <c r="L241" s="760">
        <v>151.80403759863302</v>
      </c>
      <c r="M241" s="760">
        <v>19</v>
      </c>
      <c r="N241" s="761">
        <v>2884.2767143740271</v>
      </c>
    </row>
    <row r="242" spans="1:14" ht="14.4" customHeight="1" x14ac:dyDescent="0.3">
      <c r="A242" s="755" t="s">
        <v>529</v>
      </c>
      <c r="B242" s="756" t="s">
        <v>530</v>
      </c>
      <c r="C242" s="757" t="s">
        <v>546</v>
      </c>
      <c r="D242" s="758" t="s">
        <v>547</v>
      </c>
      <c r="E242" s="759">
        <v>50113001</v>
      </c>
      <c r="F242" s="758" t="s">
        <v>552</v>
      </c>
      <c r="G242" s="757" t="s">
        <v>553</v>
      </c>
      <c r="H242" s="757">
        <v>394072</v>
      </c>
      <c r="I242" s="757">
        <v>1000</v>
      </c>
      <c r="J242" s="757" t="s">
        <v>970</v>
      </c>
      <c r="K242" s="757" t="s">
        <v>531</v>
      </c>
      <c r="L242" s="760">
        <v>363.40903047333234</v>
      </c>
      <c r="M242" s="760">
        <v>4</v>
      </c>
      <c r="N242" s="761">
        <v>1453.6361218933293</v>
      </c>
    </row>
    <row r="243" spans="1:14" ht="14.4" customHeight="1" x14ac:dyDescent="0.3">
      <c r="A243" s="755" t="s">
        <v>529</v>
      </c>
      <c r="B243" s="756" t="s">
        <v>530</v>
      </c>
      <c r="C243" s="757" t="s">
        <v>546</v>
      </c>
      <c r="D243" s="758" t="s">
        <v>547</v>
      </c>
      <c r="E243" s="759">
        <v>50113001</v>
      </c>
      <c r="F243" s="758" t="s">
        <v>552</v>
      </c>
      <c r="G243" s="757" t="s">
        <v>553</v>
      </c>
      <c r="H243" s="757">
        <v>930248</v>
      </c>
      <c r="I243" s="757">
        <v>0</v>
      </c>
      <c r="J243" s="757" t="s">
        <v>971</v>
      </c>
      <c r="K243" s="757" t="s">
        <v>531</v>
      </c>
      <c r="L243" s="760">
        <v>392.01727200438859</v>
      </c>
      <c r="M243" s="760">
        <v>11</v>
      </c>
      <c r="N243" s="761">
        <v>4312.1899920482747</v>
      </c>
    </row>
    <row r="244" spans="1:14" ht="14.4" customHeight="1" x14ac:dyDescent="0.3">
      <c r="A244" s="755" t="s">
        <v>529</v>
      </c>
      <c r="B244" s="756" t="s">
        <v>530</v>
      </c>
      <c r="C244" s="757" t="s">
        <v>546</v>
      </c>
      <c r="D244" s="758" t="s">
        <v>547</v>
      </c>
      <c r="E244" s="759">
        <v>50113001</v>
      </c>
      <c r="F244" s="758" t="s">
        <v>552</v>
      </c>
      <c r="G244" s="757" t="s">
        <v>553</v>
      </c>
      <c r="H244" s="757">
        <v>921117</v>
      </c>
      <c r="I244" s="757">
        <v>0</v>
      </c>
      <c r="J244" s="757" t="s">
        <v>972</v>
      </c>
      <c r="K244" s="757" t="s">
        <v>531</v>
      </c>
      <c r="L244" s="760">
        <v>73.410889730233762</v>
      </c>
      <c r="M244" s="760">
        <v>7</v>
      </c>
      <c r="N244" s="761">
        <v>513.87622811163635</v>
      </c>
    </row>
    <row r="245" spans="1:14" ht="14.4" customHeight="1" x14ac:dyDescent="0.3">
      <c r="A245" s="755" t="s">
        <v>529</v>
      </c>
      <c r="B245" s="756" t="s">
        <v>530</v>
      </c>
      <c r="C245" s="757" t="s">
        <v>546</v>
      </c>
      <c r="D245" s="758" t="s">
        <v>547</v>
      </c>
      <c r="E245" s="759">
        <v>50113001</v>
      </c>
      <c r="F245" s="758" t="s">
        <v>552</v>
      </c>
      <c r="G245" s="757" t="s">
        <v>553</v>
      </c>
      <c r="H245" s="757">
        <v>920356</v>
      </c>
      <c r="I245" s="757">
        <v>0</v>
      </c>
      <c r="J245" s="757" t="s">
        <v>973</v>
      </c>
      <c r="K245" s="757" t="s">
        <v>531</v>
      </c>
      <c r="L245" s="760">
        <v>85.507721894758916</v>
      </c>
      <c r="M245" s="760">
        <v>7</v>
      </c>
      <c r="N245" s="761">
        <v>598.55405326331243</v>
      </c>
    </row>
    <row r="246" spans="1:14" ht="14.4" customHeight="1" x14ac:dyDescent="0.3">
      <c r="A246" s="755" t="s">
        <v>529</v>
      </c>
      <c r="B246" s="756" t="s">
        <v>530</v>
      </c>
      <c r="C246" s="757" t="s">
        <v>546</v>
      </c>
      <c r="D246" s="758" t="s">
        <v>547</v>
      </c>
      <c r="E246" s="759">
        <v>50113001</v>
      </c>
      <c r="F246" s="758" t="s">
        <v>552</v>
      </c>
      <c r="G246" s="757" t="s">
        <v>553</v>
      </c>
      <c r="H246" s="757">
        <v>920358</v>
      </c>
      <c r="I246" s="757">
        <v>0</v>
      </c>
      <c r="J246" s="757" t="s">
        <v>974</v>
      </c>
      <c r="K246" s="757" t="s">
        <v>531</v>
      </c>
      <c r="L246" s="760">
        <v>134.10298030461104</v>
      </c>
      <c r="M246" s="760">
        <v>2</v>
      </c>
      <c r="N246" s="761">
        <v>268.20596060922207</v>
      </c>
    </row>
    <row r="247" spans="1:14" ht="14.4" customHeight="1" x14ac:dyDescent="0.3">
      <c r="A247" s="755" t="s">
        <v>529</v>
      </c>
      <c r="B247" s="756" t="s">
        <v>530</v>
      </c>
      <c r="C247" s="757" t="s">
        <v>546</v>
      </c>
      <c r="D247" s="758" t="s">
        <v>547</v>
      </c>
      <c r="E247" s="759">
        <v>50113001</v>
      </c>
      <c r="F247" s="758" t="s">
        <v>552</v>
      </c>
      <c r="G247" s="757" t="s">
        <v>553</v>
      </c>
      <c r="H247" s="757">
        <v>921394</v>
      </c>
      <c r="I247" s="757">
        <v>0</v>
      </c>
      <c r="J247" s="757" t="s">
        <v>975</v>
      </c>
      <c r="K247" s="757" t="s">
        <v>531</v>
      </c>
      <c r="L247" s="760">
        <v>454.35164499576149</v>
      </c>
      <c r="M247" s="760">
        <v>10</v>
      </c>
      <c r="N247" s="761">
        <v>4543.5164499576149</v>
      </c>
    </row>
    <row r="248" spans="1:14" ht="14.4" customHeight="1" x14ac:dyDescent="0.3">
      <c r="A248" s="755" t="s">
        <v>529</v>
      </c>
      <c r="B248" s="756" t="s">
        <v>530</v>
      </c>
      <c r="C248" s="757" t="s">
        <v>546</v>
      </c>
      <c r="D248" s="758" t="s">
        <v>547</v>
      </c>
      <c r="E248" s="759">
        <v>50113001</v>
      </c>
      <c r="F248" s="758" t="s">
        <v>552</v>
      </c>
      <c r="G248" s="757" t="s">
        <v>553</v>
      </c>
      <c r="H248" s="757">
        <v>921417</v>
      </c>
      <c r="I248" s="757">
        <v>0</v>
      </c>
      <c r="J248" s="757" t="s">
        <v>976</v>
      </c>
      <c r="K248" s="757" t="s">
        <v>531</v>
      </c>
      <c r="L248" s="760">
        <v>846.7801968263484</v>
      </c>
      <c r="M248" s="760">
        <v>1</v>
      </c>
      <c r="N248" s="761">
        <v>846.7801968263484</v>
      </c>
    </row>
    <row r="249" spans="1:14" ht="14.4" customHeight="1" x14ac:dyDescent="0.3">
      <c r="A249" s="755" t="s">
        <v>529</v>
      </c>
      <c r="B249" s="756" t="s">
        <v>530</v>
      </c>
      <c r="C249" s="757" t="s">
        <v>546</v>
      </c>
      <c r="D249" s="758" t="s">
        <v>547</v>
      </c>
      <c r="E249" s="759">
        <v>50113001</v>
      </c>
      <c r="F249" s="758" t="s">
        <v>552</v>
      </c>
      <c r="G249" s="757" t="s">
        <v>553</v>
      </c>
      <c r="H249" s="757">
        <v>921547</v>
      </c>
      <c r="I249" s="757">
        <v>0</v>
      </c>
      <c r="J249" s="757" t="s">
        <v>977</v>
      </c>
      <c r="K249" s="757" t="s">
        <v>531</v>
      </c>
      <c r="L249" s="760">
        <v>576.8718753380208</v>
      </c>
      <c r="M249" s="760">
        <v>1</v>
      </c>
      <c r="N249" s="761">
        <v>576.8718753380208</v>
      </c>
    </row>
    <row r="250" spans="1:14" ht="14.4" customHeight="1" x14ac:dyDescent="0.3">
      <c r="A250" s="755" t="s">
        <v>529</v>
      </c>
      <c r="B250" s="756" t="s">
        <v>530</v>
      </c>
      <c r="C250" s="757" t="s">
        <v>546</v>
      </c>
      <c r="D250" s="758" t="s">
        <v>547</v>
      </c>
      <c r="E250" s="759">
        <v>50113001</v>
      </c>
      <c r="F250" s="758" t="s">
        <v>552</v>
      </c>
      <c r="G250" s="757" t="s">
        <v>553</v>
      </c>
      <c r="H250" s="757">
        <v>921134</v>
      </c>
      <c r="I250" s="757">
        <v>0</v>
      </c>
      <c r="J250" s="757" t="s">
        <v>978</v>
      </c>
      <c r="K250" s="757" t="s">
        <v>531</v>
      </c>
      <c r="L250" s="760">
        <v>250.96487473433007</v>
      </c>
      <c r="M250" s="760">
        <v>1</v>
      </c>
      <c r="N250" s="761">
        <v>250.96487473433007</v>
      </c>
    </row>
    <row r="251" spans="1:14" ht="14.4" customHeight="1" x14ac:dyDescent="0.3">
      <c r="A251" s="755" t="s">
        <v>529</v>
      </c>
      <c r="B251" s="756" t="s">
        <v>530</v>
      </c>
      <c r="C251" s="757" t="s">
        <v>546</v>
      </c>
      <c r="D251" s="758" t="s">
        <v>547</v>
      </c>
      <c r="E251" s="759">
        <v>50113001</v>
      </c>
      <c r="F251" s="758" t="s">
        <v>552</v>
      </c>
      <c r="G251" s="757" t="s">
        <v>553</v>
      </c>
      <c r="H251" s="757">
        <v>921135</v>
      </c>
      <c r="I251" s="757">
        <v>0</v>
      </c>
      <c r="J251" s="757" t="s">
        <v>979</v>
      </c>
      <c r="K251" s="757" t="s">
        <v>980</v>
      </c>
      <c r="L251" s="760">
        <v>216.86422330034051</v>
      </c>
      <c r="M251" s="760">
        <v>1</v>
      </c>
      <c r="N251" s="761">
        <v>216.86422330034051</v>
      </c>
    </row>
    <row r="252" spans="1:14" ht="14.4" customHeight="1" x14ac:dyDescent="0.3">
      <c r="A252" s="755" t="s">
        <v>529</v>
      </c>
      <c r="B252" s="756" t="s">
        <v>530</v>
      </c>
      <c r="C252" s="757" t="s">
        <v>546</v>
      </c>
      <c r="D252" s="758" t="s">
        <v>547</v>
      </c>
      <c r="E252" s="759">
        <v>50113001</v>
      </c>
      <c r="F252" s="758" t="s">
        <v>552</v>
      </c>
      <c r="G252" s="757" t="s">
        <v>553</v>
      </c>
      <c r="H252" s="757">
        <v>930256</v>
      </c>
      <c r="I252" s="757">
        <v>0</v>
      </c>
      <c r="J252" s="757" t="s">
        <v>981</v>
      </c>
      <c r="K252" s="757" t="s">
        <v>531</v>
      </c>
      <c r="L252" s="760">
        <v>294.11278933938274</v>
      </c>
      <c r="M252" s="760">
        <v>3</v>
      </c>
      <c r="N252" s="761">
        <v>882.33836801814823</v>
      </c>
    </row>
    <row r="253" spans="1:14" ht="14.4" customHeight="1" x14ac:dyDescent="0.3">
      <c r="A253" s="755" t="s">
        <v>529</v>
      </c>
      <c r="B253" s="756" t="s">
        <v>530</v>
      </c>
      <c r="C253" s="757" t="s">
        <v>546</v>
      </c>
      <c r="D253" s="758" t="s">
        <v>547</v>
      </c>
      <c r="E253" s="759">
        <v>50113001</v>
      </c>
      <c r="F253" s="758" t="s">
        <v>552</v>
      </c>
      <c r="G253" s="757" t="s">
        <v>553</v>
      </c>
      <c r="H253" s="757">
        <v>900518</v>
      </c>
      <c r="I253" s="757">
        <v>0</v>
      </c>
      <c r="J253" s="757" t="s">
        <v>982</v>
      </c>
      <c r="K253" s="757" t="s">
        <v>531</v>
      </c>
      <c r="L253" s="760">
        <v>273.53844662530207</v>
      </c>
      <c r="M253" s="760">
        <v>3</v>
      </c>
      <c r="N253" s="761">
        <v>820.61533987590622</v>
      </c>
    </row>
    <row r="254" spans="1:14" ht="14.4" customHeight="1" x14ac:dyDescent="0.3">
      <c r="A254" s="755" t="s">
        <v>529</v>
      </c>
      <c r="B254" s="756" t="s">
        <v>530</v>
      </c>
      <c r="C254" s="757" t="s">
        <v>546</v>
      </c>
      <c r="D254" s="758" t="s">
        <v>547</v>
      </c>
      <c r="E254" s="759">
        <v>50113001</v>
      </c>
      <c r="F254" s="758" t="s">
        <v>552</v>
      </c>
      <c r="G254" s="757" t="s">
        <v>553</v>
      </c>
      <c r="H254" s="757">
        <v>921184</v>
      </c>
      <c r="I254" s="757">
        <v>0</v>
      </c>
      <c r="J254" s="757" t="s">
        <v>983</v>
      </c>
      <c r="K254" s="757" t="s">
        <v>531</v>
      </c>
      <c r="L254" s="760">
        <v>148.15803265713339</v>
      </c>
      <c r="M254" s="760">
        <v>1</v>
      </c>
      <c r="N254" s="761">
        <v>148.15803265713339</v>
      </c>
    </row>
    <row r="255" spans="1:14" ht="14.4" customHeight="1" x14ac:dyDescent="0.3">
      <c r="A255" s="755" t="s">
        <v>529</v>
      </c>
      <c r="B255" s="756" t="s">
        <v>530</v>
      </c>
      <c r="C255" s="757" t="s">
        <v>546</v>
      </c>
      <c r="D255" s="758" t="s">
        <v>547</v>
      </c>
      <c r="E255" s="759">
        <v>50113001</v>
      </c>
      <c r="F255" s="758" t="s">
        <v>552</v>
      </c>
      <c r="G255" s="757" t="s">
        <v>553</v>
      </c>
      <c r="H255" s="757">
        <v>216196</v>
      </c>
      <c r="I255" s="757">
        <v>216196</v>
      </c>
      <c r="J255" s="757" t="s">
        <v>984</v>
      </c>
      <c r="K255" s="757" t="s">
        <v>985</v>
      </c>
      <c r="L255" s="760">
        <v>71.290000000000006</v>
      </c>
      <c r="M255" s="760">
        <v>5</v>
      </c>
      <c r="N255" s="761">
        <v>356.45000000000005</v>
      </c>
    </row>
    <row r="256" spans="1:14" ht="14.4" customHeight="1" x14ac:dyDescent="0.3">
      <c r="A256" s="755" t="s">
        <v>529</v>
      </c>
      <c r="B256" s="756" t="s">
        <v>530</v>
      </c>
      <c r="C256" s="757" t="s">
        <v>546</v>
      </c>
      <c r="D256" s="758" t="s">
        <v>547</v>
      </c>
      <c r="E256" s="759">
        <v>50113001</v>
      </c>
      <c r="F256" s="758" t="s">
        <v>552</v>
      </c>
      <c r="G256" s="757" t="s">
        <v>553</v>
      </c>
      <c r="H256" s="757">
        <v>216199</v>
      </c>
      <c r="I256" s="757">
        <v>216199</v>
      </c>
      <c r="J256" s="757" t="s">
        <v>986</v>
      </c>
      <c r="K256" s="757" t="s">
        <v>987</v>
      </c>
      <c r="L256" s="760">
        <v>100.6</v>
      </c>
      <c r="M256" s="760">
        <v>30</v>
      </c>
      <c r="N256" s="761">
        <v>3018</v>
      </c>
    </row>
    <row r="257" spans="1:14" ht="14.4" customHeight="1" x14ac:dyDescent="0.3">
      <c r="A257" s="755" t="s">
        <v>529</v>
      </c>
      <c r="B257" s="756" t="s">
        <v>530</v>
      </c>
      <c r="C257" s="757" t="s">
        <v>546</v>
      </c>
      <c r="D257" s="758" t="s">
        <v>547</v>
      </c>
      <c r="E257" s="759">
        <v>50113001</v>
      </c>
      <c r="F257" s="758" t="s">
        <v>552</v>
      </c>
      <c r="G257" s="757" t="s">
        <v>553</v>
      </c>
      <c r="H257" s="757">
        <v>216185</v>
      </c>
      <c r="I257" s="757">
        <v>216185</v>
      </c>
      <c r="J257" s="757" t="s">
        <v>988</v>
      </c>
      <c r="K257" s="757" t="s">
        <v>989</v>
      </c>
      <c r="L257" s="760">
        <v>65.599999999999994</v>
      </c>
      <c r="M257" s="760">
        <v>1</v>
      </c>
      <c r="N257" s="761">
        <v>65.599999999999994</v>
      </c>
    </row>
    <row r="258" spans="1:14" ht="14.4" customHeight="1" x14ac:dyDescent="0.3">
      <c r="A258" s="755" t="s">
        <v>529</v>
      </c>
      <c r="B258" s="756" t="s">
        <v>530</v>
      </c>
      <c r="C258" s="757" t="s">
        <v>546</v>
      </c>
      <c r="D258" s="758" t="s">
        <v>547</v>
      </c>
      <c r="E258" s="759">
        <v>50113001</v>
      </c>
      <c r="F258" s="758" t="s">
        <v>552</v>
      </c>
      <c r="G258" s="757" t="s">
        <v>553</v>
      </c>
      <c r="H258" s="757">
        <v>215172</v>
      </c>
      <c r="I258" s="757">
        <v>215172</v>
      </c>
      <c r="J258" s="757" t="s">
        <v>990</v>
      </c>
      <c r="K258" s="757" t="s">
        <v>991</v>
      </c>
      <c r="L258" s="760">
        <v>282.37</v>
      </c>
      <c r="M258" s="760">
        <v>2</v>
      </c>
      <c r="N258" s="761">
        <v>564.74</v>
      </c>
    </row>
    <row r="259" spans="1:14" ht="14.4" customHeight="1" x14ac:dyDescent="0.3">
      <c r="A259" s="755" t="s">
        <v>529</v>
      </c>
      <c r="B259" s="756" t="s">
        <v>530</v>
      </c>
      <c r="C259" s="757" t="s">
        <v>546</v>
      </c>
      <c r="D259" s="758" t="s">
        <v>547</v>
      </c>
      <c r="E259" s="759">
        <v>50113001</v>
      </c>
      <c r="F259" s="758" t="s">
        <v>552</v>
      </c>
      <c r="G259" s="757" t="s">
        <v>553</v>
      </c>
      <c r="H259" s="757">
        <v>147670</v>
      </c>
      <c r="I259" s="757">
        <v>47670</v>
      </c>
      <c r="J259" s="757" t="s">
        <v>992</v>
      </c>
      <c r="K259" s="757" t="s">
        <v>993</v>
      </c>
      <c r="L259" s="760">
        <v>109.74000000000005</v>
      </c>
      <c r="M259" s="760">
        <v>1</v>
      </c>
      <c r="N259" s="761">
        <v>109.74000000000005</v>
      </c>
    </row>
    <row r="260" spans="1:14" ht="14.4" customHeight="1" x14ac:dyDescent="0.3">
      <c r="A260" s="755" t="s">
        <v>529</v>
      </c>
      <c r="B260" s="756" t="s">
        <v>530</v>
      </c>
      <c r="C260" s="757" t="s">
        <v>546</v>
      </c>
      <c r="D260" s="758" t="s">
        <v>547</v>
      </c>
      <c r="E260" s="759">
        <v>50113001</v>
      </c>
      <c r="F260" s="758" t="s">
        <v>552</v>
      </c>
      <c r="G260" s="757" t="s">
        <v>553</v>
      </c>
      <c r="H260" s="757">
        <v>844078</v>
      </c>
      <c r="I260" s="757">
        <v>0</v>
      </c>
      <c r="J260" s="757" t="s">
        <v>994</v>
      </c>
      <c r="K260" s="757" t="s">
        <v>531</v>
      </c>
      <c r="L260" s="760">
        <v>66.990000000000009</v>
      </c>
      <c r="M260" s="760">
        <v>2</v>
      </c>
      <c r="N260" s="761">
        <v>133.98000000000002</v>
      </c>
    </row>
    <row r="261" spans="1:14" ht="14.4" customHeight="1" x14ac:dyDescent="0.3">
      <c r="A261" s="755" t="s">
        <v>529</v>
      </c>
      <c r="B261" s="756" t="s">
        <v>530</v>
      </c>
      <c r="C261" s="757" t="s">
        <v>546</v>
      </c>
      <c r="D261" s="758" t="s">
        <v>547</v>
      </c>
      <c r="E261" s="759">
        <v>50113001</v>
      </c>
      <c r="F261" s="758" t="s">
        <v>552</v>
      </c>
      <c r="G261" s="757" t="s">
        <v>553</v>
      </c>
      <c r="H261" s="757">
        <v>119571</v>
      </c>
      <c r="I261" s="757">
        <v>19571</v>
      </c>
      <c r="J261" s="757" t="s">
        <v>995</v>
      </c>
      <c r="K261" s="757" t="s">
        <v>996</v>
      </c>
      <c r="L261" s="760">
        <v>244.19999999999996</v>
      </c>
      <c r="M261" s="760">
        <v>5</v>
      </c>
      <c r="N261" s="761">
        <v>1220.9999999999998</v>
      </c>
    </row>
    <row r="262" spans="1:14" ht="14.4" customHeight="1" x14ac:dyDescent="0.3">
      <c r="A262" s="755" t="s">
        <v>529</v>
      </c>
      <c r="B262" s="756" t="s">
        <v>530</v>
      </c>
      <c r="C262" s="757" t="s">
        <v>546</v>
      </c>
      <c r="D262" s="758" t="s">
        <v>547</v>
      </c>
      <c r="E262" s="759">
        <v>50113001</v>
      </c>
      <c r="F262" s="758" t="s">
        <v>552</v>
      </c>
      <c r="G262" s="757" t="s">
        <v>558</v>
      </c>
      <c r="H262" s="757">
        <v>117122</v>
      </c>
      <c r="I262" s="757">
        <v>17122</v>
      </c>
      <c r="J262" s="757" t="s">
        <v>997</v>
      </c>
      <c r="K262" s="757" t="s">
        <v>998</v>
      </c>
      <c r="L262" s="760">
        <v>160.62000000000006</v>
      </c>
      <c r="M262" s="760">
        <v>2</v>
      </c>
      <c r="N262" s="761">
        <v>321.24000000000012</v>
      </c>
    </row>
    <row r="263" spans="1:14" ht="14.4" customHeight="1" x14ac:dyDescent="0.3">
      <c r="A263" s="755" t="s">
        <v>529</v>
      </c>
      <c r="B263" s="756" t="s">
        <v>530</v>
      </c>
      <c r="C263" s="757" t="s">
        <v>546</v>
      </c>
      <c r="D263" s="758" t="s">
        <v>547</v>
      </c>
      <c r="E263" s="759">
        <v>50113001</v>
      </c>
      <c r="F263" s="758" t="s">
        <v>552</v>
      </c>
      <c r="G263" s="757" t="s">
        <v>558</v>
      </c>
      <c r="H263" s="757">
        <v>844410</v>
      </c>
      <c r="I263" s="757">
        <v>106344</v>
      </c>
      <c r="J263" s="757" t="s">
        <v>999</v>
      </c>
      <c r="K263" s="757" t="s">
        <v>1000</v>
      </c>
      <c r="L263" s="760">
        <v>65.820000000000007</v>
      </c>
      <c r="M263" s="760">
        <v>2</v>
      </c>
      <c r="N263" s="761">
        <v>131.64000000000001</v>
      </c>
    </row>
    <row r="264" spans="1:14" ht="14.4" customHeight="1" x14ac:dyDescent="0.3">
      <c r="A264" s="755" t="s">
        <v>529</v>
      </c>
      <c r="B264" s="756" t="s">
        <v>530</v>
      </c>
      <c r="C264" s="757" t="s">
        <v>546</v>
      </c>
      <c r="D264" s="758" t="s">
        <v>547</v>
      </c>
      <c r="E264" s="759">
        <v>50113001</v>
      </c>
      <c r="F264" s="758" t="s">
        <v>552</v>
      </c>
      <c r="G264" s="757" t="s">
        <v>558</v>
      </c>
      <c r="H264" s="757">
        <v>186176</v>
      </c>
      <c r="I264" s="757">
        <v>186176</v>
      </c>
      <c r="J264" s="757" t="s">
        <v>1001</v>
      </c>
      <c r="K264" s="757" t="s">
        <v>573</v>
      </c>
      <c r="L264" s="760">
        <v>630.21000000000026</v>
      </c>
      <c r="M264" s="760">
        <v>1</v>
      </c>
      <c r="N264" s="761">
        <v>630.21000000000026</v>
      </c>
    </row>
    <row r="265" spans="1:14" ht="14.4" customHeight="1" x14ac:dyDescent="0.3">
      <c r="A265" s="755" t="s">
        <v>529</v>
      </c>
      <c r="B265" s="756" t="s">
        <v>530</v>
      </c>
      <c r="C265" s="757" t="s">
        <v>546</v>
      </c>
      <c r="D265" s="758" t="s">
        <v>547</v>
      </c>
      <c r="E265" s="759">
        <v>50113001</v>
      </c>
      <c r="F265" s="758" t="s">
        <v>552</v>
      </c>
      <c r="G265" s="757" t="s">
        <v>558</v>
      </c>
      <c r="H265" s="757">
        <v>187427</v>
      </c>
      <c r="I265" s="757">
        <v>187427</v>
      </c>
      <c r="J265" s="757" t="s">
        <v>1002</v>
      </c>
      <c r="K265" s="757" t="s">
        <v>1003</v>
      </c>
      <c r="L265" s="760">
        <v>63.110023941580891</v>
      </c>
      <c r="M265" s="760">
        <v>5</v>
      </c>
      <c r="N265" s="761">
        <v>315.55011970790446</v>
      </c>
    </row>
    <row r="266" spans="1:14" ht="14.4" customHeight="1" x14ac:dyDescent="0.3">
      <c r="A266" s="755" t="s">
        <v>529</v>
      </c>
      <c r="B266" s="756" t="s">
        <v>530</v>
      </c>
      <c r="C266" s="757" t="s">
        <v>546</v>
      </c>
      <c r="D266" s="758" t="s">
        <v>547</v>
      </c>
      <c r="E266" s="759">
        <v>50113001</v>
      </c>
      <c r="F266" s="758" t="s">
        <v>552</v>
      </c>
      <c r="G266" s="757" t="s">
        <v>558</v>
      </c>
      <c r="H266" s="757">
        <v>169714</v>
      </c>
      <c r="I266" s="757">
        <v>169714</v>
      </c>
      <c r="J266" s="757" t="s">
        <v>1004</v>
      </c>
      <c r="K266" s="757" t="s">
        <v>1005</v>
      </c>
      <c r="L266" s="760">
        <v>113.04999999999998</v>
      </c>
      <c r="M266" s="760">
        <v>1</v>
      </c>
      <c r="N266" s="761">
        <v>113.04999999999998</v>
      </c>
    </row>
    <row r="267" spans="1:14" ht="14.4" customHeight="1" x14ac:dyDescent="0.3">
      <c r="A267" s="755" t="s">
        <v>529</v>
      </c>
      <c r="B267" s="756" t="s">
        <v>530</v>
      </c>
      <c r="C267" s="757" t="s">
        <v>546</v>
      </c>
      <c r="D267" s="758" t="s">
        <v>547</v>
      </c>
      <c r="E267" s="759">
        <v>50113001</v>
      </c>
      <c r="F267" s="758" t="s">
        <v>552</v>
      </c>
      <c r="G267" s="757" t="s">
        <v>553</v>
      </c>
      <c r="H267" s="757">
        <v>188217</v>
      </c>
      <c r="I267" s="757">
        <v>88217</v>
      </c>
      <c r="J267" s="757" t="s">
        <v>1006</v>
      </c>
      <c r="K267" s="757" t="s">
        <v>1007</v>
      </c>
      <c r="L267" s="760">
        <v>127.4500100728704</v>
      </c>
      <c r="M267" s="760">
        <v>12</v>
      </c>
      <c r="N267" s="761">
        <v>1529.4001208744448</v>
      </c>
    </row>
    <row r="268" spans="1:14" ht="14.4" customHeight="1" x14ac:dyDescent="0.3">
      <c r="A268" s="755" t="s">
        <v>529</v>
      </c>
      <c r="B268" s="756" t="s">
        <v>530</v>
      </c>
      <c r="C268" s="757" t="s">
        <v>546</v>
      </c>
      <c r="D268" s="758" t="s">
        <v>547</v>
      </c>
      <c r="E268" s="759">
        <v>50113001</v>
      </c>
      <c r="F268" s="758" t="s">
        <v>552</v>
      </c>
      <c r="G268" s="757" t="s">
        <v>553</v>
      </c>
      <c r="H268" s="757">
        <v>188219</v>
      </c>
      <c r="I268" s="757">
        <v>88219</v>
      </c>
      <c r="J268" s="757" t="s">
        <v>1008</v>
      </c>
      <c r="K268" s="757" t="s">
        <v>1009</v>
      </c>
      <c r="L268" s="760">
        <v>142.52333333333334</v>
      </c>
      <c r="M268" s="760">
        <v>9</v>
      </c>
      <c r="N268" s="761">
        <v>1282.71</v>
      </c>
    </row>
    <row r="269" spans="1:14" ht="14.4" customHeight="1" x14ac:dyDescent="0.3">
      <c r="A269" s="755" t="s">
        <v>529</v>
      </c>
      <c r="B269" s="756" t="s">
        <v>530</v>
      </c>
      <c r="C269" s="757" t="s">
        <v>546</v>
      </c>
      <c r="D269" s="758" t="s">
        <v>547</v>
      </c>
      <c r="E269" s="759">
        <v>50113001</v>
      </c>
      <c r="F269" s="758" t="s">
        <v>552</v>
      </c>
      <c r="G269" s="757" t="s">
        <v>558</v>
      </c>
      <c r="H269" s="757">
        <v>113603</v>
      </c>
      <c r="I269" s="757">
        <v>13603</v>
      </c>
      <c r="J269" s="757" t="s">
        <v>1010</v>
      </c>
      <c r="K269" s="757" t="s">
        <v>671</v>
      </c>
      <c r="L269" s="760">
        <v>123.88000000000002</v>
      </c>
      <c r="M269" s="760">
        <v>1</v>
      </c>
      <c r="N269" s="761">
        <v>123.88000000000002</v>
      </c>
    </row>
    <row r="270" spans="1:14" ht="14.4" customHeight="1" x14ac:dyDescent="0.3">
      <c r="A270" s="755" t="s">
        <v>529</v>
      </c>
      <c r="B270" s="756" t="s">
        <v>530</v>
      </c>
      <c r="C270" s="757" t="s">
        <v>546</v>
      </c>
      <c r="D270" s="758" t="s">
        <v>547</v>
      </c>
      <c r="E270" s="759">
        <v>50113001</v>
      </c>
      <c r="F270" s="758" t="s">
        <v>552</v>
      </c>
      <c r="G270" s="757" t="s">
        <v>558</v>
      </c>
      <c r="H270" s="757">
        <v>149909</v>
      </c>
      <c r="I270" s="757">
        <v>49909</v>
      </c>
      <c r="J270" s="757" t="s">
        <v>1011</v>
      </c>
      <c r="K270" s="757" t="s">
        <v>1012</v>
      </c>
      <c r="L270" s="760">
        <v>42.58</v>
      </c>
      <c r="M270" s="760">
        <v>10</v>
      </c>
      <c r="N270" s="761">
        <v>425.79999999999995</v>
      </c>
    </row>
    <row r="271" spans="1:14" ht="14.4" customHeight="1" x14ac:dyDescent="0.3">
      <c r="A271" s="755" t="s">
        <v>529</v>
      </c>
      <c r="B271" s="756" t="s">
        <v>530</v>
      </c>
      <c r="C271" s="757" t="s">
        <v>546</v>
      </c>
      <c r="D271" s="758" t="s">
        <v>547</v>
      </c>
      <c r="E271" s="759">
        <v>50113001</v>
      </c>
      <c r="F271" s="758" t="s">
        <v>552</v>
      </c>
      <c r="G271" s="757" t="s">
        <v>553</v>
      </c>
      <c r="H271" s="757">
        <v>192853</v>
      </c>
      <c r="I271" s="757">
        <v>192853</v>
      </c>
      <c r="J271" s="757" t="s">
        <v>1013</v>
      </c>
      <c r="K271" s="757" t="s">
        <v>1014</v>
      </c>
      <c r="L271" s="760">
        <v>108.7</v>
      </c>
      <c r="M271" s="760">
        <v>3</v>
      </c>
      <c r="N271" s="761">
        <v>326.10000000000002</v>
      </c>
    </row>
    <row r="272" spans="1:14" ht="14.4" customHeight="1" x14ac:dyDescent="0.3">
      <c r="A272" s="755" t="s">
        <v>529</v>
      </c>
      <c r="B272" s="756" t="s">
        <v>530</v>
      </c>
      <c r="C272" s="757" t="s">
        <v>546</v>
      </c>
      <c r="D272" s="758" t="s">
        <v>547</v>
      </c>
      <c r="E272" s="759">
        <v>50113001</v>
      </c>
      <c r="F272" s="758" t="s">
        <v>552</v>
      </c>
      <c r="G272" s="757" t="s">
        <v>553</v>
      </c>
      <c r="H272" s="757">
        <v>110151</v>
      </c>
      <c r="I272" s="757">
        <v>10151</v>
      </c>
      <c r="J272" s="757" t="s">
        <v>1013</v>
      </c>
      <c r="K272" s="757" t="s">
        <v>1015</v>
      </c>
      <c r="L272" s="760">
        <v>66.72</v>
      </c>
      <c r="M272" s="760">
        <v>3</v>
      </c>
      <c r="N272" s="761">
        <v>200.16</v>
      </c>
    </row>
    <row r="273" spans="1:14" ht="14.4" customHeight="1" x14ac:dyDescent="0.3">
      <c r="A273" s="755" t="s">
        <v>529</v>
      </c>
      <c r="B273" s="756" t="s">
        <v>530</v>
      </c>
      <c r="C273" s="757" t="s">
        <v>546</v>
      </c>
      <c r="D273" s="758" t="s">
        <v>547</v>
      </c>
      <c r="E273" s="759">
        <v>50113001</v>
      </c>
      <c r="F273" s="758" t="s">
        <v>552</v>
      </c>
      <c r="G273" s="757" t="s">
        <v>553</v>
      </c>
      <c r="H273" s="757">
        <v>147478</v>
      </c>
      <c r="I273" s="757">
        <v>47478</v>
      </c>
      <c r="J273" s="757" t="s">
        <v>1016</v>
      </c>
      <c r="K273" s="757" t="s">
        <v>1017</v>
      </c>
      <c r="L273" s="760">
        <v>85.009999999999991</v>
      </c>
      <c r="M273" s="760">
        <v>4</v>
      </c>
      <c r="N273" s="761">
        <v>340.03999999999996</v>
      </c>
    </row>
    <row r="274" spans="1:14" ht="14.4" customHeight="1" x14ac:dyDescent="0.3">
      <c r="A274" s="755" t="s">
        <v>529</v>
      </c>
      <c r="B274" s="756" t="s">
        <v>530</v>
      </c>
      <c r="C274" s="757" t="s">
        <v>546</v>
      </c>
      <c r="D274" s="758" t="s">
        <v>547</v>
      </c>
      <c r="E274" s="759">
        <v>50113001</v>
      </c>
      <c r="F274" s="758" t="s">
        <v>552</v>
      </c>
      <c r="G274" s="757" t="s">
        <v>558</v>
      </c>
      <c r="H274" s="757">
        <v>844554</v>
      </c>
      <c r="I274" s="757">
        <v>114065</v>
      </c>
      <c r="J274" s="757" t="s">
        <v>1018</v>
      </c>
      <c r="K274" s="757" t="s">
        <v>1019</v>
      </c>
      <c r="L274" s="760">
        <v>21.67</v>
      </c>
      <c r="M274" s="760">
        <v>2</v>
      </c>
      <c r="N274" s="761">
        <v>43.34</v>
      </c>
    </row>
    <row r="275" spans="1:14" ht="14.4" customHeight="1" x14ac:dyDescent="0.3">
      <c r="A275" s="755" t="s">
        <v>529</v>
      </c>
      <c r="B275" s="756" t="s">
        <v>530</v>
      </c>
      <c r="C275" s="757" t="s">
        <v>546</v>
      </c>
      <c r="D275" s="758" t="s">
        <v>547</v>
      </c>
      <c r="E275" s="759">
        <v>50113001</v>
      </c>
      <c r="F275" s="758" t="s">
        <v>552</v>
      </c>
      <c r="G275" s="757" t="s">
        <v>558</v>
      </c>
      <c r="H275" s="757">
        <v>115317</v>
      </c>
      <c r="I275" s="757">
        <v>15317</v>
      </c>
      <c r="J275" s="757" t="s">
        <v>1020</v>
      </c>
      <c r="K275" s="757" t="s">
        <v>669</v>
      </c>
      <c r="L275" s="760">
        <v>86.339999999999989</v>
      </c>
      <c r="M275" s="760">
        <v>1</v>
      </c>
      <c r="N275" s="761">
        <v>86.339999999999989</v>
      </c>
    </row>
    <row r="276" spans="1:14" ht="14.4" customHeight="1" x14ac:dyDescent="0.3">
      <c r="A276" s="755" t="s">
        <v>529</v>
      </c>
      <c r="B276" s="756" t="s">
        <v>530</v>
      </c>
      <c r="C276" s="757" t="s">
        <v>546</v>
      </c>
      <c r="D276" s="758" t="s">
        <v>547</v>
      </c>
      <c r="E276" s="759">
        <v>50113001</v>
      </c>
      <c r="F276" s="758" t="s">
        <v>552</v>
      </c>
      <c r="G276" s="757" t="s">
        <v>531</v>
      </c>
      <c r="H276" s="757">
        <v>128223</v>
      </c>
      <c r="I276" s="757">
        <v>28223</v>
      </c>
      <c r="J276" s="757" t="s">
        <v>1021</v>
      </c>
      <c r="K276" s="757" t="s">
        <v>1022</v>
      </c>
      <c r="L276" s="760">
        <v>973.47</v>
      </c>
      <c r="M276" s="760">
        <v>2</v>
      </c>
      <c r="N276" s="761">
        <v>1946.94</v>
      </c>
    </row>
    <row r="277" spans="1:14" ht="14.4" customHeight="1" x14ac:dyDescent="0.3">
      <c r="A277" s="755" t="s">
        <v>529</v>
      </c>
      <c r="B277" s="756" t="s">
        <v>530</v>
      </c>
      <c r="C277" s="757" t="s">
        <v>546</v>
      </c>
      <c r="D277" s="758" t="s">
        <v>547</v>
      </c>
      <c r="E277" s="759">
        <v>50113001</v>
      </c>
      <c r="F277" s="758" t="s">
        <v>552</v>
      </c>
      <c r="G277" s="757" t="s">
        <v>553</v>
      </c>
      <c r="H277" s="757">
        <v>67558</v>
      </c>
      <c r="I277" s="757">
        <v>67558</v>
      </c>
      <c r="J277" s="757" t="s">
        <v>1023</v>
      </c>
      <c r="K277" s="757" t="s">
        <v>1024</v>
      </c>
      <c r="L277" s="760">
        <v>27.680000000000007</v>
      </c>
      <c r="M277" s="760">
        <v>7</v>
      </c>
      <c r="N277" s="761">
        <v>193.76000000000005</v>
      </c>
    </row>
    <row r="278" spans="1:14" ht="14.4" customHeight="1" x14ac:dyDescent="0.3">
      <c r="A278" s="755" t="s">
        <v>529</v>
      </c>
      <c r="B278" s="756" t="s">
        <v>530</v>
      </c>
      <c r="C278" s="757" t="s">
        <v>546</v>
      </c>
      <c r="D278" s="758" t="s">
        <v>547</v>
      </c>
      <c r="E278" s="759">
        <v>50113001</v>
      </c>
      <c r="F278" s="758" t="s">
        <v>552</v>
      </c>
      <c r="G278" s="757" t="s">
        <v>553</v>
      </c>
      <c r="H278" s="757">
        <v>115050</v>
      </c>
      <c r="I278" s="757">
        <v>15050</v>
      </c>
      <c r="J278" s="757" t="s">
        <v>1025</v>
      </c>
      <c r="K278" s="757" t="s">
        <v>1026</v>
      </c>
      <c r="L278" s="760">
        <v>361.49999999999994</v>
      </c>
      <c r="M278" s="760">
        <v>1</v>
      </c>
      <c r="N278" s="761">
        <v>361.49999999999994</v>
      </c>
    </row>
    <row r="279" spans="1:14" ht="14.4" customHeight="1" x14ac:dyDescent="0.3">
      <c r="A279" s="755" t="s">
        <v>529</v>
      </c>
      <c r="B279" s="756" t="s">
        <v>530</v>
      </c>
      <c r="C279" s="757" t="s">
        <v>546</v>
      </c>
      <c r="D279" s="758" t="s">
        <v>547</v>
      </c>
      <c r="E279" s="759">
        <v>50113001</v>
      </c>
      <c r="F279" s="758" t="s">
        <v>552</v>
      </c>
      <c r="G279" s="757" t="s">
        <v>553</v>
      </c>
      <c r="H279" s="757">
        <v>114955</v>
      </c>
      <c r="I279" s="757">
        <v>14955</v>
      </c>
      <c r="J279" s="757" t="s">
        <v>1027</v>
      </c>
      <c r="K279" s="757" t="s">
        <v>1028</v>
      </c>
      <c r="L279" s="760">
        <v>129.69999999999996</v>
      </c>
      <c r="M279" s="760">
        <v>1</v>
      </c>
      <c r="N279" s="761">
        <v>129.69999999999996</v>
      </c>
    </row>
    <row r="280" spans="1:14" ht="14.4" customHeight="1" x14ac:dyDescent="0.3">
      <c r="A280" s="755" t="s">
        <v>529</v>
      </c>
      <c r="B280" s="756" t="s">
        <v>530</v>
      </c>
      <c r="C280" s="757" t="s">
        <v>546</v>
      </c>
      <c r="D280" s="758" t="s">
        <v>547</v>
      </c>
      <c r="E280" s="759">
        <v>50113001</v>
      </c>
      <c r="F280" s="758" t="s">
        <v>552</v>
      </c>
      <c r="G280" s="757" t="s">
        <v>553</v>
      </c>
      <c r="H280" s="757">
        <v>117992</v>
      </c>
      <c r="I280" s="757">
        <v>17992</v>
      </c>
      <c r="J280" s="757" t="s">
        <v>1029</v>
      </c>
      <c r="K280" s="757" t="s">
        <v>1030</v>
      </c>
      <c r="L280" s="760">
        <v>93.759985661269937</v>
      </c>
      <c r="M280" s="760">
        <v>21</v>
      </c>
      <c r="N280" s="761">
        <v>1968.9596988866685</v>
      </c>
    </row>
    <row r="281" spans="1:14" ht="14.4" customHeight="1" x14ac:dyDescent="0.3">
      <c r="A281" s="755" t="s">
        <v>529</v>
      </c>
      <c r="B281" s="756" t="s">
        <v>530</v>
      </c>
      <c r="C281" s="757" t="s">
        <v>546</v>
      </c>
      <c r="D281" s="758" t="s">
        <v>547</v>
      </c>
      <c r="E281" s="759">
        <v>50113001</v>
      </c>
      <c r="F281" s="758" t="s">
        <v>552</v>
      </c>
      <c r="G281" s="757" t="s">
        <v>553</v>
      </c>
      <c r="H281" s="757">
        <v>100498</v>
      </c>
      <c r="I281" s="757">
        <v>498</v>
      </c>
      <c r="J281" s="757" t="s">
        <v>1031</v>
      </c>
      <c r="K281" s="757" t="s">
        <v>1032</v>
      </c>
      <c r="L281" s="760">
        <v>96.819999999999979</v>
      </c>
      <c r="M281" s="760">
        <v>3</v>
      </c>
      <c r="N281" s="761">
        <v>290.45999999999992</v>
      </c>
    </row>
    <row r="282" spans="1:14" ht="14.4" customHeight="1" x14ac:dyDescent="0.3">
      <c r="A282" s="755" t="s">
        <v>529</v>
      </c>
      <c r="B282" s="756" t="s">
        <v>530</v>
      </c>
      <c r="C282" s="757" t="s">
        <v>546</v>
      </c>
      <c r="D282" s="758" t="s">
        <v>547</v>
      </c>
      <c r="E282" s="759">
        <v>50113001</v>
      </c>
      <c r="F282" s="758" t="s">
        <v>552</v>
      </c>
      <c r="G282" s="757" t="s">
        <v>553</v>
      </c>
      <c r="H282" s="757">
        <v>100499</v>
      </c>
      <c r="I282" s="757">
        <v>499</v>
      </c>
      <c r="J282" s="757" t="s">
        <v>1031</v>
      </c>
      <c r="K282" s="757" t="s">
        <v>1033</v>
      </c>
      <c r="L282" s="760">
        <v>100.76000000000003</v>
      </c>
      <c r="M282" s="760">
        <v>27</v>
      </c>
      <c r="N282" s="761">
        <v>2720.5200000000009</v>
      </c>
    </row>
    <row r="283" spans="1:14" ht="14.4" customHeight="1" x14ac:dyDescent="0.3">
      <c r="A283" s="755" t="s">
        <v>529</v>
      </c>
      <c r="B283" s="756" t="s">
        <v>530</v>
      </c>
      <c r="C283" s="757" t="s">
        <v>546</v>
      </c>
      <c r="D283" s="758" t="s">
        <v>547</v>
      </c>
      <c r="E283" s="759">
        <v>50113001</v>
      </c>
      <c r="F283" s="758" t="s">
        <v>552</v>
      </c>
      <c r="G283" s="757" t="s">
        <v>553</v>
      </c>
      <c r="H283" s="757">
        <v>166555</v>
      </c>
      <c r="I283" s="757">
        <v>66555</v>
      </c>
      <c r="J283" s="757" t="s">
        <v>1034</v>
      </c>
      <c r="K283" s="757" t="s">
        <v>1035</v>
      </c>
      <c r="L283" s="760">
        <v>117.41</v>
      </c>
      <c r="M283" s="760">
        <v>2</v>
      </c>
      <c r="N283" s="761">
        <v>234.82</v>
      </c>
    </row>
    <row r="284" spans="1:14" ht="14.4" customHeight="1" x14ac:dyDescent="0.3">
      <c r="A284" s="755" t="s">
        <v>529</v>
      </c>
      <c r="B284" s="756" t="s">
        <v>530</v>
      </c>
      <c r="C284" s="757" t="s">
        <v>546</v>
      </c>
      <c r="D284" s="758" t="s">
        <v>547</v>
      </c>
      <c r="E284" s="759">
        <v>50113001</v>
      </c>
      <c r="F284" s="758" t="s">
        <v>552</v>
      </c>
      <c r="G284" s="757" t="s">
        <v>553</v>
      </c>
      <c r="H284" s="757">
        <v>102546</v>
      </c>
      <c r="I284" s="757">
        <v>2546</v>
      </c>
      <c r="J284" s="757" t="s">
        <v>1036</v>
      </c>
      <c r="K284" s="757" t="s">
        <v>1037</v>
      </c>
      <c r="L284" s="760">
        <v>65.250000000000014</v>
      </c>
      <c r="M284" s="760">
        <v>2</v>
      </c>
      <c r="N284" s="761">
        <v>130.50000000000003</v>
      </c>
    </row>
    <row r="285" spans="1:14" ht="14.4" customHeight="1" x14ac:dyDescent="0.3">
      <c r="A285" s="755" t="s">
        <v>529</v>
      </c>
      <c r="B285" s="756" t="s">
        <v>530</v>
      </c>
      <c r="C285" s="757" t="s">
        <v>546</v>
      </c>
      <c r="D285" s="758" t="s">
        <v>547</v>
      </c>
      <c r="E285" s="759">
        <v>50113001</v>
      </c>
      <c r="F285" s="758" t="s">
        <v>552</v>
      </c>
      <c r="G285" s="757" t="s">
        <v>558</v>
      </c>
      <c r="H285" s="757">
        <v>115594</v>
      </c>
      <c r="I285" s="757">
        <v>115594</v>
      </c>
      <c r="J285" s="757" t="s">
        <v>1038</v>
      </c>
      <c r="K285" s="757" t="s">
        <v>869</v>
      </c>
      <c r="L285" s="760">
        <v>258.62</v>
      </c>
      <c r="M285" s="760">
        <v>2</v>
      </c>
      <c r="N285" s="761">
        <v>517.24</v>
      </c>
    </row>
    <row r="286" spans="1:14" ht="14.4" customHeight="1" x14ac:dyDescent="0.3">
      <c r="A286" s="755" t="s">
        <v>529</v>
      </c>
      <c r="B286" s="756" t="s">
        <v>530</v>
      </c>
      <c r="C286" s="757" t="s">
        <v>546</v>
      </c>
      <c r="D286" s="758" t="s">
        <v>547</v>
      </c>
      <c r="E286" s="759">
        <v>50113001</v>
      </c>
      <c r="F286" s="758" t="s">
        <v>552</v>
      </c>
      <c r="G286" s="757" t="s">
        <v>558</v>
      </c>
      <c r="H286" s="757">
        <v>201290</v>
      </c>
      <c r="I286" s="757">
        <v>201290</v>
      </c>
      <c r="J286" s="757" t="s">
        <v>1039</v>
      </c>
      <c r="K286" s="757" t="s">
        <v>589</v>
      </c>
      <c r="L286" s="760">
        <v>24.880909090909096</v>
      </c>
      <c r="M286" s="760">
        <v>22</v>
      </c>
      <c r="N286" s="761">
        <v>547.38000000000011</v>
      </c>
    </row>
    <row r="287" spans="1:14" ht="14.4" customHeight="1" x14ac:dyDescent="0.3">
      <c r="A287" s="755" t="s">
        <v>529</v>
      </c>
      <c r="B287" s="756" t="s">
        <v>530</v>
      </c>
      <c r="C287" s="757" t="s">
        <v>546</v>
      </c>
      <c r="D287" s="758" t="s">
        <v>547</v>
      </c>
      <c r="E287" s="759">
        <v>50113001</v>
      </c>
      <c r="F287" s="758" t="s">
        <v>552</v>
      </c>
      <c r="G287" s="757" t="s">
        <v>558</v>
      </c>
      <c r="H287" s="757">
        <v>140368</v>
      </c>
      <c r="I287" s="757">
        <v>40368</v>
      </c>
      <c r="J287" s="757" t="s">
        <v>1040</v>
      </c>
      <c r="K287" s="757" t="s">
        <v>1041</v>
      </c>
      <c r="L287" s="760">
        <v>57.247801646254224</v>
      </c>
      <c r="M287" s="760">
        <v>9</v>
      </c>
      <c r="N287" s="761">
        <v>515.23021481628803</v>
      </c>
    </row>
    <row r="288" spans="1:14" ht="14.4" customHeight="1" x14ac:dyDescent="0.3">
      <c r="A288" s="755" t="s">
        <v>529</v>
      </c>
      <c r="B288" s="756" t="s">
        <v>530</v>
      </c>
      <c r="C288" s="757" t="s">
        <v>546</v>
      </c>
      <c r="D288" s="758" t="s">
        <v>547</v>
      </c>
      <c r="E288" s="759">
        <v>50113001</v>
      </c>
      <c r="F288" s="758" t="s">
        <v>552</v>
      </c>
      <c r="G288" s="757" t="s">
        <v>553</v>
      </c>
      <c r="H288" s="757">
        <v>102684</v>
      </c>
      <c r="I288" s="757">
        <v>2684</v>
      </c>
      <c r="J288" s="757" t="s">
        <v>1042</v>
      </c>
      <c r="K288" s="757" t="s">
        <v>1043</v>
      </c>
      <c r="L288" s="760">
        <v>71.520000000000024</v>
      </c>
      <c r="M288" s="760">
        <v>15</v>
      </c>
      <c r="N288" s="761">
        <v>1072.8000000000004</v>
      </c>
    </row>
    <row r="289" spans="1:14" ht="14.4" customHeight="1" x14ac:dyDescent="0.3">
      <c r="A289" s="755" t="s">
        <v>529</v>
      </c>
      <c r="B289" s="756" t="s">
        <v>530</v>
      </c>
      <c r="C289" s="757" t="s">
        <v>546</v>
      </c>
      <c r="D289" s="758" t="s">
        <v>547</v>
      </c>
      <c r="E289" s="759">
        <v>50113001</v>
      </c>
      <c r="F289" s="758" t="s">
        <v>552</v>
      </c>
      <c r="G289" s="757" t="s">
        <v>553</v>
      </c>
      <c r="H289" s="757">
        <v>100502</v>
      </c>
      <c r="I289" s="757">
        <v>502</v>
      </c>
      <c r="J289" s="757" t="s">
        <v>1042</v>
      </c>
      <c r="K289" s="757" t="s">
        <v>1044</v>
      </c>
      <c r="L289" s="760">
        <v>218.35000000000011</v>
      </c>
      <c r="M289" s="760">
        <v>3</v>
      </c>
      <c r="N289" s="761">
        <v>655.0500000000003</v>
      </c>
    </row>
    <row r="290" spans="1:14" ht="14.4" customHeight="1" x14ac:dyDescent="0.3">
      <c r="A290" s="755" t="s">
        <v>529</v>
      </c>
      <c r="B290" s="756" t="s">
        <v>530</v>
      </c>
      <c r="C290" s="757" t="s">
        <v>546</v>
      </c>
      <c r="D290" s="758" t="s">
        <v>547</v>
      </c>
      <c r="E290" s="759">
        <v>50113001</v>
      </c>
      <c r="F290" s="758" t="s">
        <v>552</v>
      </c>
      <c r="G290" s="757" t="s">
        <v>553</v>
      </c>
      <c r="H290" s="757">
        <v>157119</v>
      </c>
      <c r="I290" s="757">
        <v>157119</v>
      </c>
      <c r="J290" s="757" t="s">
        <v>1045</v>
      </c>
      <c r="K290" s="757" t="s">
        <v>1046</v>
      </c>
      <c r="L290" s="760">
        <v>122.1</v>
      </c>
      <c r="M290" s="760">
        <v>1</v>
      </c>
      <c r="N290" s="761">
        <v>122.1</v>
      </c>
    </row>
    <row r="291" spans="1:14" ht="14.4" customHeight="1" x14ac:dyDescent="0.3">
      <c r="A291" s="755" t="s">
        <v>529</v>
      </c>
      <c r="B291" s="756" t="s">
        <v>530</v>
      </c>
      <c r="C291" s="757" t="s">
        <v>546</v>
      </c>
      <c r="D291" s="758" t="s">
        <v>547</v>
      </c>
      <c r="E291" s="759">
        <v>50113001</v>
      </c>
      <c r="F291" s="758" t="s">
        <v>552</v>
      </c>
      <c r="G291" s="757" t="s">
        <v>553</v>
      </c>
      <c r="H291" s="757">
        <v>126578</v>
      </c>
      <c r="I291" s="757">
        <v>26578</v>
      </c>
      <c r="J291" s="757" t="s">
        <v>1047</v>
      </c>
      <c r="K291" s="757" t="s">
        <v>1048</v>
      </c>
      <c r="L291" s="760">
        <v>231.70000000000002</v>
      </c>
      <c r="M291" s="760">
        <v>1</v>
      </c>
      <c r="N291" s="761">
        <v>231.70000000000002</v>
      </c>
    </row>
    <row r="292" spans="1:14" ht="14.4" customHeight="1" x14ac:dyDescent="0.3">
      <c r="A292" s="755" t="s">
        <v>529</v>
      </c>
      <c r="B292" s="756" t="s">
        <v>530</v>
      </c>
      <c r="C292" s="757" t="s">
        <v>546</v>
      </c>
      <c r="D292" s="758" t="s">
        <v>547</v>
      </c>
      <c r="E292" s="759">
        <v>50113001</v>
      </c>
      <c r="F292" s="758" t="s">
        <v>552</v>
      </c>
      <c r="G292" s="757" t="s">
        <v>553</v>
      </c>
      <c r="H292" s="757">
        <v>116306</v>
      </c>
      <c r="I292" s="757">
        <v>16306</v>
      </c>
      <c r="J292" s="757" t="s">
        <v>1049</v>
      </c>
      <c r="K292" s="757" t="s">
        <v>1050</v>
      </c>
      <c r="L292" s="760">
        <v>226.66</v>
      </c>
      <c r="M292" s="760">
        <v>1</v>
      </c>
      <c r="N292" s="761">
        <v>226.66</v>
      </c>
    </row>
    <row r="293" spans="1:14" ht="14.4" customHeight="1" x14ac:dyDescent="0.3">
      <c r="A293" s="755" t="s">
        <v>529</v>
      </c>
      <c r="B293" s="756" t="s">
        <v>530</v>
      </c>
      <c r="C293" s="757" t="s">
        <v>546</v>
      </c>
      <c r="D293" s="758" t="s">
        <v>547</v>
      </c>
      <c r="E293" s="759">
        <v>50113001</v>
      </c>
      <c r="F293" s="758" t="s">
        <v>552</v>
      </c>
      <c r="G293" s="757" t="s">
        <v>531</v>
      </c>
      <c r="H293" s="757">
        <v>102592</v>
      </c>
      <c r="I293" s="757">
        <v>2592</v>
      </c>
      <c r="J293" s="757" t="s">
        <v>1051</v>
      </c>
      <c r="K293" s="757" t="s">
        <v>1052</v>
      </c>
      <c r="L293" s="760">
        <v>62.908184536229435</v>
      </c>
      <c r="M293" s="760">
        <v>22</v>
      </c>
      <c r="N293" s="761">
        <v>1383.9800597970475</v>
      </c>
    </row>
    <row r="294" spans="1:14" ht="14.4" customHeight="1" x14ac:dyDescent="0.3">
      <c r="A294" s="755" t="s">
        <v>529</v>
      </c>
      <c r="B294" s="756" t="s">
        <v>530</v>
      </c>
      <c r="C294" s="757" t="s">
        <v>546</v>
      </c>
      <c r="D294" s="758" t="s">
        <v>547</v>
      </c>
      <c r="E294" s="759">
        <v>50113001</v>
      </c>
      <c r="F294" s="758" t="s">
        <v>552</v>
      </c>
      <c r="G294" s="757" t="s">
        <v>531</v>
      </c>
      <c r="H294" s="757">
        <v>101710</v>
      </c>
      <c r="I294" s="757">
        <v>1710</v>
      </c>
      <c r="J294" s="757" t="s">
        <v>1053</v>
      </c>
      <c r="K294" s="757" t="s">
        <v>1054</v>
      </c>
      <c r="L294" s="760">
        <v>65.909999999999982</v>
      </c>
      <c r="M294" s="760">
        <v>4</v>
      </c>
      <c r="N294" s="761">
        <v>263.63999999999993</v>
      </c>
    </row>
    <row r="295" spans="1:14" ht="14.4" customHeight="1" x14ac:dyDescent="0.3">
      <c r="A295" s="755" t="s">
        <v>529</v>
      </c>
      <c r="B295" s="756" t="s">
        <v>530</v>
      </c>
      <c r="C295" s="757" t="s">
        <v>546</v>
      </c>
      <c r="D295" s="758" t="s">
        <v>547</v>
      </c>
      <c r="E295" s="759">
        <v>50113001</v>
      </c>
      <c r="F295" s="758" t="s">
        <v>552</v>
      </c>
      <c r="G295" s="757" t="s">
        <v>558</v>
      </c>
      <c r="H295" s="757">
        <v>146071</v>
      </c>
      <c r="I295" s="757">
        <v>146071</v>
      </c>
      <c r="J295" s="757" t="s">
        <v>1055</v>
      </c>
      <c r="K295" s="757" t="s">
        <v>1056</v>
      </c>
      <c r="L295" s="760">
        <v>139.47</v>
      </c>
      <c r="M295" s="760">
        <v>4</v>
      </c>
      <c r="N295" s="761">
        <v>557.88</v>
      </c>
    </row>
    <row r="296" spans="1:14" ht="14.4" customHeight="1" x14ac:dyDescent="0.3">
      <c r="A296" s="755" t="s">
        <v>529</v>
      </c>
      <c r="B296" s="756" t="s">
        <v>530</v>
      </c>
      <c r="C296" s="757" t="s">
        <v>546</v>
      </c>
      <c r="D296" s="758" t="s">
        <v>547</v>
      </c>
      <c r="E296" s="759">
        <v>50113001</v>
      </c>
      <c r="F296" s="758" t="s">
        <v>552</v>
      </c>
      <c r="G296" s="757" t="s">
        <v>531</v>
      </c>
      <c r="H296" s="757">
        <v>845493</v>
      </c>
      <c r="I296" s="757">
        <v>105844</v>
      </c>
      <c r="J296" s="757" t="s">
        <v>1057</v>
      </c>
      <c r="K296" s="757" t="s">
        <v>1058</v>
      </c>
      <c r="L296" s="760">
        <v>99.980000000000061</v>
      </c>
      <c r="M296" s="760">
        <v>3</v>
      </c>
      <c r="N296" s="761">
        <v>299.94000000000017</v>
      </c>
    </row>
    <row r="297" spans="1:14" ht="14.4" customHeight="1" x14ac:dyDescent="0.3">
      <c r="A297" s="755" t="s">
        <v>529</v>
      </c>
      <c r="B297" s="756" t="s">
        <v>530</v>
      </c>
      <c r="C297" s="757" t="s">
        <v>546</v>
      </c>
      <c r="D297" s="758" t="s">
        <v>547</v>
      </c>
      <c r="E297" s="759">
        <v>50113001</v>
      </c>
      <c r="F297" s="758" t="s">
        <v>552</v>
      </c>
      <c r="G297" s="757" t="s">
        <v>553</v>
      </c>
      <c r="H297" s="757">
        <v>194804</v>
      </c>
      <c r="I297" s="757">
        <v>94804</v>
      </c>
      <c r="J297" s="757" t="s">
        <v>1059</v>
      </c>
      <c r="K297" s="757" t="s">
        <v>589</v>
      </c>
      <c r="L297" s="760">
        <v>39.289999999999992</v>
      </c>
      <c r="M297" s="760">
        <v>3</v>
      </c>
      <c r="N297" s="761">
        <v>117.86999999999998</v>
      </c>
    </row>
    <row r="298" spans="1:14" ht="14.4" customHeight="1" x14ac:dyDescent="0.3">
      <c r="A298" s="755" t="s">
        <v>529</v>
      </c>
      <c r="B298" s="756" t="s">
        <v>530</v>
      </c>
      <c r="C298" s="757" t="s">
        <v>546</v>
      </c>
      <c r="D298" s="758" t="s">
        <v>547</v>
      </c>
      <c r="E298" s="759">
        <v>50113001</v>
      </c>
      <c r="F298" s="758" t="s">
        <v>552</v>
      </c>
      <c r="G298" s="757" t="s">
        <v>553</v>
      </c>
      <c r="H298" s="757">
        <v>850104</v>
      </c>
      <c r="I298" s="757">
        <v>164344</v>
      </c>
      <c r="J298" s="757" t="s">
        <v>1060</v>
      </c>
      <c r="K298" s="757" t="s">
        <v>1061</v>
      </c>
      <c r="L298" s="760">
        <v>229.09000000000006</v>
      </c>
      <c r="M298" s="760">
        <v>5</v>
      </c>
      <c r="N298" s="761">
        <v>1145.4500000000003</v>
      </c>
    </row>
    <row r="299" spans="1:14" ht="14.4" customHeight="1" x14ac:dyDescent="0.3">
      <c r="A299" s="755" t="s">
        <v>529</v>
      </c>
      <c r="B299" s="756" t="s">
        <v>530</v>
      </c>
      <c r="C299" s="757" t="s">
        <v>546</v>
      </c>
      <c r="D299" s="758" t="s">
        <v>547</v>
      </c>
      <c r="E299" s="759">
        <v>50113001</v>
      </c>
      <c r="F299" s="758" t="s">
        <v>552</v>
      </c>
      <c r="G299" s="757" t="s">
        <v>553</v>
      </c>
      <c r="H299" s="757">
        <v>196188</v>
      </c>
      <c r="I299" s="757">
        <v>96188</v>
      </c>
      <c r="J299" s="757" t="s">
        <v>1062</v>
      </c>
      <c r="K299" s="757" t="s">
        <v>848</v>
      </c>
      <c r="L299" s="760">
        <v>110.20999999999998</v>
      </c>
      <c r="M299" s="760">
        <v>1</v>
      </c>
      <c r="N299" s="761">
        <v>110.20999999999998</v>
      </c>
    </row>
    <row r="300" spans="1:14" ht="14.4" customHeight="1" x14ac:dyDescent="0.3">
      <c r="A300" s="755" t="s">
        <v>529</v>
      </c>
      <c r="B300" s="756" t="s">
        <v>530</v>
      </c>
      <c r="C300" s="757" t="s">
        <v>546</v>
      </c>
      <c r="D300" s="758" t="s">
        <v>547</v>
      </c>
      <c r="E300" s="759">
        <v>50113001</v>
      </c>
      <c r="F300" s="758" t="s">
        <v>552</v>
      </c>
      <c r="G300" s="757" t="s">
        <v>553</v>
      </c>
      <c r="H300" s="757">
        <v>196191</v>
      </c>
      <c r="I300" s="757">
        <v>96191</v>
      </c>
      <c r="J300" s="757" t="s">
        <v>1062</v>
      </c>
      <c r="K300" s="757" t="s">
        <v>1063</v>
      </c>
      <c r="L300" s="760">
        <v>81.20007701063102</v>
      </c>
      <c r="M300" s="760">
        <v>1</v>
      </c>
      <c r="N300" s="761">
        <v>81.20007701063102</v>
      </c>
    </row>
    <row r="301" spans="1:14" ht="14.4" customHeight="1" x14ac:dyDescent="0.3">
      <c r="A301" s="755" t="s">
        <v>529</v>
      </c>
      <c r="B301" s="756" t="s">
        <v>530</v>
      </c>
      <c r="C301" s="757" t="s">
        <v>546</v>
      </c>
      <c r="D301" s="758" t="s">
        <v>547</v>
      </c>
      <c r="E301" s="759">
        <v>50113001</v>
      </c>
      <c r="F301" s="758" t="s">
        <v>552</v>
      </c>
      <c r="G301" s="757" t="s">
        <v>553</v>
      </c>
      <c r="H301" s="757">
        <v>121794</v>
      </c>
      <c r="I301" s="757">
        <v>21794</v>
      </c>
      <c r="J301" s="757" t="s">
        <v>1064</v>
      </c>
      <c r="K301" s="757" t="s">
        <v>1065</v>
      </c>
      <c r="L301" s="760">
        <v>261.79000000000002</v>
      </c>
      <c r="M301" s="760">
        <v>4</v>
      </c>
      <c r="N301" s="761">
        <v>1047.1600000000001</v>
      </c>
    </row>
    <row r="302" spans="1:14" ht="14.4" customHeight="1" x14ac:dyDescent="0.3">
      <c r="A302" s="755" t="s">
        <v>529</v>
      </c>
      <c r="B302" s="756" t="s">
        <v>530</v>
      </c>
      <c r="C302" s="757" t="s">
        <v>546</v>
      </c>
      <c r="D302" s="758" t="s">
        <v>547</v>
      </c>
      <c r="E302" s="759">
        <v>50113001</v>
      </c>
      <c r="F302" s="758" t="s">
        <v>552</v>
      </c>
      <c r="G302" s="757" t="s">
        <v>553</v>
      </c>
      <c r="H302" s="757">
        <v>101125</v>
      </c>
      <c r="I302" s="757">
        <v>1125</v>
      </c>
      <c r="J302" s="757" t="s">
        <v>1066</v>
      </c>
      <c r="K302" s="757" t="s">
        <v>1067</v>
      </c>
      <c r="L302" s="760">
        <v>79.19</v>
      </c>
      <c r="M302" s="760">
        <v>6</v>
      </c>
      <c r="N302" s="761">
        <v>475.14</v>
      </c>
    </row>
    <row r="303" spans="1:14" ht="14.4" customHeight="1" x14ac:dyDescent="0.3">
      <c r="A303" s="755" t="s">
        <v>529</v>
      </c>
      <c r="B303" s="756" t="s">
        <v>530</v>
      </c>
      <c r="C303" s="757" t="s">
        <v>546</v>
      </c>
      <c r="D303" s="758" t="s">
        <v>547</v>
      </c>
      <c r="E303" s="759">
        <v>50113001</v>
      </c>
      <c r="F303" s="758" t="s">
        <v>552</v>
      </c>
      <c r="G303" s="757" t="s">
        <v>553</v>
      </c>
      <c r="H303" s="757">
        <v>147271</v>
      </c>
      <c r="I303" s="757">
        <v>47271</v>
      </c>
      <c r="J303" s="757" t="s">
        <v>1068</v>
      </c>
      <c r="K303" s="757" t="s">
        <v>1069</v>
      </c>
      <c r="L303" s="760">
        <v>92.628471353855801</v>
      </c>
      <c r="M303" s="760">
        <v>2</v>
      </c>
      <c r="N303" s="761">
        <v>185.2569427077116</v>
      </c>
    </row>
    <row r="304" spans="1:14" ht="14.4" customHeight="1" x14ac:dyDescent="0.3">
      <c r="A304" s="755" t="s">
        <v>529</v>
      </c>
      <c r="B304" s="756" t="s">
        <v>530</v>
      </c>
      <c r="C304" s="757" t="s">
        <v>546</v>
      </c>
      <c r="D304" s="758" t="s">
        <v>547</v>
      </c>
      <c r="E304" s="759">
        <v>50113001</v>
      </c>
      <c r="F304" s="758" t="s">
        <v>552</v>
      </c>
      <c r="G304" s="757" t="s">
        <v>558</v>
      </c>
      <c r="H304" s="757">
        <v>116923</v>
      </c>
      <c r="I304" s="757">
        <v>16923</v>
      </c>
      <c r="J304" s="757" t="s">
        <v>1070</v>
      </c>
      <c r="K304" s="757" t="s">
        <v>1071</v>
      </c>
      <c r="L304" s="760">
        <v>79.060000000000016</v>
      </c>
      <c r="M304" s="760">
        <v>8</v>
      </c>
      <c r="N304" s="761">
        <v>632.48000000000013</v>
      </c>
    </row>
    <row r="305" spans="1:14" ht="14.4" customHeight="1" x14ac:dyDescent="0.3">
      <c r="A305" s="755" t="s">
        <v>529</v>
      </c>
      <c r="B305" s="756" t="s">
        <v>530</v>
      </c>
      <c r="C305" s="757" t="s">
        <v>546</v>
      </c>
      <c r="D305" s="758" t="s">
        <v>547</v>
      </c>
      <c r="E305" s="759">
        <v>50113001</v>
      </c>
      <c r="F305" s="758" t="s">
        <v>552</v>
      </c>
      <c r="G305" s="757" t="s">
        <v>553</v>
      </c>
      <c r="H305" s="757">
        <v>843905</v>
      </c>
      <c r="I305" s="757">
        <v>103391</v>
      </c>
      <c r="J305" s="757" t="s">
        <v>1072</v>
      </c>
      <c r="K305" s="757" t="s">
        <v>1073</v>
      </c>
      <c r="L305" s="760">
        <v>73.472307692307723</v>
      </c>
      <c r="M305" s="760">
        <v>39</v>
      </c>
      <c r="N305" s="761">
        <v>2865.420000000001</v>
      </c>
    </row>
    <row r="306" spans="1:14" ht="14.4" customHeight="1" x14ac:dyDescent="0.3">
      <c r="A306" s="755" t="s">
        <v>529</v>
      </c>
      <c r="B306" s="756" t="s">
        <v>530</v>
      </c>
      <c r="C306" s="757" t="s">
        <v>546</v>
      </c>
      <c r="D306" s="758" t="s">
        <v>547</v>
      </c>
      <c r="E306" s="759">
        <v>50113001</v>
      </c>
      <c r="F306" s="758" t="s">
        <v>552</v>
      </c>
      <c r="G306" s="757" t="s">
        <v>553</v>
      </c>
      <c r="H306" s="757">
        <v>157525</v>
      </c>
      <c r="I306" s="757">
        <v>57525</v>
      </c>
      <c r="J306" s="757" t="s">
        <v>1074</v>
      </c>
      <c r="K306" s="757" t="s">
        <v>1075</v>
      </c>
      <c r="L306" s="760">
        <v>98.209051698397218</v>
      </c>
      <c r="M306" s="760">
        <v>6</v>
      </c>
      <c r="N306" s="761">
        <v>589.25431019038331</v>
      </c>
    </row>
    <row r="307" spans="1:14" ht="14.4" customHeight="1" x14ac:dyDescent="0.3">
      <c r="A307" s="755" t="s">
        <v>529</v>
      </c>
      <c r="B307" s="756" t="s">
        <v>530</v>
      </c>
      <c r="C307" s="757" t="s">
        <v>546</v>
      </c>
      <c r="D307" s="758" t="s">
        <v>547</v>
      </c>
      <c r="E307" s="759">
        <v>50113001</v>
      </c>
      <c r="F307" s="758" t="s">
        <v>552</v>
      </c>
      <c r="G307" s="757" t="s">
        <v>558</v>
      </c>
      <c r="H307" s="757">
        <v>188498</v>
      </c>
      <c r="I307" s="757">
        <v>88498</v>
      </c>
      <c r="J307" s="757" t="s">
        <v>1076</v>
      </c>
      <c r="K307" s="757" t="s">
        <v>1077</v>
      </c>
      <c r="L307" s="760">
        <v>210.45999999999995</v>
      </c>
      <c r="M307" s="760">
        <v>2</v>
      </c>
      <c r="N307" s="761">
        <v>420.9199999999999</v>
      </c>
    </row>
    <row r="308" spans="1:14" ht="14.4" customHeight="1" x14ac:dyDescent="0.3">
      <c r="A308" s="755" t="s">
        <v>529</v>
      </c>
      <c r="B308" s="756" t="s">
        <v>530</v>
      </c>
      <c r="C308" s="757" t="s">
        <v>546</v>
      </c>
      <c r="D308" s="758" t="s">
        <v>547</v>
      </c>
      <c r="E308" s="759">
        <v>50113001</v>
      </c>
      <c r="F308" s="758" t="s">
        <v>552</v>
      </c>
      <c r="G308" s="757" t="s">
        <v>553</v>
      </c>
      <c r="H308" s="757">
        <v>194763</v>
      </c>
      <c r="I308" s="757">
        <v>94763</v>
      </c>
      <c r="J308" s="757" t="s">
        <v>1078</v>
      </c>
      <c r="K308" s="757" t="s">
        <v>1079</v>
      </c>
      <c r="L308" s="760">
        <v>84.380000000000024</v>
      </c>
      <c r="M308" s="760">
        <v>1</v>
      </c>
      <c r="N308" s="761">
        <v>84.380000000000024</v>
      </c>
    </row>
    <row r="309" spans="1:14" ht="14.4" customHeight="1" x14ac:dyDescent="0.3">
      <c r="A309" s="755" t="s">
        <v>529</v>
      </c>
      <c r="B309" s="756" t="s">
        <v>530</v>
      </c>
      <c r="C309" s="757" t="s">
        <v>546</v>
      </c>
      <c r="D309" s="758" t="s">
        <v>547</v>
      </c>
      <c r="E309" s="759">
        <v>50113001</v>
      </c>
      <c r="F309" s="758" t="s">
        <v>552</v>
      </c>
      <c r="G309" s="757" t="s">
        <v>553</v>
      </c>
      <c r="H309" s="757">
        <v>109414</v>
      </c>
      <c r="I309" s="757">
        <v>119687</v>
      </c>
      <c r="J309" s="757" t="s">
        <v>1080</v>
      </c>
      <c r="K309" s="757" t="s">
        <v>1081</v>
      </c>
      <c r="L309" s="760">
        <v>55.349999999999987</v>
      </c>
      <c r="M309" s="760">
        <v>3</v>
      </c>
      <c r="N309" s="761">
        <v>166.04999999999995</v>
      </c>
    </row>
    <row r="310" spans="1:14" ht="14.4" customHeight="1" x14ac:dyDescent="0.3">
      <c r="A310" s="755" t="s">
        <v>529</v>
      </c>
      <c r="B310" s="756" t="s">
        <v>530</v>
      </c>
      <c r="C310" s="757" t="s">
        <v>546</v>
      </c>
      <c r="D310" s="758" t="s">
        <v>547</v>
      </c>
      <c r="E310" s="759">
        <v>50113001</v>
      </c>
      <c r="F310" s="758" t="s">
        <v>552</v>
      </c>
      <c r="G310" s="757" t="s">
        <v>553</v>
      </c>
      <c r="H310" s="757">
        <v>109415</v>
      </c>
      <c r="I310" s="757">
        <v>119683</v>
      </c>
      <c r="J310" s="757" t="s">
        <v>1080</v>
      </c>
      <c r="K310" s="757" t="s">
        <v>1082</v>
      </c>
      <c r="L310" s="760">
        <v>62.139999999999993</v>
      </c>
      <c r="M310" s="760">
        <v>2</v>
      </c>
      <c r="N310" s="761">
        <v>124.27999999999999</v>
      </c>
    </row>
    <row r="311" spans="1:14" ht="14.4" customHeight="1" x14ac:dyDescent="0.3">
      <c r="A311" s="755" t="s">
        <v>529</v>
      </c>
      <c r="B311" s="756" t="s">
        <v>530</v>
      </c>
      <c r="C311" s="757" t="s">
        <v>546</v>
      </c>
      <c r="D311" s="758" t="s">
        <v>547</v>
      </c>
      <c r="E311" s="759">
        <v>50113001</v>
      </c>
      <c r="F311" s="758" t="s">
        <v>552</v>
      </c>
      <c r="G311" s="757" t="s">
        <v>553</v>
      </c>
      <c r="H311" s="757">
        <v>53761</v>
      </c>
      <c r="I311" s="757">
        <v>53761</v>
      </c>
      <c r="J311" s="757" t="s">
        <v>1083</v>
      </c>
      <c r="K311" s="757" t="s">
        <v>1084</v>
      </c>
      <c r="L311" s="760">
        <v>93.975000000000009</v>
      </c>
      <c r="M311" s="760">
        <v>4</v>
      </c>
      <c r="N311" s="761">
        <v>375.90000000000003</v>
      </c>
    </row>
    <row r="312" spans="1:14" ht="14.4" customHeight="1" x14ac:dyDescent="0.3">
      <c r="A312" s="755" t="s">
        <v>529</v>
      </c>
      <c r="B312" s="756" t="s">
        <v>530</v>
      </c>
      <c r="C312" s="757" t="s">
        <v>546</v>
      </c>
      <c r="D312" s="758" t="s">
        <v>547</v>
      </c>
      <c r="E312" s="759">
        <v>50113001</v>
      </c>
      <c r="F312" s="758" t="s">
        <v>552</v>
      </c>
      <c r="G312" s="757" t="s">
        <v>553</v>
      </c>
      <c r="H312" s="757">
        <v>110086</v>
      </c>
      <c r="I312" s="757">
        <v>10086</v>
      </c>
      <c r="J312" s="757" t="s">
        <v>1085</v>
      </c>
      <c r="K312" s="757" t="s">
        <v>1086</v>
      </c>
      <c r="L312" s="760">
        <v>1592.8</v>
      </c>
      <c r="M312" s="760">
        <v>5</v>
      </c>
      <c r="N312" s="761">
        <v>7964</v>
      </c>
    </row>
    <row r="313" spans="1:14" ht="14.4" customHeight="1" x14ac:dyDescent="0.3">
      <c r="A313" s="755" t="s">
        <v>529</v>
      </c>
      <c r="B313" s="756" t="s">
        <v>530</v>
      </c>
      <c r="C313" s="757" t="s">
        <v>546</v>
      </c>
      <c r="D313" s="758" t="s">
        <v>547</v>
      </c>
      <c r="E313" s="759">
        <v>50113001</v>
      </c>
      <c r="F313" s="758" t="s">
        <v>552</v>
      </c>
      <c r="G313" s="757" t="s">
        <v>558</v>
      </c>
      <c r="H313" s="757">
        <v>191788</v>
      </c>
      <c r="I313" s="757">
        <v>91788</v>
      </c>
      <c r="J313" s="757" t="s">
        <v>1087</v>
      </c>
      <c r="K313" s="757" t="s">
        <v>745</v>
      </c>
      <c r="L313" s="760">
        <v>25.22699999999999</v>
      </c>
      <c r="M313" s="760">
        <v>20</v>
      </c>
      <c r="N313" s="761">
        <v>504.53999999999979</v>
      </c>
    </row>
    <row r="314" spans="1:14" ht="14.4" customHeight="1" x14ac:dyDescent="0.3">
      <c r="A314" s="755" t="s">
        <v>529</v>
      </c>
      <c r="B314" s="756" t="s">
        <v>530</v>
      </c>
      <c r="C314" s="757" t="s">
        <v>546</v>
      </c>
      <c r="D314" s="758" t="s">
        <v>547</v>
      </c>
      <c r="E314" s="759">
        <v>50113001</v>
      </c>
      <c r="F314" s="758" t="s">
        <v>552</v>
      </c>
      <c r="G314" s="757" t="s">
        <v>558</v>
      </c>
      <c r="H314" s="757">
        <v>106618</v>
      </c>
      <c r="I314" s="757">
        <v>6618</v>
      </c>
      <c r="J314" s="757" t="s">
        <v>1088</v>
      </c>
      <c r="K314" s="757" t="s">
        <v>1089</v>
      </c>
      <c r="L314" s="760">
        <v>63.270000000000017</v>
      </c>
      <c r="M314" s="760">
        <v>1</v>
      </c>
      <c r="N314" s="761">
        <v>63.270000000000017</v>
      </c>
    </row>
    <row r="315" spans="1:14" ht="14.4" customHeight="1" x14ac:dyDescent="0.3">
      <c r="A315" s="755" t="s">
        <v>529</v>
      </c>
      <c r="B315" s="756" t="s">
        <v>530</v>
      </c>
      <c r="C315" s="757" t="s">
        <v>546</v>
      </c>
      <c r="D315" s="758" t="s">
        <v>547</v>
      </c>
      <c r="E315" s="759">
        <v>50113001</v>
      </c>
      <c r="F315" s="758" t="s">
        <v>552</v>
      </c>
      <c r="G315" s="757" t="s">
        <v>553</v>
      </c>
      <c r="H315" s="757">
        <v>184398</v>
      </c>
      <c r="I315" s="757">
        <v>84398</v>
      </c>
      <c r="J315" s="757" t="s">
        <v>1090</v>
      </c>
      <c r="K315" s="757" t="s">
        <v>1091</v>
      </c>
      <c r="L315" s="760">
        <v>414.79000000000013</v>
      </c>
      <c r="M315" s="760">
        <v>3</v>
      </c>
      <c r="N315" s="761">
        <v>1244.3700000000003</v>
      </c>
    </row>
    <row r="316" spans="1:14" ht="14.4" customHeight="1" x14ac:dyDescent="0.3">
      <c r="A316" s="755" t="s">
        <v>529</v>
      </c>
      <c r="B316" s="756" t="s">
        <v>530</v>
      </c>
      <c r="C316" s="757" t="s">
        <v>546</v>
      </c>
      <c r="D316" s="758" t="s">
        <v>547</v>
      </c>
      <c r="E316" s="759">
        <v>50113001</v>
      </c>
      <c r="F316" s="758" t="s">
        <v>552</v>
      </c>
      <c r="G316" s="757" t="s">
        <v>553</v>
      </c>
      <c r="H316" s="757">
        <v>184399</v>
      </c>
      <c r="I316" s="757">
        <v>84399</v>
      </c>
      <c r="J316" s="757" t="s">
        <v>1092</v>
      </c>
      <c r="K316" s="757" t="s">
        <v>1093</v>
      </c>
      <c r="L316" s="760">
        <v>322.49</v>
      </c>
      <c r="M316" s="760">
        <v>8</v>
      </c>
      <c r="N316" s="761">
        <v>2579.92</v>
      </c>
    </row>
    <row r="317" spans="1:14" ht="14.4" customHeight="1" x14ac:dyDescent="0.3">
      <c r="A317" s="755" t="s">
        <v>529</v>
      </c>
      <c r="B317" s="756" t="s">
        <v>530</v>
      </c>
      <c r="C317" s="757" t="s">
        <v>546</v>
      </c>
      <c r="D317" s="758" t="s">
        <v>547</v>
      </c>
      <c r="E317" s="759">
        <v>50113001</v>
      </c>
      <c r="F317" s="758" t="s">
        <v>552</v>
      </c>
      <c r="G317" s="757" t="s">
        <v>558</v>
      </c>
      <c r="H317" s="757">
        <v>849187</v>
      </c>
      <c r="I317" s="757">
        <v>111902</v>
      </c>
      <c r="J317" s="757" t="s">
        <v>1094</v>
      </c>
      <c r="K317" s="757" t="s">
        <v>841</v>
      </c>
      <c r="L317" s="760">
        <v>32.56</v>
      </c>
      <c r="M317" s="760">
        <v>3</v>
      </c>
      <c r="N317" s="761">
        <v>97.68</v>
      </c>
    </row>
    <row r="318" spans="1:14" ht="14.4" customHeight="1" x14ac:dyDescent="0.3">
      <c r="A318" s="755" t="s">
        <v>529</v>
      </c>
      <c r="B318" s="756" t="s">
        <v>530</v>
      </c>
      <c r="C318" s="757" t="s">
        <v>546</v>
      </c>
      <c r="D318" s="758" t="s">
        <v>547</v>
      </c>
      <c r="E318" s="759">
        <v>50113001</v>
      </c>
      <c r="F318" s="758" t="s">
        <v>552</v>
      </c>
      <c r="G318" s="757" t="s">
        <v>553</v>
      </c>
      <c r="H318" s="757">
        <v>100231</v>
      </c>
      <c r="I318" s="757">
        <v>231</v>
      </c>
      <c r="J318" s="757" t="s">
        <v>1095</v>
      </c>
      <c r="K318" s="757" t="s">
        <v>1096</v>
      </c>
      <c r="L318" s="760">
        <v>33.119999999999983</v>
      </c>
      <c r="M318" s="760">
        <v>1</v>
      </c>
      <c r="N318" s="761">
        <v>33.119999999999983</v>
      </c>
    </row>
    <row r="319" spans="1:14" ht="14.4" customHeight="1" x14ac:dyDescent="0.3">
      <c r="A319" s="755" t="s">
        <v>529</v>
      </c>
      <c r="B319" s="756" t="s">
        <v>530</v>
      </c>
      <c r="C319" s="757" t="s">
        <v>546</v>
      </c>
      <c r="D319" s="758" t="s">
        <v>547</v>
      </c>
      <c r="E319" s="759">
        <v>50113001</v>
      </c>
      <c r="F319" s="758" t="s">
        <v>552</v>
      </c>
      <c r="G319" s="757" t="s">
        <v>553</v>
      </c>
      <c r="H319" s="757">
        <v>185071</v>
      </c>
      <c r="I319" s="757">
        <v>85071</v>
      </c>
      <c r="J319" s="757" t="s">
        <v>1097</v>
      </c>
      <c r="K319" s="757" t="s">
        <v>1098</v>
      </c>
      <c r="L319" s="760">
        <v>76.25</v>
      </c>
      <c r="M319" s="760">
        <v>2</v>
      </c>
      <c r="N319" s="761">
        <v>152.5</v>
      </c>
    </row>
    <row r="320" spans="1:14" ht="14.4" customHeight="1" x14ac:dyDescent="0.3">
      <c r="A320" s="755" t="s">
        <v>529</v>
      </c>
      <c r="B320" s="756" t="s">
        <v>530</v>
      </c>
      <c r="C320" s="757" t="s">
        <v>546</v>
      </c>
      <c r="D320" s="758" t="s">
        <v>547</v>
      </c>
      <c r="E320" s="759">
        <v>50113001</v>
      </c>
      <c r="F320" s="758" t="s">
        <v>552</v>
      </c>
      <c r="G320" s="757" t="s">
        <v>553</v>
      </c>
      <c r="H320" s="757">
        <v>100536</v>
      </c>
      <c r="I320" s="757">
        <v>536</v>
      </c>
      <c r="J320" s="757" t="s">
        <v>1099</v>
      </c>
      <c r="K320" s="757" t="s">
        <v>568</v>
      </c>
      <c r="L320" s="760">
        <v>125.69999999999997</v>
      </c>
      <c r="M320" s="760">
        <v>3</v>
      </c>
      <c r="N320" s="761">
        <v>377.09999999999991</v>
      </c>
    </row>
    <row r="321" spans="1:14" ht="14.4" customHeight="1" x14ac:dyDescent="0.3">
      <c r="A321" s="755" t="s">
        <v>529</v>
      </c>
      <c r="B321" s="756" t="s">
        <v>530</v>
      </c>
      <c r="C321" s="757" t="s">
        <v>546</v>
      </c>
      <c r="D321" s="758" t="s">
        <v>547</v>
      </c>
      <c r="E321" s="759">
        <v>50113001</v>
      </c>
      <c r="F321" s="758" t="s">
        <v>552</v>
      </c>
      <c r="G321" s="757" t="s">
        <v>558</v>
      </c>
      <c r="H321" s="757">
        <v>107981</v>
      </c>
      <c r="I321" s="757">
        <v>7981</v>
      </c>
      <c r="J321" s="757" t="s">
        <v>1100</v>
      </c>
      <c r="K321" s="757" t="s">
        <v>1101</v>
      </c>
      <c r="L321" s="760">
        <v>56.88000000000001</v>
      </c>
      <c r="M321" s="760">
        <v>20</v>
      </c>
      <c r="N321" s="761">
        <v>1137.6000000000001</v>
      </c>
    </row>
    <row r="322" spans="1:14" ht="14.4" customHeight="1" x14ac:dyDescent="0.3">
      <c r="A322" s="755" t="s">
        <v>529</v>
      </c>
      <c r="B322" s="756" t="s">
        <v>530</v>
      </c>
      <c r="C322" s="757" t="s">
        <v>546</v>
      </c>
      <c r="D322" s="758" t="s">
        <v>547</v>
      </c>
      <c r="E322" s="759">
        <v>50113001</v>
      </c>
      <c r="F322" s="758" t="s">
        <v>552</v>
      </c>
      <c r="G322" s="757" t="s">
        <v>558</v>
      </c>
      <c r="H322" s="757">
        <v>155823</v>
      </c>
      <c r="I322" s="757">
        <v>55823</v>
      </c>
      <c r="J322" s="757" t="s">
        <v>1100</v>
      </c>
      <c r="K322" s="757" t="s">
        <v>1102</v>
      </c>
      <c r="L322" s="760">
        <v>43.449515848264632</v>
      </c>
      <c r="M322" s="760">
        <v>234</v>
      </c>
      <c r="N322" s="761">
        <v>10167.186708493924</v>
      </c>
    </row>
    <row r="323" spans="1:14" ht="14.4" customHeight="1" x14ac:dyDescent="0.3">
      <c r="A323" s="755" t="s">
        <v>529</v>
      </c>
      <c r="B323" s="756" t="s">
        <v>530</v>
      </c>
      <c r="C323" s="757" t="s">
        <v>546</v>
      </c>
      <c r="D323" s="758" t="s">
        <v>547</v>
      </c>
      <c r="E323" s="759">
        <v>50113001</v>
      </c>
      <c r="F323" s="758" t="s">
        <v>552</v>
      </c>
      <c r="G323" s="757" t="s">
        <v>558</v>
      </c>
      <c r="H323" s="757">
        <v>155824</v>
      </c>
      <c r="I323" s="757">
        <v>55824</v>
      </c>
      <c r="J323" s="757" t="s">
        <v>1100</v>
      </c>
      <c r="K323" s="757" t="s">
        <v>1103</v>
      </c>
      <c r="L323" s="760">
        <v>56.879999999999995</v>
      </c>
      <c r="M323" s="760">
        <v>10</v>
      </c>
      <c r="N323" s="761">
        <v>568.79999999999995</v>
      </c>
    </row>
    <row r="324" spans="1:14" ht="14.4" customHeight="1" x14ac:dyDescent="0.3">
      <c r="A324" s="755" t="s">
        <v>529</v>
      </c>
      <c r="B324" s="756" t="s">
        <v>530</v>
      </c>
      <c r="C324" s="757" t="s">
        <v>546</v>
      </c>
      <c r="D324" s="758" t="s">
        <v>547</v>
      </c>
      <c r="E324" s="759">
        <v>50113001</v>
      </c>
      <c r="F324" s="758" t="s">
        <v>552</v>
      </c>
      <c r="G324" s="757" t="s">
        <v>553</v>
      </c>
      <c r="H324" s="757">
        <v>126782</v>
      </c>
      <c r="I324" s="757">
        <v>26782</v>
      </c>
      <c r="J324" s="757" t="s">
        <v>1104</v>
      </c>
      <c r="K324" s="757" t="s">
        <v>1105</v>
      </c>
      <c r="L324" s="760">
        <v>252.33999999999997</v>
      </c>
      <c r="M324" s="760">
        <v>1</v>
      </c>
      <c r="N324" s="761">
        <v>252.33999999999997</v>
      </c>
    </row>
    <row r="325" spans="1:14" ht="14.4" customHeight="1" x14ac:dyDescent="0.3">
      <c r="A325" s="755" t="s">
        <v>529</v>
      </c>
      <c r="B325" s="756" t="s">
        <v>530</v>
      </c>
      <c r="C325" s="757" t="s">
        <v>546</v>
      </c>
      <c r="D325" s="758" t="s">
        <v>547</v>
      </c>
      <c r="E325" s="759">
        <v>50113001</v>
      </c>
      <c r="F325" s="758" t="s">
        <v>552</v>
      </c>
      <c r="G325" s="757" t="s">
        <v>558</v>
      </c>
      <c r="H325" s="757">
        <v>126789</v>
      </c>
      <c r="I325" s="757">
        <v>26789</v>
      </c>
      <c r="J325" s="757" t="s">
        <v>1106</v>
      </c>
      <c r="K325" s="757" t="s">
        <v>564</v>
      </c>
      <c r="L325" s="760">
        <v>677.18</v>
      </c>
      <c r="M325" s="760">
        <v>1</v>
      </c>
      <c r="N325" s="761">
        <v>677.18</v>
      </c>
    </row>
    <row r="326" spans="1:14" ht="14.4" customHeight="1" x14ac:dyDescent="0.3">
      <c r="A326" s="755" t="s">
        <v>529</v>
      </c>
      <c r="B326" s="756" t="s">
        <v>530</v>
      </c>
      <c r="C326" s="757" t="s">
        <v>546</v>
      </c>
      <c r="D326" s="758" t="s">
        <v>547</v>
      </c>
      <c r="E326" s="759">
        <v>50113001</v>
      </c>
      <c r="F326" s="758" t="s">
        <v>552</v>
      </c>
      <c r="G326" s="757" t="s">
        <v>553</v>
      </c>
      <c r="H326" s="757">
        <v>191681</v>
      </c>
      <c r="I326" s="757">
        <v>91681</v>
      </c>
      <c r="J326" s="757" t="s">
        <v>1107</v>
      </c>
      <c r="K326" s="757" t="s">
        <v>1108</v>
      </c>
      <c r="L326" s="760">
        <v>161.19</v>
      </c>
      <c r="M326" s="760">
        <v>1</v>
      </c>
      <c r="N326" s="761">
        <v>161.19</v>
      </c>
    </row>
    <row r="327" spans="1:14" ht="14.4" customHeight="1" x14ac:dyDescent="0.3">
      <c r="A327" s="755" t="s">
        <v>529</v>
      </c>
      <c r="B327" s="756" t="s">
        <v>530</v>
      </c>
      <c r="C327" s="757" t="s">
        <v>546</v>
      </c>
      <c r="D327" s="758" t="s">
        <v>547</v>
      </c>
      <c r="E327" s="759">
        <v>50113001</v>
      </c>
      <c r="F327" s="758" t="s">
        <v>552</v>
      </c>
      <c r="G327" s="757" t="s">
        <v>553</v>
      </c>
      <c r="H327" s="757">
        <v>100876</v>
      </c>
      <c r="I327" s="757">
        <v>876</v>
      </c>
      <c r="J327" s="757" t="s">
        <v>1109</v>
      </c>
      <c r="K327" s="757" t="s">
        <v>1110</v>
      </c>
      <c r="L327" s="760">
        <v>66.719999999999956</v>
      </c>
      <c r="M327" s="760">
        <v>3</v>
      </c>
      <c r="N327" s="761">
        <v>200.15999999999985</v>
      </c>
    </row>
    <row r="328" spans="1:14" ht="14.4" customHeight="1" x14ac:dyDescent="0.3">
      <c r="A328" s="755" t="s">
        <v>529</v>
      </c>
      <c r="B328" s="756" t="s">
        <v>530</v>
      </c>
      <c r="C328" s="757" t="s">
        <v>546</v>
      </c>
      <c r="D328" s="758" t="s">
        <v>547</v>
      </c>
      <c r="E328" s="759">
        <v>50113001</v>
      </c>
      <c r="F328" s="758" t="s">
        <v>552</v>
      </c>
      <c r="G328" s="757" t="s">
        <v>553</v>
      </c>
      <c r="H328" s="757">
        <v>157351</v>
      </c>
      <c r="I328" s="757">
        <v>57351</v>
      </c>
      <c r="J328" s="757" t="s">
        <v>1111</v>
      </c>
      <c r="K328" s="757" t="s">
        <v>1112</v>
      </c>
      <c r="L328" s="760">
        <v>47.769974430845004</v>
      </c>
      <c r="M328" s="760">
        <v>6</v>
      </c>
      <c r="N328" s="761">
        <v>286.61984658507004</v>
      </c>
    </row>
    <row r="329" spans="1:14" ht="14.4" customHeight="1" x14ac:dyDescent="0.3">
      <c r="A329" s="755" t="s">
        <v>529</v>
      </c>
      <c r="B329" s="756" t="s">
        <v>530</v>
      </c>
      <c r="C329" s="757" t="s">
        <v>546</v>
      </c>
      <c r="D329" s="758" t="s">
        <v>547</v>
      </c>
      <c r="E329" s="759">
        <v>50113001</v>
      </c>
      <c r="F329" s="758" t="s">
        <v>552</v>
      </c>
      <c r="G329" s="757" t="s">
        <v>553</v>
      </c>
      <c r="H329" s="757">
        <v>101940</v>
      </c>
      <c r="I329" s="757">
        <v>1940</v>
      </c>
      <c r="J329" s="757" t="s">
        <v>1113</v>
      </c>
      <c r="K329" s="757" t="s">
        <v>1114</v>
      </c>
      <c r="L329" s="760">
        <v>26.910000000000004</v>
      </c>
      <c r="M329" s="760">
        <v>8</v>
      </c>
      <c r="N329" s="761">
        <v>215.28000000000003</v>
      </c>
    </row>
    <row r="330" spans="1:14" ht="14.4" customHeight="1" x14ac:dyDescent="0.3">
      <c r="A330" s="755" t="s">
        <v>529</v>
      </c>
      <c r="B330" s="756" t="s">
        <v>530</v>
      </c>
      <c r="C330" s="757" t="s">
        <v>546</v>
      </c>
      <c r="D330" s="758" t="s">
        <v>547</v>
      </c>
      <c r="E330" s="759">
        <v>50113001</v>
      </c>
      <c r="F330" s="758" t="s">
        <v>552</v>
      </c>
      <c r="G330" s="757" t="s">
        <v>558</v>
      </c>
      <c r="H330" s="757">
        <v>157871</v>
      </c>
      <c r="I330" s="757">
        <v>157871</v>
      </c>
      <c r="J330" s="757" t="s">
        <v>1115</v>
      </c>
      <c r="K330" s="757" t="s">
        <v>1116</v>
      </c>
      <c r="L330" s="760">
        <v>247.5</v>
      </c>
      <c r="M330" s="760">
        <v>4</v>
      </c>
      <c r="N330" s="761">
        <v>990</v>
      </c>
    </row>
    <row r="331" spans="1:14" ht="14.4" customHeight="1" x14ac:dyDescent="0.3">
      <c r="A331" s="755" t="s">
        <v>529</v>
      </c>
      <c r="B331" s="756" t="s">
        <v>530</v>
      </c>
      <c r="C331" s="757" t="s">
        <v>546</v>
      </c>
      <c r="D331" s="758" t="s">
        <v>547</v>
      </c>
      <c r="E331" s="759">
        <v>50113001</v>
      </c>
      <c r="F331" s="758" t="s">
        <v>552</v>
      </c>
      <c r="G331" s="757" t="s">
        <v>558</v>
      </c>
      <c r="H331" s="757">
        <v>850729</v>
      </c>
      <c r="I331" s="757">
        <v>157875</v>
      </c>
      <c r="J331" s="757" t="s">
        <v>1117</v>
      </c>
      <c r="K331" s="757" t="s">
        <v>1118</v>
      </c>
      <c r="L331" s="760">
        <v>325.15999999999997</v>
      </c>
      <c r="M331" s="760">
        <v>2</v>
      </c>
      <c r="N331" s="761">
        <v>650.31999999999994</v>
      </c>
    </row>
    <row r="332" spans="1:14" ht="14.4" customHeight="1" x14ac:dyDescent="0.3">
      <c r="A332" s="755" t="s">
        <v>529</v>
      </c>
      <c r="B332" s="756" t="s">
        <v>530</v>
      </c>
      <c r="C332" s="757" t="s">
        <v>546</v>
      </c>
      <c r="D332" s="758" t="s">
        <v>547</v>
      </c>
      <c r="E332" s="759">
        <v>50113001</v>
      </c>
      <c r="F332" s="758" t="s">
        <v>552</v>
      </c>
      <c r="G332" s="757" t="s">
        <v>553</v>
      </c>
      <c r="H332" s="757">
        <v>849941</v>
      </c>
      <c r="I332" s="757">
        <v>162142</v>
      </c>
      <c r="J332" s="757" t="s">
        <v>1119</v>
      </c>
      <c r="K332" s="757" t="s">
        <v>1120</v>
      </c>
      <c r="L332" s="760">
        <v>28.41</v>
      </c>
      <c r="M332" s="760">
        <v>22</v>
      </c>
      <c r="N332" s="761">
        <v>625.02</v>
      </c>
    </row>
    <row r="333" spans="1:14" ht="14.4" customHeight="1" x14ac:dyDescent="0.3">
      <c r="A333" s="755" t="s">
        <v>529</v>
      </c>
      <c r="B333" s="756" t="s">
        <v>530</v>
      </c>
      <c r="C333" s="757" t="s">
        <v>546</v>
      </c>
      <c r="D333" s="758" t="s">
        <v>547</v>
      </c>
      <c r="E333" s="759">
        <v>50113001</v>
      </c>
      <c r="F333" s="758" t="s">
        <v>552</v>
      </c>
      <c r="G333" s="757" t="s">
        <v>553</v>
      </c>
      <c r="H333" s="757">
        <v>848950</v>
      </c>
      <c r="I333" s="757">
        <v>155148</v>
      </c>
      <c r="J333" s="757" t="s">
        <v>1119</v>
      </c>
      <c r="K333" s="757" t="s">
        <v>1121</v>
      </c>
      <c r="L333" s="760">
        <v>18.670000000000002</v>
      </c>
      <c r="M333" s="760">
        <v>1</v>
      </c>
      <c r="N333" s="761">
        <v>18.670000000000002</v>
      </c>
    </row>
    <row r="334" spans="1:14" ht="14.4" customHeight="1" x14ac:dyDescent="0.3">
      <c r="A334" s="755" t="s">
        <v>529</v>
      </c>
      <c r="B334" s="756" t="s">
        <v>530</v>
      </c>
      <c r="C334" s="757" t="s">
        <v>546</v>
      </c>
      <c r="D334" s="758" t="s">
        <v>547</v>
      </c>
      <c r="E334" s="759">
        <v>50113001</v>
      </c>
      <c r="F334" s="758" t="s">
        <v>552</v>
      </c>
      <c r="G334" s="757" t="s">
        <v>553</v>
      </c>
      <c r="H334" s="757">
        <v>111696</v>
      </c>
      <c r="I334" s="757">
        <v>11696</v>
      </c>
      <c r="J334" s="757" t="s">
        <v>1122</v>
      </c>
      <c r="K334" s="757" t="s">
        <v>1123</v>
      </c>
      <c r="L334" s="760">
        <v>324.83</v>
      </c>
      <c r="M334" s="760">
        <v>17</v>
      </c>
      <c r="N334" s="761">
        <v>5522.11</v>
      </c>
    </row>
    <row r="335" spans="1:14" ht="14.4" customHeight="1" x14ac:dyDescent="0.3">
      <c r="A335" s="755" t="s">
        <v>529</v>
      </c>
      <c r="B335" s="756" t="s">
        <v>530</v>
      </c>
      <c r="C335" s="757" t="s">
        <v>546</v>
      </c>
      <c r="D335" s="758" t="s">
        <v>547</v>
      </c>
      <c r="E335" s="759">
        <v>50113001</v>
      </c>
      <c r="F335" s="758" t="s">
        <v>552</v>
      </c>
      <c r="G335" s="757" t="s">
        <v>553</v>
      </c>
      <c r="H335" s="757">
        <v>29328</v>
      </c>
      <c r="I335" s="757">
        <v>29328</v>
      </c>
      <c r="J335" s="757" t="s">
        <v>1124</v>
      </c>
      <c r="K335" s="757" t="s">
        <v>1125</v>
      </c>
      <c r="L335" s="760">
        <v>1147.92</v>
      </c>
      <c r="M335" s="760">
        <v>3</v>
      </c>
      <c r="N335" s="761">
        <v>3443.76</v>
      </c>
    </row>
    <row r="336" spans="1:14" ht="14.4" customHeight="1" x14ac:dyDescent="0.3">
      <c r="A336" s="755" t="s">
        <v>529</v>
      </c>
      <c r="B336" s="756" t="s">
        <v>530</v>
      </c>
      <c r="C336" s="757" t="s">
        <v>546</v>
      </c>
      <c r="D336" s="758" t="s">
        <v>547</v>
      </c>
      <c r="E336" s="759">
        <v>50113001</v>
      </c>
      <c r="F336" s="758" t="s">
        <v>552</v>
      </c>
      <c r="G336" s="757" t="s">
        <v>553</v>
      </c>
      <c r="H336" s="757">
        <v>846347</v>
      </c>
      <c r="I336" s="757">
        <v>29327</v>
      </c>
      <c r="J336" s="757" t="s">
        <v>1126</v>
      </c>
      <c r="K336" s="757" t="s">
        <v>531</v>
      </c>
      <c r="L336" s="760">
        <v>562.96</v>
      </c>
      <c r="M336" s="760">
        <v>3</v>
      </c>
      <c r="N336" s="761">
        <v>1688.88</v>
      </c>
    </row>
    <row r="337" spans="1:14" ht="14.4" customHeight="1" x14ac:dyDescent="0.3">
      <c r="A337" s="755" t="s">
        <v>529</v>
      </c>
      <c r="B337" s="756" t="s">
        <v>530</v>
      </c>
      <c r="C337" s="757" t="s">
        <v>546</v>
      </c>
      <c r="D337" s="758" t="s">
        <v>547</v>
      </c>
      <c r="E337" s="759">
        <v>50113001</v>
      </c>
      <c r="F337" s="758" t="s">
        <v>552</v>
      </c>
      <c r="G337" s="757" t="s">
        <v>553</v>
      </c>
      <c r="H337" s="757">
        <v>102963</v>
      </c>
      <c r="I337" s="757">
        <v>2963</v>
      </c>
      <c r="J337" s="757" t="s">
        <v>1127</v>
      </c>
      <c r="K337" s="757" t="s">
        <v>1128</v>
      </c>
      <c r="L337" s="760">
        <v>97.589951157003213</v>
      </c>
      <c r="M337" s="760">
        <v>9</v>
      </c>
      <c r="N337" s="761">
        <v>878.30956041302886</v>
      </c>
    </row>
    <row r="338" spans="1:14" ht="14.4" customHeight="1" x14ac:dyDescent="0.3">
      <c r="A338" s="755" t="s">
        <v>529</v>
      </c>
      <c r="B338" s="756" t="s">
        <v>530</v>
      </c>
      <c r="C338" s="757" t="s">
        <v>546</v>
      </c>
      <c r="D338" s="758" t="s">
        <v>547</v>
      </c>
      <c r="E338" s="759">
        <v>50113001</v>
      </c>
      <c r="F338" s="758" t="s">
        <v>552</v>
      </c>
      <c r="G338" s="757" t="s">
        <v>553</v>
      </c>
      <c r="H338" s="757">
        <v>100269</v>
      </c>
      <c r="I338" s="757">
        <v>269</v>
      </c>
      <c r="J338" s="757" t="s">
        <v>1129</v>
      </c>
      <c r="K338" s="757" t="s">
        <v>735</v>
      </c>
      <c r="L338" s="760">
        <v>40.779999999999994</v>
      </c>
      <c r="M338" s="760">
        <v>7</v>
      </c>
      <c r="N338" s="761">
        <v>285.45999999999998</v>
      </c>
    </row>
    <row r="339" spans="1:14" ht="14.4" customHeight="1" x14ac:dyDescent="0.3">
      <c r="A339" s="755" t="s">
        <v>529</v>
      </c>
      <c r="B339" s="756" t="s">
        <v>530</v>
      </c>
      <c r="C339" s="757" t="s">
        <v>546</v>
      </c>
      <c r="D339" s="758" t="s">
        <v>547</v>
      </c>
      <c r="E339" s="759">
        <v>50113001</v>
      </c>
      <c r="F339" s="758" t="s">
        <v>552</v>
      </c>
      <c r="G339" s="757" t="s">
        <v>558</v>
      </c>
      <c r="H339" s="757">
        <v>210568</v>
      </c>
      <c r="I339" s="757">
        <v>210568</v>
      </c>
      <c r="J339" s="757" t="s">
        <v>1130</v>
      </c>
      <c r="K339" s="757" t="s">
        <v>1131</v>
      </c>
      <c r="L339" s="760">
        <v>973.46999999999991</v>
      </c>
      <c r="M339" s="760">
        <v>2</v>
      </c>
      <c r="N339" s="761">
        <v>1946.9399999999998</v>
      </c>
    </row>
    <row r="340" spans="1:14" ht="14.4" customHeight="1" x14ac:dyDescent="0.3">
      <c r="A340" s="755" t="s">
        <v>529</v>
      </c>
      <c r="B340" s="756" t="s">
        <v>530</v>
      </c>
      <c r="C340" s="757" t="s">
        <v>546</v>
      </c>
      <c r="D340" s="758" t="s">
        <v>547</v>
      </c>
      <c r="E340" s="759">
        <v>50113001</v>
      </c>
      <c r="F340" s="758" t="s">
        <v>552</v>
      </c>
      <c r="G340" s="757" t="s">
        <v>558</v>
      </c>
      <c r="H340" s="757">
        <v>850214</v>
      </c>
      <c r="I340" s="757">
        <v>126013</v>
      </c>
      <c r="J340" s="757" t="s">
        <v>1132</v>
      </c>
      <c r="K340" s="757" t="s">
        <v>589</v>
      </c>
      <c r="L340" s="760">
        <v>55.204999999999991</v>
      </c>
      <c r="M340" s="760">
        <v>2</v>
      </c>
      <c r="N340" s="761">
        <v>110.40999999999998</v>
      </c>
    </row>
    <row r="341" spans="1:14" ht="14.4" customHeight="1" x14ac:dyDescent="0.3">
      <c r="A341" s="755" t="s">
        <v>529</v>
      </c>
      <c r="B341" s="756" t="s">
        <v>530</v>
      </c>
      <c r="C341" s="757" t="s">
        <v>546</v>
      </c>
      <c r="D341" s="758" t="s">
        <v>547</v>
      </c>
      <c r="E341" s="759">
        <v>50113001</v>
      </c>
      <c r="F341" s="758" t="s">
        <v>552</v>
      </c>
      <c r="G341" s="757" t="s">
        <v>553</v>
      </c>
      <c r="H341" s="757">
        <v>102961</v>
      </c>
      <c r="I341" s="757">
        <v>2961</v>
      </c>
      <c r="J341" s="757" t="s">
        <v>1133</v>
      </c>
      <c r="K341" s="757" t="s">
        <v>1134</v>
      </c>
      <c r="L341" s="760">
        <v>38.850000000000016</v>
      </c>
      <c r="M341" s="760">
        <v>1</v>
      </c>
      <c r="N341" s="761">
        <v>38.850000000000016</v>
      </c>
    </row>
    <row r="342" spans="1:14" ht="14.4" customHeight="1" x14ac:dyDescent="0.3">
      <c r="A342" s="755" t="s">
        <v>529</v>
      </c>
      <c r="B342" s="756" t="s">
        <v>530</v>
      </c>
      <c r="C342" s="757" t="s">
        <v>546</v>
      </c>
      <c r="D342" s="758" t="s">
        <v>547</v>
      </c>
      <c r="E342" s="759">
        <v>50113001</v>
      </c>
      <c r="F342" s="758" t="s">
        <v>552</v>
      </c>
      <c r="G342" s="757" t="s">
        <v>558</v>
      </c>
      <c r="H342" s="757">
        <v>844651</v>
      </c>
      <c r="I342" s="757">
        <v>101205</v>
      </c>
      <c r="J342" s="757" t="s">
        <v>1135</v>
      </c>
      <c r="K342" s="757" t="s">
        <v>687</v>
      </c>
      <c r="L342" s="760">
        <v>86.68</v>
      </c>
      <c r="M342" s="760">
        <v>6</v>
      </c>
      <c r="N342" s="761">
        <v>520.08000000000004</v>
      </c>
    </row>
    <row r="343" spans="1:14" ht="14.4" customHeight="1" x14ac:dyDescent="0.3">
      <c r="A343" s="755" t="s">
        <v>529</v>
      </c>
      <c r="B343" s="756" t="s">
        <v>530</v>
      </c>
      <c r="C343" s="757" t="s">
        <v>546</v>
      </c>
      <c r="D343" s="758" t="s">
        <v>547</v>
      </c>
      <c r="E343" s="759">
        <v>50113001</v>
      </c>
      <c r="F343" s="758" t="s">
        <v>552</v>
      </c>
      <c r="G343" s="757" t="s">
        <v>558</v>
      </c>
      <c r="H343" s="757">
        <v>845220</v>
      </c>
      <c r="I343" s="757">
        <v>101211</v>
      </c>
      <c r="J343" s="757" t="s">
        <v>1135</v>
      </c>
      <c r="K343" s="757" t="s">
        <v>1136</v>
      </c>
      <c r="L343" s="760">
        <v>222.42999999999998</v>
      </c>
      <c r="M343" s="760">
        <v>6</v>
      </c>
      <c r="N343" s="761">
        <v>1334.58</v>
      </c>
    </row>
    <row r="344" spans="1:14" ht="14.4" customHeight="1" x14ac:dyDescent="0.3">
      <c r="A344" s="755" t="s">
        <v>529</v>
      </c>
      <c r="B344" s="756" t="s">
        <v>530</v>
      </c>
      <c r="C344" s="757" t="s">
        <v>546</v>
      </c>
      <c r="D344" s="758" t="s">
        <v>547</v>
      </c>
      <c r="E344" s="759">
        <v>50113001</v>
      </c>
      <c r="F344" s="758" t="s">
        <v>552</v>
      </c>
      <c r="G344" s="757" t="s">
        <v>558</v>
      </c>
      <c r="H344" s="757">
        <v>849831</v>
      </c>
      <c r="I344" s="757">
        <v>162008</v>
      </c>
      <c r="J344" s="757" t="s">
        <v>1137</v>
      </c>
      <c r="K344" s="757" t="s">
        <v>671</v>
      </c>
      <c r="L344" s="760">
        <v>182.93000000000012</v>
      </c>
      <c r="M344" s="760">
        <v>2</v>
      </c>
      <c r="N344" s="761">
        <v>365.86000000000024</v>
      </c>
    </row>
    <row r="345" spans="1:14" ht="14.4" customHeight="1" x14ac:dyDescent="0.3">
      <c r="A345" s="755" t="s">
        <v>529</v>
      </c>
      <c r="B345" s="756" t="s">
        <v>530</v>
      </c>
      <c r="C345" s="757" t="s">
        <v>546</v>
      </c>
      <c r="D345" s="758" t="s">
        <v>547</v>
      </c>
      <c r="E345" s="759">
        <v>50113001</v>
      </c>
      <c r="F345" s="758" t="s">
        <v>552</v>
      </c>
      <c r="G345" s="757" t="s">
        <v>558</v>
      </c>
      <c r="H345" s="757">
        <v>846338</v>
      </c>
      <c r="I345" s="757">
        <v>122685</v>
      </c>
      <c r="J345" s="757" t="s">
        <v>1138</v>
      </c>
      <c r="K345" s="757" t="s">
        <v>671</v>
      </c>
      <c r="L345" s="760">
        <v>116.84000000000005</v>
      </c>
      <c r="M345" s="760">
        <v>13</v>
      </c>
      <c r="N345" s="761">
        <v>1518.9200000000005</v>
      </c>
    </row>
    <row r="346" spans="1:14" ht="14.4" customHeight="1" x14ac:dyDescent="0.3">
      <c r="A346" s="755" t="s">
        <v>529</v>
      </c>
      <c r="B346" s="756" t="s">
        <v>530</v>
      </c>
      <c r="C346" s="757" t="s">
        <v>546</v>
      </c>
      <c r="D346" s="758" t="s">
        <v>547</v>
      </c>
      <c r="E346" s="759">
        <v>50113001</v>
      </c>
      <c r="F346" s="758" t="s">
        <v>552</v>
      </c>
      <c r="G346" s="757" t="s">
        <v>558</v>
      </c>
      <c r="H346" s="757">
        <v>846340</v>
      </c>
      <c r="I346" s="757">
        <v>122690</v>
      </c>
      <c r="J346" s="757" t="s">
        <v>1138</v>
      </c>
      <c r="K346" s="757" t="s">
        <v>669</v>
      </c>
      <c r="L346" s="760">
        <v>279.59000000000009</v>
      </c>
      <c r="M346" s="760">
        <v>1</v>
      </c>
      <c r="N346" s="761">
        <v>279.59000000000009</v>
      </c>
    </row>
    <row r="347" spans="1:14" ht="14.4" customHeight="1" x14ac:dyDescent="0.3">
      <c r="A347" s="755" t="s">
        <v>529</v>
      </c>
      <c r="B347" s="756" t="s">
        <v>530</v>
      </c>
      <c r="C347" s="757" t="s">
        <v>546</v>
      </c>
      <c r="D347" s="758" t="s">
        <v>547</v>
      </c>
      <c r="E347" s="759">
        <v>50113001</v>
      </c>
      <c r="F347" s="758" t="s">
        <v>552</v>
      </c>
      <c r="G347" s="757" t="s">
        <v>558</v>
      </c>
      <c r="H347" s="757">
        <v>845219</v>
      </c>
      <c r="I347" s="757">
        <v>101233</v>
      </c>
      <c r="J347" s="757" t="s">
        <v>1139</v>
      </c>
      <c r="K347" s="757" t="s">
        <v>1140</v>
      </c>
      <c r="L347" s="760">
        <v>368.25</v>
      </c>
      <c r="M347" s="760">
        <v>1</v>
      </c>
      <c r="N347" s="761">
        <v>368.25</v>
      </c>
    </row>
    <row r="348" spans="1:14" ht="14.4" customHeight="1" x14ac:dyDescent="0.3">
      <c r="A348" s="755" t="s">
        <v>529</v>
      </c>
      <c r="B348" s="756" t="s">
        <v>530</v>
      </c>
      <c r="C348" s="757" t="s">
        <v>546</v>
      </c>
      <c r="D348" s="758" t="s">
        <v>547</v>
      </c>
      <c r="E348" s="759">
        <v>50113001</v>
      </c>
      <c r="F348" s="758" t="s">
        <v>552</v>
      </c>
      <c r="G348" s="757" t="s">
        <v>558</v>
      </c>
      <c r="H348" s="757">
        <v>844738</v>
      </c>
      <c r="I348" s="757">
        <v>101227</v>
      </c>
      <c r="J348" s="757" t="s">
        <v>1139</v>
      </c>
      <c r="K348" s="757" t="s">
        <v>800</v>
      </c>
      <c r="L348" s="760">
        <v>162.79</v>
      </c>
      <c r="M348" s="760">
        <v>2</v>
      </c>
      <c r="N348" s="761">
        <v>325.58</v>
      </c>
    </row>
    <row r="349" spans="1:14" ht="14.4" customHeight="1" x14ac:dyDescent="0.3">
      <c r="A349" s="755" t="s">
        <v>529</v>
      </c>
      <c r="B349" s="756" t="s">
        <v>530</v>
      </c>
      <c r="C349" s="757" t="s">
        <v>546</v>
      </c>
      <c r="D349" s="758" t="s">
        <v>547</v>
      </c>
      <c r="E349" s="759">
        <v>50113001</v>
      </c>
      <c r="F349" s="758" t="s">
        <v>552</v>
      </c>
      <c r="G349" s="757" t="s">
        <v>531</v>
      </c>
      <c r="H349" s="757">
        <v>153535</v>
      </c>
      <c r="I349" s="757">
        <v>53535</v>
      </c>
      <c r="J349" s="757" t="s">
        <v>1141</v>
      </c>
      <c r="K349" s="757" t="s">
        <v>1142</v>
      </c>
      <c r="L349" s="760">
        <v>120.02000000000001</v>
      </c>
      <c r="M349" s="760">
        <v>1</v>
      </c>
      <c r="N349" s="761">
        <v>120.02000000000001</v>
      </c>
    </row>
    <row r="350" spans="1:14" ht="14.4" customHeight="1" x14ac:dyDescent="0.3">
      <c r="A350" s="755" t="s">
        <v>529</v>
      </c>
      <c r="B350" s="756" t="s">
        <v>530</v>
      </c>
      <c r="C350" s="757" t="s">
        <v>546</v>
      </c>
      <c r="D350" s="758" t="s">
        <v>547</v>
      </c>
      <c r="E350" s="759">
        <v>50113001</v>
      </c>
      <c r="F350" s="758" t="s">
        <v>552</v>
      </c>
      <c r="G350" s="757" t="s">
        <v>558</v>
      </c>
      <c r="H350" s="757">
        <v>178689</v>
      </c>
      <c r="I350" s="757">
        <v>178689</v>
      </c>
      <c r="J350" s="757" t="s">
        <v>1143</v>
      </c>
      <c r="K350" s="757" t="s">
        <v>1144</v>
      </c>
      <c r="L350" s="760">
        <v>98.44</v>
      </c>
      <c r="M350" s="760">
        <v>8</v>
      </c>
      <c r="N350" s="761">
        <v>787.52</v>
      </c>
    </row>
    <row r="351" spans="1:14" ht="14.4" customHeight="1" x14ac:dyDescent="0.3">
      <c r="A351" s="755" t="s">
        <v>529</v>
      </c>
      <c r="B351" s="756" t="s">
        <v>530</v>
      </c>
      <c r="C351" s="757" t="s">
        <v>546</v>
      </c>
      <c r="D351" s="758" t="s">
        <v>547</v>
      </c>
      <c r="E351" s="759">
        <v>50113001</v>
      </c>
      <c r="F351" s="758" t="s">
        <v>552</v>
      </c>
      <c r="G351" s="757" t="s">
        <v>553</v>
      </c>
      <c r="H351" s="757">
        <v>100584</v>
      </c>
      <c r="I351" s="757">
        <v>584</v>
      </c>
      <c r="J351" s="757" t="s">
        <v>1145</v>
      </c>
      <c r="K351" s="757" t="s">
        <v>1146</v>
      </c>
      <c r="L351" s="760">
        <v>74.219999999999985</v>
      </c>
      <c r="M351" s="760">
        <v>2</v>
      </c>
      <c r="N351" s="761">
        <v>148.43999999999997</v>
      </c>
    </row>
    <row r="352" spans="1:14" ht="14.4" customHeight="1" x14ac:dyDescent="0.3">
      <c r="A352" s="755" t="s">
        <v>529</v>
      </c>
      <c r="B352" s="756" t="s">
        <v>530</v>
      </c>
      <c r="C352" s="757" t="s">
        <v>546</v>
      </c>
      <c r="D352" s="758" t="s">
        <v>547</v>
      </c>
      <c r="E352" s="759">
        <v>50113001</v>
      </c>
      <c r="F352" s="758" t="s">
        <v>552</v>
      </c>
      <c r="G352" s="757" t="s">
        <v>553</v>
      </c>
      <c r="H352" s="757">
        <v>845758</v>
      </c>
      <c r="I352" s="757">
        <v>280</v>
      </c>
      <c r="J352" s="757" t="s">
        <v>1147</v>
      </c>
      <c r="K352" s="757" t="s">
        <v>1148</v>
      </c>
      <c r="L352" s="760">
        <v>34.33</v>
      </c>
      <c r="M352" s="760">
        <v>2</v>
      </c>
      <c r="N352" s="761">
        <v>68.66</v>
      </c>
    </row>
    <row r="353" spans="1:14" ht="14.4" customHeight="1" x14ac:dyDescent="0.3">
      <c r="A353" s="755" t="s">
        <v>529</v>
      </c>
      <c r="B353" s="756" t="s">
        <v>530</v>
      </c>
      <c r="C353" s="757" t="s">
        <v>546</v>
      </c>
      <c r="D353" s="758" t="s">
        <v>547</v>
      </c>
      <c r="E353" s="759">
        <v>50113001</v>
      </c>
      <c r="F353" s="758" t="s">
        <v>552</v>
      </c>
      <c r="G353" s="757" t="s">
        <v>558</v>
      </c>
      <c r="H353" s="757">
        <v>988793</v>
      </c>
      <c r="I353" s="757">
        <v>142866</v>
      </c>
      <c r="J353" s="757" t="s">
        <v>1149</v>
      </c>
      <c r="K353" s="757" t="s">
        <v>1150</v>
      </c>
      <c r="L353" s="760">
        <v>356.95000000000005</v>
      </c>
      <c r="M353" s="760">
        <v>2</v>
      </c>
      <c r="N353" s="761">
        <v>713.90000000000009</v>
      </c>
    </row>
    <row r="354" spans="1:14" ht="14.4" customHeight="1" x14ac:dyDescent="0.3">
      <c r="A354" s="755" t="s">
        <v>529</v>
      </c>
      <c r="B354" s="756" t="s">
        <v>530</v>
      </c>
      <c r="C354" s="757" t="s">
        <v>546</v>
      </c>
      <c r="D354" s="758" t="s">
        <v>547</v>
      </c>
      <c r="E354" s="759">
        <v>50113001</v>
      </c>
      <c r="F354" s="758" t="s">
        <v>552</v>
      </c>
      <c r="G354" s="757" t="s">
        <v>558</v>
      </c>
      <c r="H354" s="757">
        <v>142865</v>
      </c>
      <c r="I354" s="757">
        <v>142865</v>
      </c>
      <c r="J354" s="757" t="s">
        <v>1151</v>
      </c>
      <c r="K354" s="757" t="s">
        <v>1152</v>
      </c>
      <c r="L354" s="760">
        <v>47.52000000000001</v>
      </c>
      <c r="M354" s="760">
        <v>6</v>
      </c>
      <c r="N354" s="761">
        <v>285.12000000000006</v>
      </c>
    </row>
    <row r="355" spans="1:14" ht="14.4" customHeight="1" x14ac:dyDescent="0.3">
      <c r="A355" s="755" t="s">
        <v>529</v>
      </c>
      <c r="B355" s="756" t="s">
        <v>530</v>
      </c>
      <c r="C355" s="757" t="s">
        <v>546</v>
      </c>
      <c r="D355" s="758" t="s">
        <v>547</v>
      </c>
      <c r="E355" s="759">
        <v>50113001</v>
      </c>
      <c r="F355" s="758" t="s">
        <v>552</v>
      </c>
      <c r="G355" s="757" t="s">
        <v>553</v>
      </c>
      <c r="H355" s="757">
        <v>118304</v>
      </c>
      <c r="I355" s="757">
        <v>18304</v>
      </c>
      <c r="J355" s="757" t="s">
        <v>1153</v>
      </c>
      <c r="K355" s="757" t="s">
        <v>1154</v>
      </c>
      <c r="L355" s="760">
        <v>185.61068153027031</v>
      </c>
      <c r="M355" s="760">
        <v>43</v>
      </c>
      <c r="N355" s="761">
        <v>7981.2593058016237</v>
      </c>
    </row>
    <row r="356" spans="1:14" ht="14.4" customHeight="1" x14ac:dyDescent="0.3">
      <c r="A356" s="755" t="s">
        <v>529</v>
      </c>
      <c r="B356" s="756" t="s">
        <v>530</v>
      </c>
      <c r="C356" s="757" t="s">
        <v>546</v>
      </c>
      <c r="D356" s="758" t="s">
        <v>547</v>
      </c>
      <c r="E356" s="759">
        <v>50113001</v>
      </c>
      <c r="F356" s="758" t="s">
        <v>552</v>
      </c>
      <c r="G356" s="757" t="s">
        <v>553</v>
      </c>
      <c r="H356" s="757">
        <v>118305</v>
      </c>
      <c r="I356" s="757">
        <v>18305</v>
      </c>
      <c r="J356" s="757" t="s">
        <v>1153</v>
      </c>
      <c r="K356" s="757" t="s">
        <v>1155</v>
      </c>
      <c r="L356" s="760">
        <v>241.99999700690628</v>
      </c>
      <c r="M356" s="760">
        <v>18</v>
      </c>
      <c r="N356" s="761">
        <v>4355.9999461243133</v>
      </c>
    </row>
    <row r="357" spans="1:14" ht="14.4" customHeight="1" x14ac:dyDescent="0.3">
      <c r="A357" s="755" t="s">
        <v>529</v>
      </c>
      <c r="B357" s="756" t="s">
        <v>530</v>
      </c>
      <c r="C357" s="757" t="s">
        <v>546</v>
      </c>
      <c r="D357" s="758" t="s">
        <v>547</v>
      </c>
      <c r="E357" s="759">
        <v>50113001</v>
      </c>
      <c r="F357" s="758" t="s">
        <v>552</v>
      </c>
      <c r="G357" s="757" t="s">
        <v>553</v>
      </c>
      <c r="H357" s="757">
        <v>159357</v>
      </c>
      <c r="I357" s="757">
        <v>59357</v>
      </c>
      <c r="J357" s="757" t="s">
        <v>1156</v>
      </c>
      <c r="K357" s="757" t="s">
        <v>1157</v>
      </c>
      <c r="L357" s="760">
        <v>188.88072377638102</v>
      </c>
      <c r="M357" s="760">
        <v>2</v>
      </c>
      <c r="N357" s="761">
        <v>377.76144755276204</v>
      </c>
    </row>
    <row r="358" spans="1:14" ht="14.4" customHeight="1" x14ac:dyDescent="0.3">
      <c r="A358" s="755" t="s">
        <v>529</v>
      </c>
      <c r="B358" s="756" t="s">
        <v>530</v>
      </c>
      <c r="C358" s="757" t="s">
        <v>546</v>
      </c>
      <c r="D358" s="758" t="s">
        <v>547</v>
      </c>
      <c r="E358" s="759">
        <v>50113001</v>
      </c>
      <c r="F358" s="758" t="s">
        <v>552</v>
      </c>
      <c r="G358" s="757" t="s">
        <v>558</v>
      </c>
      <c r="H358" s="757">
        <v>147741</v>
      </c>
      <c r="I358" s="757">
        <v>47741</v>
      </c>
      <c r="J358" s="757" t="s">
        <v>1158</v>
      </c>
      <c r="K358" s="757" t="s">
        <v>800</v>
      </c>
      <c r="L358" s="760">
        <v>39.480000000000004</v>
      </c>
      <c r="M358" s="760">
        <v>8</v>
      </c>
      <c r="N358" s="761">
        <v>315.84000000000003</v>
      </c>
    </row>
    <row r="359" spans="1:14" ht="14.4" customHeight="1" x14ac:dyDescent="0.3">
      <c r="A359" s="755" t="s">
        <v>529</v>
      </c>
      <c r="B359" s="756" t="s">
        <v>530</v>
      </c>
      <c r="C359" s="757" t="s">
        <v>546</v>
      </c>
      <c r="D359" s="758" t="s">
        <v>547</v>
      </c>
      <c r="E359" s="759">
        <v>50113001</v>
      </c>
      <c r="F359" s="758" t="s">
        <v>552</v>
      </c>
      <c r="G359" s="757" t="s">
        <v>558</v>
      </c>
      <c r="H359" s="757">
        <v>147740</v>
      </c>
      <c r="I359" s="757">
        <v>47740</v>
      </c>
      <c r="J359" s="757" t="s">
        <v>1159</v>
      </c>
      <c r="K359" s="757" t="s">
        <v>687</v>
      </c>
      <c r="L359" s="760">
        <v>36.61999999999999</v>
      </c>
      <c r="M359" s="760">
        <v>20</v>
      </c>
      <c r="N359" s="761">
        <v>732.39999999999986</v>
      </c>
    </row>
    <row r="360" spans="1:14" ht="14.4" customHeight="1" x14ac:dyDescent="0.3">
      <c r="A360" s="755" t="s">
        <v>529</v>
      </c>
      <c r="B360" s="756" t="s">
        <v>530</v>
      </c>
      <c r="C360" s="757" t="s">
        <v>546</v>
      </c>
      <c r="D360" s="758" t="s">
        <v>547</v>
      </c>
      <c r="E360" s="759">
        <v>50113001</v>
      </c>
      <c r="F360" s="758" t="s">
        <v>552</v>
      </c>
      <c r="G360" s="757" t="s">
        <v>553</v>
      </c>
      <c r="H360" s="757">
        <v>114957</v>
      </c>
      <c r="I360" s="757">
        <v>14957</v>
      </c>
      <c r="J360" s="757" t="s">
        <v>1160</v>
      </c>
      <c r="K360" s="757" t="s">
        <v>1161</v>
      </c>
      <c r="L360" s="760">
        <v>40.349999885582704</v>
      </c>
      <c r="M360" s="760">
        <v>4</v>
      </c>
      <c r="N360" s="761">
        <v>161.39999954233082</v>
      </c>
    </row>
    <row r="361" spans="1:14" ht="14.4" customHeight="1" x14ac:dyDescent="0.3">
      <c r="A361" s="755" t="s">
        <v>529</v>
      </c>
      <c r="B361" s="756" t="s">
        <v>530</v>
      </c>
      <c r="C361" s="757" t="s">
        <v>546</v>
      </c>
      <c r="D361" s="758" t="s">
        <v>547</v>
      </c>
      <c r="E361" s="759">
        <v>50113001</v>
      </c>
      <c r="F361" s="758" t="s">
        <v>552</v>
      </c>
      <c r="G361" s="757" t="s">
        <v>553</v>
      </c>
      <c r="H361" s="757">
        <v>114958</v>
      </c>
      <c r="I361" s="757">
        <v>14958</v>
      </c>
      <c r="J361" s="757" t="s">
        <v>1162</v>
      </c>
      <c r="K361" s="757" t="s">
        <v>1163</v>
      </c>
      <c r="L361" s="760">
        <v>33.11</v>
      </c>
      <c r="M361" s="760">
        <v>1</v>
      </c>
      <c r="N361" s="761">
        <v>33.11</v>
      </c>
    </row>
    <row r="362" spans="1:14" ht="14.4" customHeight="1" x14ac:dyDescent="0.3">
      <c r="A362" s="755" t="s">
        <v>529</v>
      </c>
      <c r="B362" s="756" t="s">
        <v>530</v>
      </c>
      <c r="C362" s="757" t="s">
        <v>546</v>
      </c>
      <c r="D362" s="758" t="s">
        <v>547</v>
      </c>
      <c r="E362" s="759">
        <v>50113001</v>
      </c>
      <c r="F362" s="758" t="s">
        <v>552</v>
      </c>
      <c r="G362" s="757" t="s">
        <v>558</v>
      </c>
      <c r="H362" s="757">
        <v>848925</v>
      </c>
      <c r="I362" s="757">
        <v>148068</v>
      </c>
      <c r="J362" s="757" t="s">
        <v>1164</v>
      </c>
      <c r="K362" s="757" t="s">
        <v>800</v>
      </c>
      <c r="L362" s="760">
        <v>69.849999999999966</v>
      </c>
      <c r="M362" s="760">
        <v>2</v>
      </c>
      <c r="N362" s="761">
        <v>139.69999999999993</v>
      </c>
    </row>
    <row r="363" spans="1:14" ht="14.4" customHeight="1" x14ac:dyDescent="0.3">
      <c r="A363" s="755" t="s">
        <v>529</v>
      </c>
      <c r="B363" s="756" t="s">
        <v>530</v>
      </c>
      <c r="C363" s="757" t="s">
        <v>546</v>
      </c>
      <c r="D363" s="758" t="s">
        <v>547</v>
      </c>
      <c r="E363" s="759">
        <v>50113001</v>
      </c>
      <c r="F363" s="758" t="s">
        <v>552</v>
      </c>
      <c r="G363" s="757" t="s">
        <v>558</v>
      </c>
      <c r="H363" s="757">
        <v>848907</v>
      </c>
      <c r="I363" s="757">
        <v>148072</v>
      </c>
      <c r="J363" s="757" t="s">
        <v>1165</v>
      </c>
      <c r="K363" s="757" t="s">
        <v>573</v>
      </c>
      <c r="L363" s="760">
        <v>107.46000000000002</v>
      </c>
      <c r="M363" s="760">
        <v>1</v>
      </c>
      <c r="N363" s="761">
        <v>107.46000000000002</v>
      </c>
    </row>
    <row r="364" spans="1:14" ht="14.4" customHeight="1" x14ac:dyDescent="0.3">
      <c r="A364" s="755" t="s">
        <v>529</v>
      </c>
      <c r="B364" s="756" t="s">
        <v>530</v>
      </c>
      <c r="C364" s="757" t="s">
        <v>546</v>
      </c>
      <c r="D364" s="758" t="s">
        <v>547</v>
      </c>
      <c r="E364" s="759">
        <v>50113001</v>
      </c>
      <c r="F364" s="758" t="s">
        <v>552</v>
      </c>
      <c r="G364" s="757" t="s">
        <v>558</v>
      </c>
      <c r="H364" s="757">
        <v>215906</v>
      </c>
      <c r="I364" s="757">
        <v>215906</v>
      </c>
      <c r="J364" s="757" t="s">
        <v>1166</v>
      </c>
      <c r="K364" s="757" t="s">
        <v>1167</v>
      </c>
      <c r="L364" s="760">
        <v>254.45</v>
      </c>
      <c r="M364" s="760">
        <v>1</v>
      </c>
      <c r="N364" s="761">
        <v>254.45</v>
      </c>
    </row>
    <row r="365" spans="1:14" ht="14.4" customHeight="1" x14ac:dyDescent="0.3">
      <c r="A365" s="755" t="s">
        <v>529</v>
      </c>
      <c r="B365" s="756" t="s">
        <v>530</v>
      </c>
      <c r="C365" s="757" t="s">
        <v>546</v>
      </c>
      <c r="D365" s="758" t="s">
        <v>547</v>
      </c>
      <c r="E365" s="759">
        <v>50113001</v>
      </c>
      <c r="F365" s="758" t="s">
        <v>552</v>
      </c>
      <c r="G365" s="757" t="s">
        <v>558</v>
      </c>
      <c r="H365" s="757">
        <v>215904</v>
      </c>
      <c r="I365" s="757">
        <v>215904</v>
      </c>
      <c r="J365" s="757" t="s">
        <v>1168</v>
      </c>
      <c r="K365" s="757" t="s">
        <v>1169</v>
      </c>
      <c r="L365" s="760">
        <v>119.86333333333334</v>
      </c>
      <c r="M365" s="760">
        <v>3</v>
      </c>
      <c r="N365" s="761">
        <v>359.59000000000003</v>
      </c>
    </row>
    <row r="366" spans="1:14" ht="14.4" customHeight="1" x14ac:dyDescent="0.3">
      <c r="A366" s="755" t="s">
        <v>529</v>
      </c>
      <c r="B366" s="756" t="s">
        <v>530</v>
      </c>
      <c r="C366" s="757" t="s">
        <v>546</v>
      </c>
      <c r="D366" s="758" t="s">
        <v>547</v>
      </c>
      <c r="E366" s="759">
        <v>50113001</v>
      </c>
      <c r="F366" s="758" t="s">
        <v>552</v>
      </c>
      <c r="G366" s="757" t="s">
        <v>553</v>
      </c>
      <c r="H366" s="757">
        <v>100812</v>
      </c>
      <c r="I366" s="757">
        <v>812</v>
      </c>
      <c r="J366" s="757" t="s">
        <v>1170</v>
      </c>
      <c r="K366" s="757" t="s">
        <v>1171</v>
      </c>
      <c r="L366" s="760">
        <v>55.059999999999995</v>
      </c>
      <c r="M366" s="760">
        <v>1</v>
      </c>
      <c r="N366" s="761">
        <v>55.059999999999995</v>
      </c>
    </row>
    <row r="367" spans="1:14" ht="14.4" customHeight="1" x14ac:dyDescent="0.3">
      <c r="A367" s="755" t="s">
        <v>529</v>
      </c>
      <c r="B367" s="756" t="s">
        <v>530</v>
      </c>
      <c r="C367" s="757" t="s">
        <v>546</v>
      </c>
      <c r="D367" s="758" t="s">
        <v>547</v>
      </c>
      <c r="E367" s="759">
        <v>50113001</v>
      </c>
      <c r="F367" s="758" t="s">
        <v>552</v>
      </c>
      <c r="G367" s="757" t="s">
        <v>553</v>
      </c>
      <c r="H367" s="757">
        <v>100810</v>
      </c>
      <c r="I367" s="757">
        <v>810</v>
      </c>
      <c r="J367" s="757" t="s">
        <v>1172</v>
      </c>
      <c r="K367" s="757" t="s">
        <v>1173</v>
      </c>
      <c r="L367" s="760">
        <v>56.210000000000029</v>
      </c>
      <c r="M367" s="760">
        <v>2</v>
      </c>
      <c r="N367" s="761">
        <v>112.42000000000006</v>
      </c>
    </row>
    <row r="368" spans="1:14" ht="14.4" customHeight="1" x14ac:dyDescent="0.3">
      <c r="A368" s="755" t="s">
        <v>529</v>
      </c>
      <c r="B368" s="756" t="s">
        <v>530</v>
      </c>
      <c r="C368" s="757" t="s">
        <v>546</v>
      </c>
      <c r="D368" s="758" t="s">
        <v>547</v>
      </c>
      <c r="E368" s="759">
        <v>50113001</v>
      </c>
      <c r="F368" s="758" t="s">
        <v>552</v>
      </c>
      <c r="G368" s="757" t="s">
        <v>531</v>
      </c>
      <c r="H368" s="757">
        <v>198058</v>
      </c>
      <c r="I368" s="757">
        <v>198058</v>
      </c>
      <c r="J368" s="757" t="s">
        <v>1174</v>
      </c>
      <c r="K368" s="757" t="s">
        <v>1175</v>
      </c>
      <c r="L368" s="760">
        <v>109.99999999999994</v>
      </c>
      <c r="M368" s="760">
        <v>2</v>
      </c>
      <c r="N368" s="761">
        <v>219.99999999999989</v>
      </c>
    </row>
    <row r="369" spans="1:14" ht="14.4" customHeight="1" x14ac:dyDescent="0.3">
      <c r="A369" s="755" t="s">
        <v>529</v>
      </c>
      <c r="B369" s="756" t="s">
        <v>530</v>
      </c>
      <c r="C369" s="757" t="s">
        <v>546</v>
      </c>
      <c r="D369" s="758" t="s">
        <v>547</v>
      </c>
      <c r="E369" s="759">
        <v>50113001</v>
      </c>
      <c r="F369" s="758" t="s">
        <v>552</v>
      </c>
      <c r="G369" s="757" t="s">
        <v>553</v>
      </c>
      <c r="H369" s="757">
        <v>180058</v>
      </c>
      <c r="I369" s="757">
        <v>80058</v>
      </c>
      <c r="J369" s="757" t="s">
        <v>1176</v>
      </c>
      <c r="K369" s="757" t="s">
        <v>1177</v>
      </c>
      <c r="L369" s="760">
        <v>124.27000000000001</v>
      </c>
      <c r="M369" s="760">
        <v>5</v>
      </c>
      <c r="N369" s="761">
        <v>621.35</v>
      </c>
    </row>
    <row r="370" spans="1:14" ht="14.4" customHeight="1" x14ac:dyDescent="0.3">
      <c r="A370" s="755" t="s">
        <v>529</v>
      </c>
      <c r="B370" s="756" t="s">
        <v>530</v>
      </c>
      <c r="C370" s="757" t="s">
        <v>546</v>
      </c>
      <c r="D370" s="758" t="s">
        <v>547</v>
      </c>
      <c r="E370" s="759">
        <v>50113001</v>
      </c>
      <c r="F370" s="758" t="s">
        <v>552</v>
      </c>
      <c r="G370" s="757" t="s">
        <v>553</v>
      </c>
      <c r="H370" s="757">
        <v>145961</v>
      </c>
      <c r="I370" s="757">
        <v>45961</v>
      </c>
      <c r="J370" s="757" t="s">
        <v>1178</v>
      </c>
      <c r="K370" s="757" t="s">
        <v>1179</v>
      </c>
      <c r="L370" s="760">
        <v>508.03333333333347</v>
      </c>
      <c r="M370" s="760">
        <v>3</v>
      </c>
      <c r="N370" s="761">
        <v>1524.1000000000004</v>
      </c>
    </row>
    <row r="371" spans="1:14" ht="14.4" customHeight="1" x14ac:dyDescent="0.3">
      <c r="A371" s="755" t="s">
        <v>529</v>
      </c>
      <c r="B371" s="756" t="s">
        <v>530</v>
      </c>
      <c r="C371" s="757" t="s">
        <v>546</v>
      </c>
      <c r="D371" s="758" t="s">
        <v>547</v>
      </c>
      <c r="E371" s="759">
        <v>50113001</v>
      </c>
      <c r="F371" s="758" t="s">
        <v>552</v>
      </c>
      <c r="G371" s="757" t="s">
        <v>553</v>
      </c>
      <c r="H371" s="757">
        <v>210078</v>
      </c>
      <c r="I371" s="757">
        <v>210078</v>
      </c>
      <c r="J371" s="757" t="s">
        <v>1180</v>
      </c>
      <c r="K371" s="757" t="s">
        <v>631</v>
      </c>
      <c r="L371" s="760">
        <v>309.46000000000004</v>
      </c>
      <c r="M371" s="760">
        <v>1</v>
      </c>
      <c r="N371" s="761">
        <v>309.46000000000004</v>
      </c>
    </row>
    <row r="372" spans="1:14" ht="14.4" customHeight="1" x14ac:dyDescent="0.3">
      <c r="A372" s="755" t="s">
        <v>529</v>
      </c>
      <c r="B372" s="756" t="s">
        <v>530</v>
      </c>
      <c r="C372" s="757" t="s">
        <v>546</v>
      </c>
      <c r="D372" s="758" t="s">
        <v>547</v>
      </c>
      <c r="E372" s="759">
        <v>50113001</v>
      </c>
      <c r="F372" s="758" t="s">
        <v>552</v>
      </c>
      <c r="G372" s="757" t="s">
        <v>558</v>
      </c>
      <c r="H372" s="757">
        <v>191922</v>
      </c>
      <c r="I372" s="757">
        <v>191922</v>
      </c>
      <c r="J372" s="757" t="s">
        <v>1181</v>
      </c>
      <c r="K372" s="757" t="s">
        <v>1182</v>
      </c>
      <c r="L372" s="760">
        <v>93.070000000000007</v>
      </c>
      <c r="M372" s="760">
        <v>1</v>
      </c>
      <c r="N372" s="761">
        <v>93.070000000000007</v>
      </c>
    </row>
    <row r="373" spans="1:14" ht="14.4" customHeight="1" x14ac:dyDescent="0.3">
      <c r="A373" s="755" t="s">
        <v>529</v>
      </c>
      <c r="B373" s="756" t="s">
        <v>530</v>
      </c>
      <c r="C373" s="757" t="s">
        <v>546</v>
      </c>
      <c r="D373" s="758" t="s">
        <v>547</v>
      </c>
      <c r="E373" s="759">
        <v>50113001</v>
      </c>
      <c r="F373" s="758" t="s">
        <v>552</v>
      </c>
      <c r="G373" s="757" t="s">
        <v>553</v>
      </c>
      <c r="H373" s="757">
        <v>208203</v>
      </c>
      <c r="I373" s="757">
        <v>208203</v>
      </c>
      <c r="J373" s="757" t="s">
        <v>1183</v>
      </c>
      <c r="K373" s="757" t="s">
        <v>1184</v>
      </c>
      <c r="L373" s="760">
        <v>98.650000000000034</v>
      </c>
      <c r="M373" s="760">
        <v>5</v>
      </c>
      <c r="N373" s="761">
        <v>493.25000000000017</v>
      </c>
    </row>
    <row r="374" spans="1:14" ht="14.4" customHeight="1" x14ac:dyDescent="0.3">
      <c r="A374" s="755" t="s">
        <v>529</v>
      </c>
      <c r="B374" s="756" t="s">
        <v>530</v>
      </c>
      <c r="C374" s="757" t="s">
        <v>546</v>
      </c>
      <c r="D374" s="758" t="s">
        <v>547</v>
      </c>
      <c r="E374" s="759">
        <v>50113001</v>
      </c>
      <c r="F374" s="758" t="s">
        <v>552</v>
      </c>
      <c r="G374" s="757" t="s">
        <v>558</v>
      </c>
      <c r="H374" s="757">
        <v>156503</v>
      </c>
      <c r="I374" s="757">
        <v>56503</v>
      </c>
      <c r="J374" s="757" t="s">
        <v>1183</v>
      </c>
      <c r="K374" s="757" t="s">
        <v>1185</v>
      </c>
      <c r="L374" s="760">
        <v>49.32</v>
      </c>
      <c r="M374" s="760">
        <v>2</v>
      </c>
      <c r="N374" s="761">
        <v>98.64</v>
      </c>
    </row>
    <row r="375" spans="1:14" ht="14.4" customHeight="1" x14ac:dyDescent="0.3">
      <c r="A375" s="755" t="s">
        <v>529</v>
      </c>
      <c r="B375" s="756" t="s">
        <v>530</v>
      </c>
      <c r="C375" s="757" t="s">
        <v>546</v>
      </c>
      <c r="D375" s="758" t="s">
        <v>547</v>
      </c>
      <c r="E375" s="759">
        <v>50113001</v>
      </c>
      <c r="F375" s="758" t="s">
        <v>552</v>
      </c>
      <c r="G375" s="757" t="s">
        <v>553</v>
      </c>
      <c r="H375" s="757">
        <v>208207</v>
      </c>
      <c r="I375" s="757">
        <v>208207</v>
      </c>
      <c r="J375" s="757" t="s">
        <v>1186</v>
      </c>
      <c r="K375" s="757" t="s">
        <v>1187</v>
      </c>
      <c r="L375" s="760">
        <v>81.649999999999991</v>
      </c>
      <c r="M375" s="760">
        <v>2</v>
      </c>
      <c r="N375" s="761">
        <v>163.29999999999998</v>
      </c>
    </row>
    <row r="376" spans="1:14" ht="14.4" customHeight="1" x14ac:dyDescent="0.3">
      <c r="A376" s="755" t="s">
        <v>529</v>
      </c>
      <c r="B376" s="756" t="s">
        <v>530</v>
      </c>
      <c r="C376" s="757" t="s">
        <v>546</v>
      </c>
      <c r="D376" s="758" t="s">
        <v>547</v>
      </c>
      <c r="E376" s="759">
        <v>50113001</v>
      </c>
      <c r="F376" s="758" t="s">
        <v>552</v>
      </c>
      <c r="G376" s="757" t="s">
        <v>553</v>
      </c>
      <c r="H376" s="757">
        <v>159941</v>
      </c>
      <c r="I376" s="757">
        <v>59941</v>
      </c>
      <c r="J376" s="757" t="s">
        <v>1188</v>
      </c>
      <c r="K376" s="757" t="s">
        <v>1189</v>
      </c>
      <c r="L376" s="760">
        <v>233.42</v>
      </c>
      <c r="M376" s="760">
        <v>1</v>
      </c>
      <c r="N376" s="761">
        <v>233.42</v>
      </c>
    </row>
    <row r="377" spans="1:14" ht="14.4" customHeight="1" x14ac:dyDescent="0.3">
      <c r="A377" s="755" t="s">
        <v>529</v>
      </c>
      <c r="B377" s="756" t="s">
        <v>530</v>
      </c>
      <c r="C377" s="757" t="s">
        <v>546</v>
      </c>
      <c r="D377" s="758" t="s">
        <v>547</v>
      </c>
      <c r="E377" s="759">
        <v>50113001</v>
      </c>
      <c r="F377" s="758" t="s">
        <v>552</v>
      </c>
      <c r="G377" s="757" t="s">
        <v>558</v>
      </c>
      <c r="H377" s="757">
        <v>109709</v>
      </c>
      <c r="I377" s="757">
        <v>9709</v>
      </c>
      <c r="J377" s="757" t="s">
        <v>1190</v>
      </c>
      <c r="K377" s="757" t="s">
        <v>1191</v>
      </c>
      <c r="L377" s="760">
        <v>34.749597350811172</v>
      </c>
      <c r="M377" s="760">
        <v>25</v>
      </c>
      <c r="N377" s="761">
        <v>868.73993377027921</v>
      </c>
    </row>
    <row r="378" spans="1:14" ht="14.4" customHeight="1" x14ac:dyDescent="0.3">
      <c r="A378" s="755" t="s">
        <v>529</v>
      </c>
      <c r="B378" s="756" t="s">
        <v>530</v>
      </c>
      <c r="C378" s="757" t="s">
        <v>546</v>
      </c>
      <c r="D378" s="758" t="s">
        <v>547</v>
      </c>
      <c r="E378" s="759">
        <v>50113001</v>
      </c>
      <c r="F378" s="758" t="s">
        <v>552</v>
      </c>
      <c r="G378" s="757" t="s">
        <v>553</v>
      </c>
      <c r="H378" s="757">
        <v>119653</v>
      </c>
      <c r="I378" s="757">
        <v>119653</v>
      </c>
      <c r="J378" s="757" t="s">
        <v>1192</v>
      </c>
      <c r="K378" s="757" t="s">
        <v>1193</v>
      </c>
      <c r="L378" s="760">
        <v>158.48000000000002</v>
      </c>
      <c r="M378" s="760">
        <v>4</v>
      </c>
      <c r="N378" s="761">
        <v>633.92000000000007</v>
      </c>
    </row>
    <row r="379" spans="1:14" ht="14.4" customHeight="1" x14ac:dyDescent="0.3">
      <c r="A379" s="755" t="s">
        <v>529</v>
      </c>
      <c r="B379" s="756" t="s">
        <v>530</v>
      </c>
      <c r="C379" s="757" t="s">
        <v>546</v>
      </c>
      <c r="D379" s="758" t="s">
        <v>547</v>
      </c>
      <c r="E379" s="759">
        <v>50113001</v>
      </c>
      <c r="F379" s="758" t="s">
        <v>552</v>
      </c>
      <c r="G379" s="757" t="s">
        <v>553</v>
      </c>
      <c r="H379" s="757">
        <v>848866</v>
      </c>
      <c r="I379" s="757">
        <v>119654</v>
      </c>
      <c r="J379" s="757" t="s">
        <v>1192</v>
      </c>
      <c r="K379" s="757" t="s">
        <v>1194</v>
      </c>
      <c r="L379" s="760">
        <v>257.18000000000006</v>
      </c>
      <c r="M379" s="760">
        <v>2</v>
      </c>
      <c r="N379" s="761">
        <v>514.36000000000013</v>
      </c>
    </row>
    <row r="380" spans="1:14" ht="14.4" customHeight="1" x14ac:dyDescent="0.3">
      <c r="A380" s="755" t="s">
        <v>529</v>
      </c>
      <c r="B380" s="756" t="s">
        <v>530</v>
      </c>
      <c r="C380" s="757" t="s">
        <v>546</v>
      </c>
      <c r="D380" s="758" t="s">
        <v>547</v>
      </c>
      <c r="E380" s="759">
        <v>50113001</v>
      </c>
      <c r="F380" s="758" t="s">
        <v>552</v>
      </c>
      <c r="G380" s="757" t="s">
        <v>558</v>
      </c>
      <c r="H380" s="757">
        <v>193015</v>
      </c>
      <c r="I380" s="757">
        <v>93015</v>
      </c>
      <c r="J380" s="757" t="s">
        <v>1195</v>
      </c>
      <c r="K380" s="757" t="s">
        <v>1196</v>
      </c>
      <c r="L380" s="760">
        <v>147.08996850770768</v>
      </c>
      <c r="M380" s="760">
        <v>5</v>
      </c>
      <c r="N380" s="761">
        <v>735.44984253853841</v>
      </c>
    </row>
    <row r="381" spans="1:14" ht="14.4" customHeight="1" x14ac:dyDescent="0.3">
      <c r="A381" s="755" t="s">
        <v>529</v>
      </c>
      <c r="B381" s="756" t="s">
        <v>530</v>
      </c>
      <c r="C381" s="757" t="s">
        <v>546</v>
      </c>
      <c r="D381" s="758" t="s">
        <v>547</v>
      </c>
      <c r="E381" s="759">
        <v>50113001</v>
      </c>
      <c r="F381" s="758" t="s">
        <v>552</v>
      </c>
      <c r="G381" s="757" t="s">
        <v>558</v>
      </c>
      <c r="H381" s="757">
        <v>193013</v>
      </c>
      <c r="I381" s="757">
        <v>93013</v>
      </c>
      <c r="J381" s="757" t="s">
        <v>1197</v>
      </c>
      <c r="K381" s="757" t="s">
        <v>1069</v>
      </c>
      <c r="L381" s="760">
        <v>44.12</v>
      </c>
      <c r="M381" s="760">
        <v>6</v>
      </c>
      <c r="N381" s="761">
        <v>264.71999999999997</v>
      </c>
    </row>
    <row r="382" spans="1:14" ht="14.4" customHeight="1" x14ac:dyDescent="0.3">
      <c r="A382" s="755" t="s">
        <v>529</v>
      </c>
      <c r="B382" s="756" t="s">
        <v>530</v>
      </c>
      <c r="C382" s="757" t="s">
        <v>546</v>
      </c>
      <c r="D382" s="758" t="s">
        <v>547</v>
      </c>
      <c r="E382" s="759">
        <v>50113001</v>
      </c>
      <c r="F382" s="758" t="s">
        <v>552</v>
      </c>
      <c r="G382" s="757" t="s">
        <v>558</v>
      </c>
      <c r="H382" s="757">
        <v>193018</v>
      </c>
      <c r="I382" s="757">
        <v>93018</v>
      </c>
      <c r="J382" s="757" t="s">
        <v>1198</v>
      </c>
      <c r="K382" s="757" t="s">
        <v>1199</v>
      </c>
      <c r="L382" s="760">
        <v>298.34142857142848</v>
      </c>
      <c r="M382" s="760">
        <v>7</v>
      </c>
      <c r="N382" s="761">
        <v>2088.3899999999994</v>
      </c>
    </row>
    <row r="383" spans="1:14" ht="14.4" customHeight="1" x14ac:dyDescent="0.3">
      <c r="A383" s="755" t="s">
        <v>529</v>
      </c>
      <c r="B383" s="756" t="s">
        <v>530</v>
      </c>
      <c r="C383" s="757" t="s">
        <v>546</v>
      </c>
      <c r="D383" s="758" t="s">
        <v>547</v>
      </c>
      <c r="E383" s="759">
        <v>50113001</v>
      </c>
      <c r="F383" s="758" t="s">
        <v>552</v>
      </c>
      <c r="G383" s="757" t="s">
        <v>558</v>
      </c>
      <c r="H383" s="757">
        <v>193016</v>
      </c>
      <c r="I383" s="757">
        <v>93016</v>
      </c>
      <c r="J383" s="757" t="s">
        <v>1200</v>
      </c>
      <c r="K383" s="757" t="s">
        <v>1201</v>
      </c>
      <c r="L383" s="760">
        <v>88.295000000000016</v>
      </c>
      <c r="M383" s="760">
        <v>4</v>
      </c>
      <c r="N383" s="761">
        <v>353.18000000000006</v>
      </c>
    </row>
    <row r="384" spans="1:14" ht="14.4" customHeight="1" x14ac:dyDescent="0.3">
      <c r="A384" s="755" t="s">
        <v>529</v>
      </c>
      <c r="B384" s="756" t="s">
        <v>530</v>
      </c>
      <c r="C384" s="757" t="s">
        <v>546</v>
      </c>
      <c r="D384" s="758" t="s">
        <v>547</v>
      </c>
      <c r="E384" s="759">
        <v>50113001</v>
      </c>
      <c r="F384" s="758" t="s">
        <v>552</v>
      </c>
      <c r="G384" s="757" t="s">
        <v>558</v>
      </c>
      <c r="H384" s="757">
        <v>193021</v>
      </c>
      <c r="I384" s="757">
        <v>93021</v>
      </c>
      <c r="J384" s="757" t="s">
        <v>1202</v>
      </c>
      <c r="K384" s="757" t="s">
        <v>1203</v>
      </c>
      <c r="L384" s="760">
        <v>469.95000000000022</v>
      </c>
      <c r="M384" s="760">
        <v>2</v>
      </c>
      <c r="N384" s="761">
        <v>939.90000000000043</v>
      </c>
    </row>
    <row r="385" spans="1:14" ht="14.4" customHeight="1" x14ac:dyDescent="0.3">
      <c r="A385" s="755" t="s">
        <v>529</v>
      </c>
      <c r="B385" s="756" t="s">
        <v>530</v>
      </c>
      <c r="C385" s="757" t="s">
        <v>546</v>
      </c>
      <c r="D385" s="758" t="s">
        <v>547</v>
      </c>
      <c r="E385" s="759">
        <v>50113001</v>
      </c>
      <c r="F385" s="758" t="s">
        <v>552</v>
      </c>
      <c r="G385" s="757" t="s">
        <v>558</v>
      </c>
      <c r="H385" s="757">
        <v>848251</v>
      </c>
      <c r="I385" s="757">
        <v>122632</v>
      </c>
      <c r="J385" s="757" t="s">
        <v>1204</v>
      </c>
      <c r="K385" s="757" t="s">
        <v>1205</v>
      </c>
      <c r="L385" s="760">
        <v>210.47</v>
      </c>
      <c r="M385" s="760">
        <v>1</v>
      </c>
      <c r="N385" s="761">
        <v>210.47</v>
      </c>
    </row>
    <row r="386" spans="1:14" ht="14.4" customHeight="1" x14ac:dyDescent="0.3">
      <c r="A386" s="755" t="s">
        <v>529</v>
      </c>
      <c r="B386" s="756" t="s">
        <v>530</v>
      </c>
      <c r="C386" s="757" t="s">
        <v>546</v>
      </c>
      <c r="D386" s="758" t="s">
        <v>547</v>
      </c>
      <c r="E386" s="759">
        <v>50113001</v>
      </c>
      <c r="F386" s="758" t="s">
        <v>552</v>
      </c>
      <c r="G386" s="757" t="s">
        <v>553</v>
      </c>
      <c r="H386" s="757">
        <v>191261</v>
      </c>
      <c r="I386" s="757">
        <v>91261</v>
      </c>
      <c r="J386" s="757" t="s">
        <v>1206</v>
      </c>
      <c r="K386" s="757" t="s">
        <v>1207</v>
      </c>
      <c r="L386" s="760">
        <v>92.129999999999981</v>
      </c>
      <c r="M386" s="760">
        <v>1</v>
      </c>
      <c r="N386" s="761">
        <v>92.129999999999981</v>
      </c>
    </row>
    <row r="387" spans="1:14" ht="14.4" customHeight="1" x14ac:dyDescent="0.3">
      <c r="A387" s="755" t="s">
        <v>529</v>
      </c>
      <c r="B387" s="756" t="s">
        <v>530</v>
      </c>
      <c r="C387" s="757" t="s">
        <v>546</v>
      </c>
      <c r="D387" s="758" t="s">
        <v>547</v>
      </c>
      <c r="E387" s="759">
        <v>50113001</v>
      </c>
      <c r="F387" s="758" t="s">
        <v>552</v>
      </c>
      <c r="G387" s="757" t="s">
        <v>553</v>
      </c>
      <c r="H387" s="757">
        <v>844145</v>
      </c>
      <c r="I387" s="757">
        <v>56350</v>
      </c>
      <c r="J387" s="757" t="s">
        <v>1208</v>
      </c>
      <c r="K387" s="757" t="s">
        <v>1209</v>
      </c>
      <c r="L387" s="760">
        <v>31.816153846153842</v>
      </c>
      <c r="M387" s="760">
        <v>13</v>
      </c>
      <c r="N387" s="761">
        <v>413.60999999999996</v>
      </c>
    </row>
    <row r="388" spans="1:14" ht="14.4" customHeight="1" x14ac:dyDescent="0.3">
      <c r="A388" s="755" t="s">
        <v>529</v>
      </c>
      <c r="B388" s="756" t="s">
        <v>530</v>
      </c>
      <c r="C388" s="757" t="s">
        <v>546</v>
      </c>
      <c r="D388" s="758" t="s">
        <v>547</v>
      </c>
      <c r="E388" s="759">
        <v>50113001</v>
      </c>
      <c r="F388" s="758" t="s">
        <v>552</v>
      </c>
      <c r="G388" s="757" t="s">
        <v>553</v>
      </c>
      <c r="H388" s="757">
        <v>850445</v>
      </c>
      <c r="I388" s="757">
        <v>109810</v>
      </c>
      <c r="J388" s="757" t="s">
        <v>1210</v>
      </c>
      <c r="K388" s="757" t="s">
        <v>1211</v>
      </c>
      <c r="L388" s="760">
        <v>724.8</v>
      </c>
      <c r="M388" s="760">
        <v>1</v>
      </c>
      <c r="N388" s="761">
        <v>724.8</v>
      </c>
    </row>
    <row r="389" spans="1:14" ht="14.4" customHeight="1" x14ac:dyDescent="0.3">
      <c r="A389" s="755" t="s">
        <v>529</v>
      </c>
      <c r="B389" s="756" t="s">
        <v>530</v>
      </c>
      <c r="C389" s="757" t="s">
        <v>546</v>
      </c>
      <c r="D389" s="758" t="s">
        <v>547</v>
      </c>
      <c r="E389" s="759">
        <v>50113001</v>
      </c>
      <c r="F389" s="758" t="s">
        <v>552</v>
      </c>
      <c r="G389" s="757" t="s">
        <v>553</v>
      </c>
      <c r="H389" s="757">
        <v>188848</v>
      </c>
      <c r="I389" s="757">
        <v>188848</v>
      </c>
      <c r="J389" s="757" t="s">
        <v>1212</v>
      </c>
      <c r="K389" s="757" t="s">
        <v>1213</v>
      </c>
      <c r="L389" s="760">
        <v>23.730000000000004</v>
      </c>
      <c r="M389" s="760">
        <v>3</v>
      </c>
      <c r="N389" s="761">
        <v>71.190000000000012</v>
      </c>
    </row>
    <row r="390" spans="1:14" ht="14.4" customHeight="1" x14ac:dyDescent="0.3">
      <c r="A390" s="755" t="s">
        <v>529</v>
      </c>
      <c r="B390" s="756" t="s">
        <v>530</v>
      </c>
      <c r="C390" s="757" t="s">
        <v>546</v>
      </c>
      <c r="D390" s="758" t="s">
        <v>547</v>
      </c>
      <c r="E390" s="759">
        <v>50113001</v>
      </c>
      <c r="F390" s="758" t="s">
        <v>552</v>
      </c>
      <c r="G390" s="757" t="s">
        <v>553</v>
      </c>
      <c r="H390" s="757">
        <v>188967</v>
      </c>
      <c r="I390" s="757">
        <v>88967</v>
      </c>
      <c r="J390" s="757" t="s">
        <v>1214</v>
      </c>
      <c r="K390" s="757" t="s">
        <v>579</v>
      </c>
      <c r="L390" s="760">
        <v>104.91615384615388</v>
      </c>
      <c r="M390" s="760">
        <v>13</v>
      </c>
      <c r="N390" s="761">
        <v>1363.9100000000003</v>
      </c>
    </row>
    <row r="391" spans="1:14" ht="14.4" customHeight="1" x14ac:dyDescent="0.3">
      <c r="A391" s="755" t="s">
        <v>529</v>
      </c>
      <c r="B391" s="756" t="s">
        <v>530</v>
      </c>
      <c r="C391" s="757" t="s">
        <v>546</v>
      </c>
      <c r="D391" s="758" t="s">
        <v>547</v>
      </c>
      <c r="E391" s="759">
        <v>50113001</v>
      </c>
      <c r="F391" s="758" t="s">
        <v>552</v>
      </c>
      <c r="G391" s="757" t="s">
        <v>553</v>
      </c>
      <c r="H391" s="757">
        <v>196484</v>
      </c>
      <c r="I391" s="757">
        <v>96484</v>
      </c>
      <c r="J391" s="757" t="s">
        <v>1215</v>
      </c>
      <c r="K391" s="757" t="s">
        <v>1216</v>
      </c>
      <c r="L391" s="760">
        <v>80.576666666666668</v>
      </c>
      <c r="M391" s="760">
        <v>3</v>
      </c>
      <c r="N391" s="761">
        <v>241.73000000000002</v>
      </c>
    </row>
    <row r="392" spans="1:14" ht="14.4" customHeight="1" x14ac:dyDescent="0.3">
      <c r="A392" s="755" t="s">
        <v>529</v>
      </c>
      <c r="B392" s="756" t="s">
        <v>530</v>
      </c>
      <c r="C392" s="757" t="s">
        <v>546</v>
      </c>
      <c r="D392" s="758" t="s">
        <v>547</v>
      </c>
      <c r="E392" s="759">
        <v>50113001</v>
      </c>
      <c r="F392" s="758" t="s">
        <v>552</v>
      </c>
      <c r="G392" s="757" t="s">
        <v>558</v>
      </c>
      <c r="H392" s="757">
        <v>180087</v>
      </c>
      <c r="I392" s="757">
        <v>180087</v>
      </c>
      <c r="J392" s="757" t="s">
        <v>1217</v>
      </c>
      <c r="K392" s="757" t="s">
        <v>1218</v>
      </c>
      <c r="L392" s="760">
        <v>680.26</v>
      </c>
      <c r="M392" s="760">
        <v>1</v>
      </c>
      <c r="N392" s="761">
        <v>680.26</v>
      </c>
    </row>
    <row r="393" spans="1:14" ht="14.4" customHeight="1" x14ac:dyDescent="0.3">
      <c r="A393" s="755" t="s">
        <v>529</v>
      </c>
      <c r="B393" s="756" t="s">
        <v>530</v>
      </c>
      <c r="C393" s="757" t="s">
        <v>546</v>
      </c>
      <c r="D393" s="758" t="s">
        <v>547</v>
      </c>
      <c r="E393" s="759">
        <v>50113001</v>
      </c>
      <c r="F393" s="758" t="s">
        <v>552</v>
      </c>
      <c r="G393" s="757" t="s">
        <v>553</v>
      </c>
      <c r="H393" s="757">
        <v>100610</v>
      </c>
      <c r="I393" s="757">
        <v>610</v>
      </c>
      <c r="J393" s="757" t="s">
        <v>1219</v>
      </c>
      <c r="K393" s="757" t="s">
        <v>1220</v>
      </c>
      <c r="L393" s="760">
        <v>64.540000000000006</v>
      </c>
      <c r="M393" s="760">
        <v>45</v>
      </c>
      <c r="N393" s="761">
        <v>2904.3</v>
      </c>
    </row>
    <row r="394" spans="1:14" ht="14.4" customHeight="1" x14ac:dyDescent="0.3">
      <c r="A394" s="755" t="s">
        <v>529</v>
      </c>
      <c r="B394" s="756" t="s">
        <v>530</v>
      </c>
      <c r="C394" s="757" t="s">
        <v>546</v>
      </c>
      <c r="D394" s="758" t="s">
        <v>547</v>
      </c>
      <c r="E394" s="759">
        <v>50113001</v>
      </c>
      <c r="F394" s="758" t="s">
        <v>552</v>
      </c>
      <c r="G394" s="757" t="s">
        <v>553</v>
      </c>
      <c r="H394" s="757">
        <v>849975</v>
      </c>
      <c r="I394" s="757">
        <v>136004</v>
      </c>
      <c r="J394" s="757" t="s">
        <v>1221</v>
      </c>
      <c r="K394" s="757" t="s">
        <v>1222</v>
      </c>
      <c r="L394" s="760">
        <v>338.91000000000014</v>
      </c>
      <c r="M394" s="760">
        <v>1</v>
      </c>
      <c r="N394" s="761">
        <v>338.91000000000014</v>
      </c>
    </row>
    <row r="395" spans="1:14" ht="14.4" customHeight="1" x14ac:dyDescent="0.3">
      <c r="A395" s="755" t="s">
        <v>529</v>
      </c>
      <c r="B395" s="756" t="s">
        <v>530</v>
      </c>
      <c r="C395" s="757" t="s">
        <v>546</v>
      </c>
      <c r="D395" s="758" t="s">
        <v>547</v>
      </c>
      <c r="E395" s="759">
        <v>50113001</v>
      </c>
      <c r="F395" s="758" t="s">
        <v>552</v>
      </c>
      <c r="G395" s="757" t="s">
        <v>553</v>
      </c>
      <c r="H395" s="757">
        <v>188630</v>
      </c>
      <c r="I395" s="757">
        <v>88630</v>
      </c>
      <c r="J395" s="757" t="s">
        <v>1223</v>
      </c>
      <c r="K395" s="757" t="s">
        <v>1224</v>
      </c>
      <c r="L395" s="760">
        <v>68.674419748312431</v>
      </c>
      <c r="M395" s="760">
        <v>18</v>
      </c>
      <c r="N395" s="761">
        <v>1236.1395554696237</v>
      </c>
    </row>
    <row r="396" spans="1:14" ht="14.4" customHeight="1" x14ac:dyDescent="0.3">
      <c r="A396" s="755" t="s">
        <v>529</v>
      </c>
      <c r="B396" s="756" t="s">
        <v>530</v>
      </c>
      <c r="C396" s="757" t="s">
        <v>546</v>
      </c>
      <c r="D396" s="758" t="s">
        <v>547</v>
      </c>
      <c r="E396" s="759">
        <v>50113001</v>
      </c>
      <c r="F396" s="758" t="s">
        <v>552</v>
      </c>
      <c r="G396" s="757" t="s">
        <v>558</v>
      </c>
      <c r="H396" s="757">
        <v>158191</v>
      </c>
      <c r="I396" s="757">
        <v>158191</v>
      </c>
      <c r="J396" s="757" t="s">
        <v>1225</v>
      </c>
      <c r="K396" s="757" t="s">
        <v>1226</v>
      </c>
      <c r="L396" s="760">
        <v>70.06</v>
      </c>
      <c r="M396" s="760">
        <v>10</v>
      </c>
      <c r="N396" s="761">
        <v>700.6</v>
      </c>
    </row>
    <row r="397" spans="1:14" ht="14.4" customHeight="1" x14ac:dyDescent="0.3">
      <c r="A397" s="755" t="s">
        <v>529</v>
      </c>
      <c r="B397" s="756" t="s">
        <v>530</v>
      </c>
      <c r="C397" s="757" t="s">
        <v>546</v>
      </c>
      <c r="D397" s="758" t="s">
        <v>547</v>
      </c>
      <c r="E397" s="759">
        <v>50113001</v>
      </c>
      <c r="F397" s="758" t="s">
        <v>552</v>
      </c>
      <c r="G397" s="757" t="s">
        <v>553</v>
      </c>
      <c r="H397" s="757">
        <v>184360</v>
      </c>
      <c r="I397" s="757">
        <v>84360</v>
      </c>
      <c r="J397" s="757" t="s">
        <v>1227</v>
      </c>
      <c r="K397" s="757" t="s">
        <v>1228</v>
      </c>
      <c r="L397" s="760">
        <v>131.16000000000003</v>
      </c>
      <c r="M397" s="760">
        <v>5</v>
      </c>
      <c r="N397" s="761">
        <v>655.80000000000018</v>
      </c>
    </row>
    <row r="398" spans="1:14" ht="14.4" customHeight="1" x14ac:dyDescent="0.3">
      <c r="A398" s="755" t="s">
        <v>529</v>
      </c>
      <c r="B398" s="756" t="s">
        <v>530</v>
      </c>
      <c r="C398" s="757" t="s">
        <v>546</v>
      </c>
      <c r="D398" s="758" t="s">
        <v>547</v>
      </c>
      <c r="E398" s="759">
        <v>50113001</v>
      </c>
      <c r="F398" s="758" t="s">
        <v>552</v>
      </c>
      <c r="G398" s="757" t="s">
        <v>553</v>
      </c>
      <c r="H398" s="757">
        <v>214615</v>
      </c>
      <c r="I398" s="757">
        <v>214615</v>
      </c>
      <c r="J398" s="757" t="s">
        <v>1229</v>
      </c>
      <c r="K398" s="757" t="s">
        <v>1230</v>
      </c>
      <c r="L398" s="760">
        <v>129.91999999999999</v>
      </c>
      <c r="M398" s="760">
        <v>8</v>
      </c>
      <c r="N398" s="761">
        <v>1039.3599999999999</v>
      </c>
    </row>
    <row r="399" spans="1:14" ht="14.4" customHeight="1" x14ac:dyDescent="0.3">
      <c r="A399" s="755" t="s">
        <v>529</v>
      </c>
      <c r="B399" s="756" t="s">
        <v>530</v>
      </c>
      <c r="C399" s="757" t="s">
        <v>546</v>
      </c>
      <c r="D399" s="758" t="s">
        <v>547</v>
      </c>
      <c r="E399" s="759">
        <v>50113001</v>
      </c>
      <c r="F399" s="758" t="s">
        <v>552</v>
      </c>
      <c r="G399" s="757" t="s">
        <v>553</v>
      </c>
      <c r="H399" s="757">
        <v>165388</v>
      </c>
      <c r="I399" s="757">
        <v>65388</v>
      </c>
      <c r="J399" s="757" t="s">
        <v>1231</v>
      </c>
      <c r="K399" s="757" t="s">
        <v>1232</v>
      </c>
      <c r="L399" s="760">
        <v>53.860000000000028</v>
      </c>
      <c r="M399" s="760">
        <v>1</v>
      </c>
      <c r="N399" s="761">
        <v>53.860000000000028</v>
      </c>
    </row>
    <row r="400" spans="1:14" ht="14.4" customHeight="1" x14ac:dyDescent="0.3">
      <c r="A400" s="755" t="s">
        <v>529</v>
      </c>
      <c r="B400" s="756" t="s">
        <v>530</v>
      </c>
      <c r="C400" s="757" t="s">
        <v>546</v>
      </c>
      <c r="D400" s="758" t="s">
        <v>547</v>
      </c>
      <c r="E400" s="759">
        <v>50113001</v>
      </c>
      <c r="F400" s="758" t="s">
        <v>552</v>
      </c>
      <c r="G400" s="757" t="s">
        <v>553</v>
      </c>
      <c r="H400" s="757">
        <v>131215</v>
      </c>
      <c r="I400" s="757">
        <v>31215</v>
      </c>
      <c r="J400" s="757" t="s">
        <v>1233</v>
      </c>
      <c r="K400" s="757" t="s">
        <v>1234</v>
      </c>
      <c r="L400" s="760">
        <v>55.249940854267805</v>
      </c>
      <c r="M400" s="760">
        <v>2</v>
      </c>
      <c r="N400" s="761">
        <v>110.49988170853561</v>
      </c>
    </row>
    <row r="401" spans="1:14" ht="14.4" customHeight="1" x14ac:dyDescent="0.3">
      <c r="A401" s="755" t="s">
        <v>529</v>
      </c>
      <c r="B401" s="756" t="s">
        <v>530</v>
      </c>
      <c r="C401" s="757" t="s">
        <v>546</v>
      </c>
      <c r="D401" s="758" t="s">
        <v>547</v>
      </c>
      <c r="E401" s="759">
        <v>50113001</v>
      </c>
      <c r="F401" s="758" t="s">
        <v>552</v>
      </c>
      <c r="G401" s="757" t="s">
        <v>553</v>
      </c>
      <c r="H401" s="757">
        <v>187149</v>
      </c>
      <c r="I401" s="757">
        <v>87149</v>
      </c>
      <c r="J401" s="757" t="s">
        <v>1235</v>
      </c>
      <c r="K401" s="757" t="s">
        <v>1236</v>
      </c>
      <c r="L401" s="760">
        <v>144.13</v>
      </c>
      <c r="M401" s="760">
        <v>1</v>
      </c>
      <c r="N401" s="761">
        <v>144.13</v>
      </c>
    </row>
    <row r="402" spans="1:14" ht="14.4" customHeight="1" x14ac:dyDescent="0.3">
      <c r="A402" s="755" t="s">
        <v>529</v>
      </c>
      <c r="B402" s="756" t="s">
        <v>530</v>
      </c>
      <c r="C402" s="757" t="s">
        <v>546</v>
      </c>
      <c r="D402" s="758" t="s">
        <v>547</v>
      </c>
      <c r="E402" s="759">
        <v>50113001</v>
      </c>
      <c r="F402" s="758" t="s">
        <v>552</v>
      </c>
      <c r="G402" s="757" t="s">
        <v>553</v>
      </c>
      <c r="H402" s="757">
        <v>148578</v>
      </c>
      <c r="I402" s="757">
        <v>48578</v>
      </c>
      <c r="J402" s="757" t="s">
        <v>1237</v>
      </c>
      <c r="K402" s="757" t="s">
        <v>1238</v>
      </c>
      <c r="L402" s="760">
        <v>54.980000000000011</v>
      </c>
      <c r="M402" s="760">
        <v>26</v>
      </c>
      <c r="N402" s="761">
        <v>1429.4800000000002</v>
      </c>
    </row>
    <row r="403" spans="1:14" ht="14.4" customHeight="1" x14ac:dyDescent="0.3">
      <c r="A403" s="755" t="s">
        <v>529</v>
      </c>
      <c r="B403" s="756" t="s">
        <v>530</v>
      </c>
      <c r="C403" s="757" t="s">
        <v>546</v>
      </c>
      <c r="D403" s="758" t="s">
        <v>547</v>
      </c>
      <c r="E403" s="759">
        <v>50113001</v>
      </c>
      <c r="F403" s="758" t="s">
        <v>552</v>
      </c>
      <c r="G403" s="757" t="s">
        <v>553</v>
      </c>
      <c r="H403" s="757">
        <v>849055</v>
      </c>
      <c r="I403" s="757">
        <v>125314</v>
      </c>
      <c r="J403" s="757" t="s">
        <v>1237</v>
      </c>
      <c r="K403" s="757" t="s">
        <v>874</v>
      </c>
      <c r="L403" s="760">
        <v>113.32014580406187</v>
      </c>
      <c r="M403" s="760">
        <v>2</v>
      </c>
      <c r="N403" s="761">
        <v>226.64029160812373</v>
      </c>
    </row>
    <row r="404" spans="1:14" ht="14.4" customHeight="1" x14ac:dyDescent="0.3">
      <c r="A404" s="755" t="s">
        <v>529</v>
      </c>
      <c r="B404" s="756" t="s">
        <v>530</v>
      </c>
      <c r="C404" s="757" t="s">
        <v>546</v>
      </c>
      <c r="D404" s="758" t="s">
        <v>547</v>
      </c>
      <c r="E404" s="759">
        <v>50113001</v>
      </c>
      <c r="F404" s="758" t="s">
        <v>552</v>
      </c>
      <c r="G404" s="757" t="s">
        <v>553</v>
      </c>
      <c r="H404" s="757">
        <v>848632</v>
      </c>
      <c r="I404" s="757">
        <v>125315</v>
      </c>
      <c r="J404" s="757" t="s">
        <v>1237</v>
      </c>
      <c r="K404" s="757" t="s">
        <v>1239</v>
      </c>
      <c r="L404" s="760">
        <v>58.20000000000001</v>
      </c>
      <c r="M404" s="760">
        <v>3</v>
      </c>
      <c r="N404" s="761">
        <v>174.60000000000002</v>
      </c>
    </row>
    <row r="405" spans="1:14" ht="14.4" customHeight="1" x14ac:dyDescent="0.3">
      <c r="A405" s="755" t="s">
        <v>529</v>
      </c>
      <c r="B405" s="756" t="s">
        <v>530</v>
      </c>
      <c r="C405" s="757" t="s">
        <v>546</v>
      </c>
      <c r="D405" s="758" t="s">
        <v>547</v>
      </c>
      <c r="E405" s="759">
        <v>50113001</v>
      </c>
      <c r="F405" s="758" t="s">
        <v>552</v>
      </c>
      <c r="G405" s="757" t="s">
        <v>553</v>
      </c>
      <c r="H405" s="757">
        <v>14567</v>
      </c>
      <c r="I405" s="757">
        <v>14567</v>
      </c>
      <c r="J405" s="757" t="s">
        <v>1240</v>
      </c>
      <c r="K405" s="757" t="s">
        <v>1241</v>
      </c>
      <c r="L405" s="760">
        <v>124.72000000000006</v>
      </c>
      <c r="M405" s="760">
        <v>1</v>
      </c>
      <c r="N405" s="761">
        <v>124.72000000000006</v>
      </c>
    </row>
    <row r="406" spans="1:14" ht="14.4" customHeight="1" x14ac:dyDescent="0.3">
      <c r="A406" s="755" t="s">
        <v>529</v>
      </c>
      <c r="B406" s="756" t="s">
        <v>530</v>
      </c>
      <c r="C406" s="757" t="s">
        <v>546</v>
      </c>
      <c r="D406" s="758" t="s">
        <v>547</v>
      </c>
      <c r="E406" s="759">
        <v>50113001</v>
      </c>
      <c r="F406" s="758" t="s">
        <v>552</v>
      </c>
      <c r="G406" s="757" t="s">
        <v>553</v>
      </c>
      <c r="H406" s="757">
        <v>850403</v>
      </c>
      <c r="I406" s="757">
        <v>163305</v>
      </c>
      <c r="J406" s="757" t="s">
        <v>1242</v>
      </c>
      <c r="K406" s="757" t="s">
        <v>1241</v>
      </c>
      <c r="L406" s="760">
        <v>134.92999999999995</v>
      </c>
      <c r="M406" s="760">
        <v>1</v>
      </c>
      <c r="N406" s="761">
        <v>134.92999999999995</v>
      </c>
    </row>
    <row r="407" spans="1:14" ht="14.4" customHeight="1" x14ac:dyDescent="0.3">
      <c r="A407" s="755" t="s">
        <v>529</v>
      </c>
      <c r="B407" s="756" t="s">
        <v>530</v>
      </c>
      <c r="C407" s="757" t="s">
        <v>546</v>
      </c>
      <c r="D407" s="758" t="s">
        <v>547</v>
      </c>
      <c r="E407" s="759">
        <v>50113001</v>
      </c>
      <c r="F407" s="758" t="s">
        <v>552</v>
      </c>
      <c r="G407" s="757" t="s">
        <v>553</v>
      </c>
      <c r="H407" s="757">
        <v>102429</v>
      </c>
      <c r="I407" s="757">
        <v>2429</v>
      </c>
      <c r="J407" s="757" t="s">
        <v>1243</v>
      </c>
      <c r="K407" s="757" t="s">
        <v>1244</v>
      </c>
      <c r="L407" s="760">
        <v>50.930000000000028</v>
      </c>
      <c r="M407" s="760">
        <v>1</v>
      </c>
      <c r="N407" s="761">
        <v>50.930000000000028</v>
      </c>
    </row>
    <row r="408" spans="1:14" ht="14.4" customHeight="1" x14ac:dyDescent="0.3">
      <c r="A408" s="755" t="s">
        <v>529</v>
      </c>
      <c r="B408" s="756" t="s">
        <v>530</v>
      </c>
      <c r="C408" s="757" t="s">
        <v>546</v>
      </c>
      <c r="D408" s="758" t="s">
        <v>547</v>
      </c>
      <c r="E408" s="759">
        <v>50113001</v>
      </c>
      <c r="F408" s="758" t="s">
        <v>552</v>
      </c>
      <c r="G408" s="757" t="s">
        <v>553</v>
      </c>
      <c r="H408" s="757">
        <v>157866</v>
      </c>
      <c r="I408" s="757">
        <v>57866</v>
      </c>
      <c r="J408" s="757" t="s">
        <v>1245</v>
      </c>
      <c r="K408" s="757" t="s">
        <v>1246</v>
      </c>
      <c r="L408" s="760">
        <v>60.360000000000028</v>
      </c>
      <c r="M408" s="760">
        <v>2</v>
      </c>
      <c r="N408" s="761">
        <v>120.72000000000006</v>
      </c>
    </row>
    <row r="409" spans="1:14" ht="14.4" customHeight="1" x14ac:dyDescent="0.3">
      <c r="A409" s="755" t="s">
        <v>529</v>
      </c>
      <c r="B409" s="756" t="s">
        <v>530</v>
      </c>
      <c r="C409" s="757" t="s">
        <v>546</v>
      </c>
      <c r="D409" s="758" t="s">
        <v>547</v>
      </c>
      <c r="E409" s="759">
        <v>50113001</v>
      </c>
      <c r="F409" s="758" t="s">
        <v>552</v>
      </c>
      <c r="G409" s="757" t="s">
        <v>553</v>
      </c>
      <c r="H409" s="757">
        <v>114479</v>
      </c>
      <c r="I409" s="757">
        <v>14479</v>
      </c>
      <c r="J409" s="757" t="s">
        <v>1247</v>
      </c>
      <c r="K409" s="757" t="s">
        <v>1248</v>
      </c>
      <c r="L409" s="760">
        <v>66.54000000000002</v>
      </c>
      <c r="M409" s="760">
        <v>1</v>
      </c>
      <c r="N409" s="761">
        <v>66.54000000000002</v>
      </c>
    </row>
    <row r="410" spans="1:14" ht="14.4" customHeight="1" x14ac:dyDescent="0.3">
      <c r="A410" s="755" t="s">
        <v>529</v>
      </c>
      <c r="B410" s="756" t="s">
        <v>530</v>
      </c>
      <c r="C410" s="757" t="s">
        <v>546</v>
      </c>
      <c r="D410" s="758" t="s">
        <v>547</v>
      </c>
      <c r="E410" s="759">
        <v>50113001</v>
      </c>
      <c r="F410" s="758" t="s">
        <v>552</v>
      </c>
      <c r="G410" s="757" t="s">
        <v>553</v>
      </c>
      <c r="H410" s="757">
        <v>109847</v>
      </c>
      <c r="I410" s="757">
        <v>9847</v>
      </c>
      <c r="J410" s="757" t="s">
        <v>1249</v>
      </c>
      <c r="K410" s="757" t="s">
        <v>1250</v>
      </c>
      <c r="L410" s="760">
        <v>41.35</v>
      </c>
      <c r="M410" s="760">
        <v>3</v>
      </c>
      <c r="N410" s="761">
        <v>124.05000000000001</v>
      </c>
    </row>
    <row r="411" spans="1:14" ht="14.4" customHeight="1" x14ac:dyDescent="0.3">
      <c r="A411" s="755" t="s">
        <v>529</v>
      </c>
      <c r="B411" s="756" t="s">
        <v>530</v>
      </c>
      <c r="C411" s="757" t="s">
        <v>546</v>
      </c>
      <c r="D411" s="758" t="s">
        <v>547</v>
      </c>
      <c r="E411" s="759">
        <v>50113001</v>
      </c>
      <c r="F411" s="758" t="s">
        <v>552</v>
      </c>
      <c r="G411" s="757" t="s">
        <v>553</v>
      </c>
      <c r="H411" s="757">
        <v>191836</v>
      </c>
      <c r="I411" s="757">
        <v>91836</v>
      </c>
      <c r="J411" s="757" t="s">
        <v>1249</v>
      </c>
      <c r="K411" s="757" t="s">
        <v>1251</v>
      </c>
      <c r="L411" s="760">
        <v>44.969999999999978</v>
      </c>
      <c r="M411" s="760">
        <v>2</v>
      </c>
      <c r="N411" s="761">
        <v>89.939999999999955</v>
      </c>
    </row>
    <row r="412" spans="1:14" ht="14.4" customHeight="1" x14ac:dyDescent="0.3">
      <c r="A412" s="755" t="s">
        <v>529</v>
      </c>
      <c r="B412" s="756" t="s">
        <v>530</v>
      </c>
      <c r="C412" s="757" t="s">
        <v>546</v>
      </c>
      <c r="D412" s="758" t="s">
        <v>547</v>
      </c>
      <c r="E412" s="759">
        <v>50113001</v>
      </c>
      <c r="F412" s="758" t="s">
        <v>552</v>
      </c>
      <c r="G412" s="757" t="s">
        <v>553</v>
      </c>
      <c r="H412" s="757">
        <v>168447</v>
      </c>
      <c r="I412" s="757">
        <v>168447</v>
      </c>
      <c r="J412" s="757" t="s">
        <v>1252</v>
      </c>
      <c r="K412" s="757" t="s">
        <v>687</v>
      </c>
      <c r="L412" s="760">
        <v>899.53499999999997</v>
      </c>
      <c r="M412" s="760">
        <v>4</v>
      </c>
      <c r="N412" s="761">
        <v>3598.14</v>
      </c>
    </row>
    <row r="413" spans="1:14" ht="14.4" customHeight="1" x14ac:dyDescent="0.3">
      <c r="A413" s="755" t="s">
        <v>529</v>
      </c>
      <c r="B413" s="756" t="s">
        <v>530</v>
      </c>
      <c r="C413" s="757" t="s">
        <v>546</v>
      </c>
      <c r="D413" s="758" t="s">
        <v>547</v>
      </c>
      <c r="E413" s="759">
        <v>50113001</v>
      </c>
      <c r="F413" s="758" t="s">
        <v>552</v>
      </c>
      <c r="G413" s="757" t="s">
        <v>553</v>
      </c>
      <c r="H413" s="757">
        <v>168451</v>
      </c>
      <c r="I413" s="757">
        <v>168451</v>
      </c>
      <c r="J413" s="757" t="s">
        <v>1252</v>
      </c>
      <c r="K413" s="757" t="s">
        <v>1136</v>
      </c>
      <c r="L413" s="760">
        <v>2962.8700000000003</v>
      </c>
      <c r="M413" s="760">
        <v>4</v>
      </c>
      <c r="N413" s="761">
        <v>11851.480000000001</v>
      </c>
    </row>
    <row r="414" spans="1:14" ht="14.4" customHeight="1" x14ac:dyDescent="0.3">
      <c r="A414" s="755" t="s">
        <v>529</v>
      </c>
      <c r="B414" s="756" t="s">
        <v>530</v>
      </c>
      <c r="C414" s="757" t="s">
        <v>546</v>
      </c>
      <c r="D414" s="758" t="s">
        <v>547</v>
      </c>
      <c r="E414" s="759">
        <v>50113001</v>
      </c>
      <c r="F414" s="758" t="s">
        <v>552</v>
      </c>
      <c r="G414" s="757" t="s">
        <v>553</v>
      </c>
      <c r="H414" s="757">
        <v>132086</v>
      </c>
      <c r="I414" s="757">
        <v>32086</v>
      </c>
      <c r="J414" s="757" t="s">
        <v>1253</v>
      </c>
      <c r="K414" s="757" t="s">
        <v>1254</v>
      </c>
      <c r="L414" s="760">
        <v>20.13</v>
      </c>
      <c r="M414" s="760">
        <v>6</v>
      </c>
      <c r="N414" s="761">
        <v>120.78</v>
      </c>
    </row>
    <row r="415" spans="1:14" ht="14.4" customHeight="1" x14ac:dyDescent="0.3">
      <c r="A415" s="755" t="s">
        <v>529</v>
      </c>
      <c r="B415" s="756" t="s">
        <v>530</v>
      </c>
      <c r="C415" s="757" t="s">
        <v>546</v>
      </c>
      <c r="D415" s="758" t="s">
        <v>547</v>
      </c>
      <c r="E415" s="759">
        <v>50113001</v>
      </c>
      <c r="F415" s="758" t="s">
        <v>552</v>
      </c>
      <c r="G415" s="757" t="s">
        <v>553</v>
      </c>
      <c r="H415" s="757">
        <v>132083</v>
      </c>
      <c r="I415" s="757">
        <v>32083</v>
      </c>
      <c r="J415" s="757" t="s">
        <v>1255</v>
      </c>
      <c r="K415" s="757" t="s">
        <v>1256</v>
      </c>
      <c r="L415" s="760">
        <v>28.249999999999989</v>
      </c>
      <c r="M415" s="760">
        <v>3</v>
      </c>
      <c r="N415" s="761">
        <v>84.749999999999972</v>
      </c>
    </row>
    <row r="416" spans="1:14" ht="14.4" customHeight="1" x14ac:dyDescent="0.3">
      <c r="A416" s="755" t="s">
        <v>529</v>
      </c>
      <c r="B416" s="756" t="s">
        <v>530</v>
      </c>
      <c r="C416" s="757" t="s">
        <v>546</v>
      </c>
      <c r="D416" s="758" t="s">
        <v>547</v>
      </c>
      <c r="E416" s="759">
        <v>50113001</v>
      </c>
      <c r="F416" s="758" t="s">
        <v>552</v>
      </c>
      <c r="G416" s="757" t="s">
        <v>553</v>
      </c>
      <c r="H416" s="757">
        <v>159672</v>
      </c>
      <c r="I416" s="757">
        <v>59672</v>
      </c>
      <c r="J416" s="757" t="s">
        <v>1257</v>
      </c>
      <c r="K416" s="757" t="s">
        <v>1258</v>
      </c>
      <c r="L416" s="760">
        <v>58.929999999999986</v>
      </c>
      <c r="M416" s="760">
        <v>3</v>
      </c>
      <c r="N416" s="761">
        <v>176.78999999999996</v>
      </c>
    </row>
    <row r="417" spans="1:14" ht="14.4" customHeight="1" x14ac:dyDescent="0.3">
      <c r="A417" s="755" t="s">
        <v>529</v>
      </c>
      <c r="B417" s="756" t="s">
        <v>530</v>
      </c>
      <c r="C417" s="757" t="s">
        <v>546</v>
      </c>
      <c r="D417" s="758" t="s">
        <v>547</v>
      </c>
      <c r="E417" s="759">
        <v>50113001</v>
      </c>
      <c r="F417" s="758" t="s">
        <v>552</v>
      </c>
      <c r="G417" s="757" t="s">
        <v>553</v>
      </c>
      <c r="H417" s="757">
        <v>159673</v>
      </c>
      <c r="I417" s="757">
        <v>59673</v>
      </c>
      <c r="J417" s="757" t="s">
        <v>1257</v>
      </c>
      <c r="K417" s="757" t="s">
        <v>1259</v>
      </c>
      <c r="L417" s="760">
        <v>68.400000000000006</v>
      </c>
      <c r="M417" s="760">
        <v>3</v>
      </c>
      <c r="N417" s="761">
        <v>205.20000000000002</v>
      </c>
    </row>
    <row r="418" spans="1:14" ht="14.4" customHeight="1" x14ac:dyDescent="0.3">
      <c r="A418" s="755" t="s">
        <v>529</v>
      </c>
      <c r="B418" s="756" t="s">
        <v>530</v>
      </c>
      <c r="C418" s="757" t="s">
        <v>546</v>
      </c>
      <c r="D418" s="758" t="s">
        <v>547</v>
      </c>
      <c r="E418" s="759">
        <v>50113001</v>
      </c>
      <c r="F418" s="758" t="s">
        <v>552</v>
      </c>
      <c r="G418" s="757" t="s">
        <v>553</v>
      </c>
      <c r="H418" s="757">
        <v>142776</v>
      </c>
      <c r="I418" s="757">
        <v>42776</v>
      </c>
      <c r="J418" s="757" t="s">
        <v>1260</v>
      </c>
      <c r="K418" s="757" t="s">
        <v>1261</v>
      </c>
      <c r="L418" s="760">
        <v>87.480025209445259</v>
      </c>
      <c r="M418" s="760">
        <v>6</v>
      </c>
      <c r="N418" s="761">
        <v>524.88015125667152</v>
      </c>
    </row>
    <row r="419" spans="1:14" ht="14.4" customHeight="1" x14ac:dyDescent="0.3">
      <c r="A419" s="755" t="s">
        <v>529</v>
      </c>
      <c r="B419" s="756" t="s">
        <v>530</v>
      </c>
      <c r="C419" s="757" t="s">
        <v>546</v>
      </c>
      <c r="D419" s="758" t="s">
        <v>547</v>
      </c>
      <c r="E419" s="759">
        <v>50113001</v>
      </c>
      <c r="F419" s="758" t="s">
        <v>552</v>
      </c>
      <c r="G419" s="757" t="s">
        <v>553</v>
      </c>
      <c r="H419" s="757">
        <v>142780</v>
      </c>
      <c r="I419" s="757">
        <v>42780</v>
      </c>
      <c r="J419" s="757" t="s">
        <v>1262</v>
      </c>
      <c r="K419" s="757" t="s">
        <v>1263</v>
      </c>
      <c r="L419" s="760">
        <v>117.49000000000008</v>
      </c>
      <c r="M419" s="760">
        <v>1</v>
      </c>
      <c r="N419" s="761">
        <v>117.49000000000008</v>
      </c>
    </row>
    <row r="420" spans="1:14" ht="14.4" customHeight="1" x14ac:dyDescent="0.3">
      <c r="A420" s="755" t="s">
        <v>529</v>
      </c>
      <c r="B420" s="756" t="s">
        <v>530</v>
      </c>
      <c r="C420" s="757" t="s">
        <v>546</v>
      </c>
      <c r="D420" s="758" t="s">
        <v>547</v>
      </c>
      <c r="E420" s="759">
        <v>50113001</v>
      </c>
      <c r="F420" s="758" t="s">
        <v>552</v>
      </c>
      <c r="G420" s="757" t="s">
        <v>553</v>
      </c>
      <c r="H420" s="757">
        <v>214616</v>
      </c>
      <c r="I420" s="757">
        <v>214616</v>
      </c>
      <c r="J420" s="757" t="s">
        <v>1264</v>
      </c>
      <c r="K420" s="757" t="s">
        <v>1265</v>
      </c>
      <c r="L420" s="760">
        <v>47.610000000000007</v>
      </c>
      <c r="M420" s="760">
        <v>16</v>
      </c>
      <c r="N420" s="761">
        <v>761.7600000000001</v>
      </c>
    </row>
    <row r="421" spans="1:14" ht="14.4" customHeight="1" x14ac:dyDescent="0.3">
      <c r="A421" s="755" t="s">
        <v>529</v>
      </c>
      <c r="B421" s="756" t="s">
        <v>530</v>
      </c>
      <c r="C421" s="757" t="s">
        <v>546</v>
      </c>
      <c r="D421" s="758" t="s">
        <v>547</v>
      </c>
      <c r="E421" s="759">
        <v>50113001</v>
      </c>
      <c r="F421" s="758" t="s">
        <v>552</v>
      </c>
      <c r="G421" s="757" t="s">
        <v>553</v>
      </c>
      <c r="H421" s="757">
        <v>850072</v>
      </c>
      <c r="I421" s="757">
        <v>162502</v>
      </c>
      <c r="J421" s="757" t="s">
        <v>1266</v>
      </c>
      <c r="K421" s="757" t="s">
        <v>1267</v>
      </c>
      <c r="L421" s="760">
        <v>56.489999786421016</v>
      </c>
      <c r="M421" s="760">
        <v>9</v>
      </c>
      <c r="N421" s="761">
        <v>508.40999807778917</v>
      </c>
    </row>
    <row r="422" spans="1:14" ht="14.4" customHeight="1" x14ac:dyDescent="0.3">
      <c r="A422" s="755" t="s">
        <v>529</v>
      </c>
      <c r="B422" s="756" t="s">
        <v>530</v>
      </c>
      <c r="C422" s="757" t="s">
        <v>546</v>
      </c>
      <c r="D422" s="758" t="s">
        <v>547</v>
      </c>
      <c r="E422" s="759">
        <v>50113001</v>
      </c>
      <c r="F422" s="758" t="s">
        <v>552</v>
      </c>
      <c r="G422" s="757" t="s">
        <v>553</v>
      </c>
      <c r="H422" s="757">
        <v>150117</v>
      </c>
      <c r="I422" s="757">
        <v>50117</v>
      </c>
      <c r="J422" s="757" t="s">
        <v>1268</v>
      </c>
      <c r="K422" s="757" t="s">
        <v>1269</v>
      </c>
      <c r="L422" s="760">
        <v>158.59799999999998</v>
      </c>
      <c r="M422" s="760">
        <v>5</v>
      </c>
      <c r="N422" s="761">
        <v>792.9899999999999</v>
      </c>
    </row>
    <row r="423" spans="1:14" ht="14.4" customHeight="1" x14ac:dyDescent="0.3">
      <c r="A423" s="755" t="s">
        <v>529</v>
      </c>
      <c r="B423" s="756" t="s">
        <v>530</v>
      </c>
      <c r="C423" s="757" t="s">
        <v>546</v>
      </c>
      <c r="D423" s="758" t="s">
        <v>547</v>
      </c>
      <c r="E423" s="759">
        <v>50113001</v>
      </c>
      <c r="F423" s="758" t="s">
        <v>552</v>
      </c>
      <c r="G423" s="757" t="s">
        <v>553</v>
      </c>
      <c r="H423" s="757">
        <v>190973</v>
      </c>
      <c r="I423" s="757">
        <v>190973</v>
      </c>
      <c r="J423" s="757" t="s">
        <v>1270</v>
      </c>
      <c r="K423" s="757" t="s">
        <v>671</v>
      </c>
      <c r="L423" s="760">
        <v>268.86</v>
      </c>
      <c r="M423" s="760">
        <v>2</v>
      </c>
      <c r="N423" s="761">
        <v>537.72</v>
      </c>
    </row>
    <row r="424" spans="1:14" ht="14.4" customHeight="1" x14ac:dyDescent="0.3">
      <c r="A424" s="755" t="s">
        <v>529</v>
      </c>
      <c r="B424" s="756" t="s">
        <v>530</v>
      </c>
      <c r="C424" s="757" t="s">
        <v>546</v>
      </c>
      <c r="D424" s="758" t="s">
        <v>547</v>
      </c>
      <c r="E424" s="759">
        <v>50113001</v>
      </c>
      <c r="F424" s="758" t="s">
        <v>552</v>
      </c>
      <c r="G424" s="757" t="s">
        <v>553</v>
      </c>
      <c r="H424" s="757">
        <v>190968</v>
      </c>
      <c r="I424" s="757">
        <v>190968</v>
      </c>
      <c r="J424" s="757" t="s">
        <v>1271</v>
      </c>
      <c r="K424" s="757" t="s">
        <v>671</v>
      </c>
      <c r="L424" s="760">
        <v>223.97</v>
      </c>
      <c r="M424" s="760">
        <v>2</v>
      </c>
      <c r="N424" s="761">
        <v>447.94</v>
      </c>
    </row>
    <row r="425" spans="1:14" ht="14.4" customHeight="1" x14ac:dyDescent="0.3">
      <c r="A425" s="755" t="s">
        <v>529</v>
      </c>
      <c r="B425" s="756" t="s">
        <v>530</v>
      </c>
      <c r="C425" s="757" t="s">
        <v>546</v>
      </c>
      <c r="D425" s="758" t="s">
        <v>547</v>
      </c>
      <c r="E425" s="759">
        <v>50113001</v>
      </c>
      <c r="F425" s="758" t="s">
        <v>552</v>
      </c>
      <c r="G425" s="757" t="s">
        <v>553</v>
      </c>
      <c r="H425" s="757">
        <v>190958</v>
      </c>
      <c r="I425" s="757">
        <v>190958</v>
      </c>
      <c r="J425" s="757" t="s">
        <v>1272</v>
      </c>
      <c r="K425" s="757" t="s">
        <v>671</v>
      </c>
      <c r="L425" s="760">
        <v>164.19</v>
      </c>
      <c r="M425" s="760">
        <v>2</v>
      </c>
      <c r="N425" s="761">
        <v>328.38</v>
      </c>
    </row>
    <row r="426" spans="1:14" ht="14.4" customHeight="1" x14ac:dyDescent="0.3">
      <c r="A426" s="755" t="s">
        <v>529</v>
      </c>
      <c r="B426" s="756" t="s">
        <v>530</v>
      </c>
      <c r="C426" s="757" t="s">
        <v>546</v>
      </c>
      <c r="D426" s="758" t="s">
        <v>547</v>
      </c>
      <c r="E426" s="759">
        <v>50113001</v>
      </c>
      <c r="F426" s="758" t="s">
        <v>552</v>
      </c>
      <c r="G426" s="757" t="s">
        <v>558</v>
      </c>
      <c r="H426" s="757">
        <v>56972</v>
      </c>
      <c r="I426" s="757">
        <v>56972</v>
      </c>
      <c r="J426" s="757" t="s">
        <v>1273</v>
      </c>
      <c r="K426" s="757" t="s">
        <v>1274</v>
      </c>
      <c r="L426" s="760">
        <v>14.880000000000004</v>
      </c>
      <c r="M426" s="760">
        <v>13</v>
      </c>
      <c r="N426" s="761">
        <v>193.44000000000005</v>
      </c>
    </row>
    <row r="427" spans="1:14" ht="14.4" customHeight="1" x14ac:dyDescent="0.3">
      <c r="A427" s="755" t="s">
        <v>529</v>
      </c>
      <c r="B427" s="756" t="s">
        <v>530</v>
      </c>
      <c r="C427" s="757" t="s">
        <v>546</v>
      </c>
      <c r="D427" s="758" t="s">
        <v>547</v>
      </c>
      <c r="E427" s="759">
        <v>50113001</v>
      </c>
      <c r="F427" s="758" t="s">
        <v>552</v>
      </c>
      <c r="G427" s="757" t="s">
        <v>558</v>
      </c>
      <c r="H427" s="757">
        <v>56976</v>
      </c>
      <c r="I427" s="757">
        <v>56976</v>
      </c>
      <c r="J427" s="757" t="s">
        <v>1275</v>
      </c>
      <c r="K427" s="757" t="s">
        <v>1276</v>
      </c>
      <c r="L427" s="760">
        <v>12.060000000000002</v>
      </c>
      <c r="M427" s="760">
        <v>9</v>
      </c>
      <c r="N427" s="761">
        <v>108.54000000000002</v>
      </c>
    </row>
    <row r="428" spans="1:14" ht="14.4" customHeight="1" x14ac:dyDescent="0.3">
      <c r="A428" s="755" t="s">
        <v>529</v>
      </c>
      <c r="B428" s="756" t="s">
        <v>530</v>
      </c>
      <c r="C428" s="757" t="s">
        <v>546</v>
      </c>
      <c r="D428" s="758" t="s">
        <v>547</v>
      </c>
      <c r="E428" s="759">
        <v>50113001</v>
      </c>
      <c r="F428" s="758" t="s">
        <v>552</v>
      </c>
      <c r="G428" s="757" t="s">
        <v>558</v>
      </c>
      <c r="H428" s="757">
        <v>156981</v>
      </c>
      <c r="I428" s="757">
        <v>56981</v>
      </c>
      <c r="J428" s="757" t="s">
        <v>1277</v>
      </c>
      <c r="K428" s="757" t="s">
        <v>1278</v>
      </c>
      <c r="L428" s="760">
        <v>36.179994359483196</v>
      </c>
      <c r="M428" s="760">
        <v>6</v>
      </c>
      <c r="N428" s="761">
        <v>217.07996615689916</v>
      </c>
    </row>
    <row r="429" spans="1:14" ht="14.4" customHeight="1" x14ac:dyDescent="0.3">
      <c r="A429" s="755" t="s">
        <v>529</v>
      </c>
      <c r="B429" s="756" t="s">
        <v>530</v>
      </c>
      <c r="C429" s="757" t="s">
        <v>546</v>
      </c>
      <c r="D429" s="758" t="s">
        <v>547</v>
      </c>
      <c r="E429" s="759">
        <v>50113001</v>
      </c>
      <c r="F429" s="758" t="s">
        <v>552</v>
      </c>
      <c r="G429" s="757" t="s">
        <v>553</v>
      </c>
      <c r="H429" s="757">
        <v>154094</v>
      </c>
      <c r="I429" s="757">
        <v>54094</v>
      </c>
      <c r="J429" s="757" t="s">
        <v>1279</v>
      </c>
      <c r="K429" s="757" t="s">
        <v>1280</v>
      </c>
      <c r="L429" s="760">
        <v>112.15000000000005</v>
      </c>
      <c r="M429" s="760">
        <v>3</v>
      </c>
      <c r="N429" s="761">
        <v>336.45000000000016</v>
      </c>
    </row>
    <row r="430" spans="1:14" ht="14.4" customHeight="1" x14ac:dyDescent="0.3">
      <c r="A430" s="755" t="s">
        <v>529</v>
      </c>
      <c r="B430" s="756" t="s">
        <v>530</v>
      </c>
      <c r="C430" s="757" t="s">
        <v>546</v>
      </c>
      <c r="D430" s="758" t="s">
        <v>547</v>
      </c>
      <c r="E430" s="759">
        <v>50113001</v>
      </c>
      <c r="F430" s="758" t="s">
        <v>552</v>
      </c>
      <c r="G430" s="757" t="s">
        <v>553</v>
      </c>
      <c r="H430" s="757">
        <v>850551</v>
      </c>
      <c r="I430" s="757">
        <v>167859</v>
      </c>
      <c r="J430" s="757" t="s">
        <v>1281</v>
      </c>
      <c r="K430" s="757" t="s">
        <v>1048</v>
      </c>
      <c r="L430" s="760">
        <v>298.17500000000001</v>
      </c>
      <c r="M430" s="760">
        <v>2</v>
      </c>
      <c r="N430" s="761">
        <v>596.35</v>
      </c>
    </row>
    <row r="431" spans="1:14" ht="14.4" customHeight="1" x14ac:dyDescent="0.3">
      <c r="A431" s="755" t="s">
        <v>529</v>
      </c>
      <c r="B431" s="756" t="s">
        <v>530</v>
      </c>
      <c r="C431" s="757" t="s">
        <v>546</v>
      </c>
      <c r="D431" s="758" t="s">
        <v>547</v>
      </c>
      <c r="E431" s="759">
        <v>50113001</v>
      </c>
      <c r="F431" s="758" t="s">
        <v>552</v>
      </c>
      <c r="G431" s="757" t="s">
        <v>553</v>
      </c>
      <c r="H431" s="757">
        <v>102360</v>
      </c>
      <c r="I431" s="757">
        <v>2360</v>
      </c>
      <c r="J431" s="757" t="s">
        <v>1282</v>
      </c>
      <c r="K431" s="757" t="s">
        <v>735</v>
      </c>
      <c r="L431" s="760">
        <v>78.86</v>
      </c>
      <c r="M431" s="760">
        <v>2</v>
      </c>
      <c r="N431" s="761">
        <v>157.72</v>
      </c>
    </row>
    <row r="432" spans="1:14" ht="14.4" customHeight="1" x14ac:dyDescent="0.3">
      <c r="A432" s="755" t="s">
        <v>529</v>
      </c>
      <c r="B432" s="756" t="s">
        <v>530</v>
      </c>
      <c r="C432" s="757" t="s">
        <v>546</v>
      </c>
      <c r="D432" s="758" t="s">
        <v>547</v>
      </c>
      <c r="E432" s="759">
        <v>50113001</v>
      </c>
      <c r="F432" s="758" t="s">
        <v>552</v>
      </c>
      <c r="G432" s="757" t="s">
        <v>553</v>
      </c>
      <c r="H432" s="757">
        <v>197864</v>
      </c>
      <c r="I432" s="757">
        <v>97864</v>
      </c>
      <c r="J432" s="757" t="s">
        <v>1283</v>
      </c>
      <c r="K432" s="757" t="s">
        <v>1284</v>
      </c>
      <c r="L432" s="760">
        <v>302.52000000000004</v>
      </c>
      <c r="M432" s="760">
        <v>6</v>
      </c>
      <c r="N432" s="761">
        <v>1815.1200000000003</v>
      </c>
    </row>
    <row r="433" spans="1:14" ht="14.4" customHeight="1" x14ac:dyDescent="0.3">
      <c r="A433" s="755" t="s">
        <v>529</v>
      </c>
      <c r="B433" s="756" t="s">
        <v>530</v>
      </c>
      <c r="C433" s="757" t="s">
        <v>546</v>
      </c>
      <c r="D433" s="758" t="s">
        <v>547</v>
      </c>
      <c r="E433" s="759">
        <v>50113001</v>
      </c>
      <c r="F433" s="758" t="s">
        <v>552</v>
      </c>
      <c r="G433" s="757" t="s">
        <v>553</v>
      </c>
      <c r="H433" s="757">
        <v>214627</v>
      </c>
      <c r="I433" s="757">
        <v>214627</v>
      </c>
      <c r="J433" s="757" t="s">
        <v>1285</v>
      </c>
      <c r="K433" s="757" t="s">
        <v>1052</v>
      </c>
      <c r="L433" s="760">
        <v>84.72999999999999</v>
      </c>
      <c r="M433" s="760">
        <v>1</v>
      </c>
      <c r="N433" s="761">
        <v>84.72999999999999</v>
      </c>
    </row>
    <row r="434" spans="1:14" ht="14.4" customHeight="1" x14ac:dyDescent="0.3">
      <c r="A434" s="755" t="s">
        <v>529</v>
      </c>
      <c r="B434" s="756" t="s">
        <v>530</v>
      </c>
      <c r="C434" s="757" t="s">
        <v>546</v>
      </c>
      <c r="D434" s="758" t="s">
        <v>547</v>
      </c>
      <c r="E434" s="759">
        <v>50113001</v>
      </c>
      <c r="F434" s="758" t="s">
        <v>552</v>
      </c>
      <c r="G434" s="757" t="s">
        <v>553</v>
      </c>
      <c r="H434" s="757">
        <v>214620</v>
      </c>
      <c r="I434" s="757">
        <v>214620</v>
      </c>
      <c r="J434" s="757" t="s">
        <v>1286</v>
      </c>
      <c r="K434" s="757" t="s">
        <v>1287</v>
      </c>
      <c r="L434" s="760">
        <v>101.66999999999997</v>
      </c>
      <c r="M434" s="760">
        <v>1</v>
      </c>
      <c r="N434" s="761">
        <v>101.66999999999997</v>
      </c>
    </row>
    <row r="435" spans="1:14" ht="14.4" customHeight="1" x14ac:dyDescent="0.3">
      <c r="A435" s="755" t="s">
        <v>529</v>
      </c>
      <c r="B435" s="756" t="s">
        <v>530</v>
      </c>
      <c r="C435" s="757" t="s">
        <v>546</v>
      </c>
      <c r="D435" s="758" t="s">
        <v>547</v>
      </c>
      <c r="E435" s="759">
        <v>50113001</v>
      </c>
      <c r="F435" s="758" t="s">
        <v>552</v>
      </c>
      <c r="G435" s="757" t="s">
        <v>558</v>
      </c>
      <c r="H435" s="757">
        <v>115551</v>
      </c>
      <c r="I435" s="757">
        <v>115551</v>
      </c>
      <c r="J435" s="757" t="s">
        <v>1288</v>
      </c>
      <c r="K435" s="757" t="s">
        <v>1289</v>
      </c>
      <c r="L435" s="760">
        <v>71.61</v>
      </c>
      <c r="M435" s="760">
        <v>1</v>
      </c>
      <c r="N435" s="761">
        <v>71.61</v>
      </c>
    </row>
    <row r="436" spans="1:14" ht="14.4" customHeight="1" x14ac:dyDescent="0.3">
      <c r="A436" s="755" t="s">
        <v>529</v>
      </c>
      <c r="B436" s="756" t="s">
        <v>530</v>
      </c>
      <c r="C436" s="757" t="s">
        <v>546</v>
      </c>
      <c r="D436" s="758" t="s">
        <v>547</v>
      </c>
      <c r="E436" s="759">
        <v>50113001</v>
      </c>
      <c r="F436" s="758" t="s">
        <v>552</v>
      </c>
      <c r="G436" s="757" t="s">
        <v>558</v>
      </c>
      <c r="H436" s="757">
        <v>131934</v>
      </c>
      <c r="I436" s="757">
        <v>31934</v>
      </c>
      <c r="J436" s="757" t="s">
        <v>1290</v>
      </c>
      <c r="K436" s="757" t="s">
        <v>1291</v>
      </c>
      <c r="L436" s="760">
        <v>50.17000000000003</v>
      </c>
      <c r="M436" s="760">
        <v>1</v>
      </c>
      <c r="N436" s="761">
        <v>50.17000000000003</v>
      </c>
    </row>
    <row r="437" spans="1:14" ht="14.4" customHeight="1" x14ac:dyDescent="0.3">
      <c r="A437" s="755" t="s">
        <v>529</v>
      </c>
      <c r="B437" s="756" t="s">
        <v>530</v>
      </c>
      <c r="C437" s="757" t="s">
        <v>546</v>
      </c>
      <c r="D437" s="758" t="s">
        <v>547</v>
      </c>
      <c r="E437" s="759">
        <v>50113001</v>
      </c>
      <c r="F437" s="758" t="s">
        <v>552</v>
      </c>
      <c r="G437" s="757" t="s">
        <v>553</v>
      </c>
      <c r="H437" s="757">
        <v>202789</v>
      </c>
      <c r="I437" s="757">
        <v>202789</v>
      </c>
      <c r="J437" s="757" t="s">
        <v>1292</v>
      </c>
      <c r="K437" s="757" t="s">
        <v>1293</v>
      </c>
      <c r="L437" s="760">
        <v>69.766571428571424</v>
      </c>
      <c r="M437" s="760">
        <v>70</v>
      </c>
      <c r="N437" s="761">
        <v>4883.66</v>
      </c>
    </row>
    <row r="438" spans="1:14" ht="14.4" customHeight="1" x14ac:dyDescent="0.3">
      <c r="A438" s="755" t="s">
        <v>529</v>
      </c>
      <c r="B438" s="756" t="s">
        <v>530</v>
      </c>
      <c r="C438" s="757" t="s">
        <v>546</v>
      </c>
      <c r="D438" s="758" t="s">
        <v>547</v>
      </c>
      <c r="E438" s="759">
        <v>50113001</v>
      </c>
      <c r="F438" s="758" t="s">
        <v>552</v>
      </c>
      <c r="G438" s="757" t="s">
        <v>553</v>
      </c>
      <c r="H438" s="757">
        <v>202790</v>
      </c>
      <c r="I438" s="757">
        <v>202790</v>
      </c>
      <c r="J438" s="757" t="s">
        <v>1292</v>
      </c>
      <c r="K438" s="757" t="s">
        <v>1294</v>
      </c>
      <c r="L438" s="760">
        <v>109.57992154344812</v>
      </c>
      <c r="M438" s="760">
        <v>9</v>
      </c>
      <c r="N438" s="761">
        <v>986.21929389103309</v>
      </c>
    </row>
    <row r="439" spans="1:14" ht="14.4" customHeight="1" x14ac:dyDescent="0.3">
      <c r="A439" s="755" t="s">
        <v>529</v>
      </c>
      <c r="B439" s="756" t="s">
        <v>530</v>
      </c>
      <c r="C439" s="757" t="s">
        <v>546</v>
      </c>
      <c r="D439" s="758" t="s">
        <v>547</v>
      </c>
      <c r="E439" s="759">
        <v>50113001</v>
      </c>
      <c r="F439" s="758" t="s">
        <v>552</v>
      </c>
      <c r="G439" s="757" t="s">
        <v>553</v>
      </c>
      <c r="H439" s="757">
        <v>130434</v>
      </c>
      <c r="I439" s="757">
        <v>30434</v>
      </c>
      <c r="J439" s="757" t="s">
        <v>1295</v>
      </c>
      <c r="K439" s="757" t="s">
        <v>1296</v>
      </c>
      <c r="L439" s="760">
        <v>157.70994452082795</v>
      </c>
      <c r="M439" s="760">
        <v>10</v>
      </c>
      <c r="N439" s="761">
        <v>1577.0994452082796</v>
      </c>
    </row>
    <row r="440" spans="1:14" ht="14.4" customHeight="1" x14ac:dyDescent="0.3">
      <c r="A440" s="755" t="s">
        <v>529</v>
      </c>
      <c r="B440" s="756" t="s">
        <v>530</v>
      </c>
      <c r="C440" s="757" t="s">
        <v>546</v>
      </c>
      <c r="D440" s="758" t="s">
        <v>547</v>
      </c>
      <c r="E440" s="759">
        <v>50113001</v>
      </c>
      <c r="F440" s="758" t="s">
        <v>552</v>
      </c>
      <c r="G440" s="757" t="s">
        <v>553</v>
      </c>
      <c r="H440" s="757">
        <v>103550</v>
      </c>
      <c r="I440" s="757">
        <v>3550</v>
      </c>
      <c r="J440" s="757" t="s">
        <v>1295</v>
      </c>
      <c r="K440" s="757" t="s">
        <v>897</v>
      </c>
      <c r="L440" s="760">
        <v>40.220000000000006</v>
      </c>
      <c r="M440" s="760">
        <v>3</v>
      </c>
      <c r="N440" s="761">
        <v>120.66000000000001</v>
      </c>
    </row>
    <row r="441" spans="1:14" ht="14.4" customHeight="1" x14ac:dyDescent="0.3">
      <c r="A441" s="755" t="s">
        <v>529</v>
      </c>
      <c r="B441" s="756" t="s">
        <v>530</v>
      </c>
      <c r="C441" s="757" t="s">
        <v>546</v>
      </c>
      <c r="D441" s="758" t="s">
        <v>547</v>
      </c>
      <c r="E441" s="759">
        <v>50113001</v>
      </c>
      <c r="F441" s="758" t="s">
        <v>552</v>
      </c>
      <c r="G441" s="757" t="s">
        <v>558</v>
      </c>
      <c r="H441" s="757">
        <v>201088</v>
      </c>
      <c r="I441" s="757">
        <v>201088</v>
      </c>
      <c r="J441" s="757" t="s">
        <v>1297</v>
      </c>
      <c r="K441" s="757" t="s">
        <v>1298</v>
      </c>
      <c r="L441" s="760">
        <v>53.500000000000028</v>
      </c>
      <c r="M441" s="760">
        <v>1</v>
      </c>
      <c r="N441" s="761">
        <v>53.500000000000028</v>
      </c>
    </row>
    <row r="442" spans="1:14" ht="14.4" customHeight="1" x14ac:dyDescent="0.3">
      <c r="A442" s="755" t="s">
        <v>529</v>
      </c>
      <c r="B442" s="756" t="s">
        <v>530</v>
      </c>
      <c r="C442" s="757" t="s">
        <v>546</v>
      </c>
      <c r="D442" s="758" t="s">
        <v>547</v>
      </c>
      <c r="E442" s="759">
        <v>50113001</v>
      </c>
      <c r="F442" s="758" t="s">
        <v>552</v>
      </c>
      <c r="G442" s="757" t="s">
        <v>558</v>
      </c>
      <c r="H442" s="757">
        <v>201082</v>
      </c>
      <c r="I442" s="757">
        <v>201082</v>
      </c>
      <c r="J442" s="757" t="s">
        <v>1299</v>
      </c>
      <c r="K442" s="757" t="s">
        <v>1300</v>
      </c>
      <c r="L442" s="760">
        <v>77.406663959331652</v>
      </c>
      <c r="M442" s="760">
        <v>6</v>
      </c>
      <c r="N442" s="761">
        <v>464.43998375598994</v>
      </c>
    </row>
    <row r="443" spans="1:14" ht="14.4" customHeight="1" x14ac:dyDescent="0.3">
      <c r="A443" s="755" t="s">
        <v>529</v>
      </c>
      <c r="B443" s="756" t="s">
        <v>530</v>
      </c>
      <c r="C443" s="757" t="s">
        <v>546</v>
      </c>
      <c r="D443" s="758" t="s">
        <v>547</v>
      </c>
      <c r="E443" s="759">
        <v>50113001</v>
      </c>
      <c r="F443" s="758" t="s">
        <v>552</v>
      </c>
      <c r="G443" s="757" t="s">
        <v>553</v>
      </c>
      <c r="H443" s="757">
        <v>118279</v>
      </c>
      <c r="I443" s="757">
        <v>18279</v>
      </c>
      <c r="J443" s="757" t="s">
        <v>1301</v>
      </c>
      <c r="K443" s="757" t="s">
        <v>1302</v>
      </c>
      <c r="L443" s="760">
        <v>1241</v>
      </c>
      <c r="M443" s="760">
        <v>1</v>
      </c>
      <c r="N443" s="761">
        <v>1241</v>
      </c>
    </row>
    <row r="444" spans="1:14" ht="14.4" customHeight="1" x14ac:dyDescent="0.3">
      <c r="A444" s="755" t="s">
        <v>529</v>
      </c>
      <c r="B444" s="756" t="s">
        <v>530</v>
      </c>
      <c r="C444" s="757" t="s">
        <v>546</v>
      </c>
      <c r="D444" s="758" t="s">
        <v>547</v>
      </c>
      <c r="E444" s="759">
        <v>50113001</v>
      </c>
      <c r="F444" s="758" t="s">
        <v>552</v>
      </c>
      <c r="G444" s="757" t="s">
        <v>553</v>
      </c>
      <c r="H444" s="757">
        <v>196118</v>
      </c>
      <c r="I444" s="757">
        <v>96118</v>
      </c>
      <c r="J444" s="757" t="s">
        <v>1303</v>
      </c>
      <c r="K444" s="757" t="s">
        <v>1304</v>
      </c>
      <c r="L444" s="760">
        <v>514.64</v>
      </c>
      <c r="M444" s="760">
        <v>4</v>
      </c>
      <c r="N444" s="761">
        <v>2058.56</v>
      </c>
    </row>
    <row r="445" spans="1:14" ht="14.4" customHeight="1" x14ac:dyDescent="0.3">
      <c r="A445" s="755" t="s">
        <v>529</v>
      </c>
      <c r="B445" s="756" t="s">
        <v>530</v>
      </c>
      <c r="C445" s="757" t="s">
        <v>546</v>
      </c>
      <c r="D445" s="758" t="s">
        <v>547</v>
      </c>
      <c r="E445" s="759">
        <v>50113001</v>
      </c>
      <c r="F445" s="758" t="s">
        <v>552</v>
      </c>
      <c r="G445" s="757" t="s">
        <v>553</v>
      </c>
      <c r="H445" s="757">
        <v>184325</v>
      </c>
      <c r="I445" s="757">
        <v>84325</v>
      </c>
      <c r="J445" s="757" t="s">
        <v>1305</v>
      </c>
      <c r="K445" s="757" t="s">
        <v>1306</v>
      </c>
      <c r="L445" s="760">
        <v>77.28000000000003</v>
      </c>
      <c r="M445" s="760">
        <v>1</v>
      </c>
      <c r="N445" s="761">
        <v>77.28000000000003</v>
      </c>
    </row>
    <row r="446" spans="1:14" ht="14.4" customHeight="1" x14ac:dyDescent="0.3">
      <c r="A446" s="755" t="s">
        <v>529</v>
      </c>
      <c r="B446" s="756" t="s">
        <v>530</v>
      </c>
      <c r="C446" s="757" t="s">
        <v>546</v>
      </c>
      <c r="D446" s="758" t="s">
        <v>547</v>
      </c>
      <c r="E446" s="759">
        <v>50113001</v>
      </c>
      <c r="F446" s="758" t="s">
        <v>552</v>
      </c>
      <c r="G446" s="757" t="s">
        <v>553</v>
      </c>
      <c r="H446" s="757">
        <v>112023</v>
      </c>
      <c r="I446" s="757">
        <v>12023</v>
      </c>
      <c r="J446" s="757" t="s">
        <v>1307</v>
      </c>
      <c r="K446" s="757" t="s">
        <v>1308</v>
      </c>
      <c r="L446" s="760">
        <v>70.720018883808351</v>
      </c>
      <c r="M446" s="760">
        <v>13</v>
      </c>
      <c r="N446" s="761">
        <v>919.36024548950854</v>
      </c>
    </row>
    <row r="447" spans="1:14" ht="14.4" customHeight="1" x14ac:dyDescent="0.3">
      <c r="A447" s="755" t="s">
        <v>529</v>
      </c>
      <c r="B447" s="756" t="s">
        <v>530</v>
      </c>
      <c r="C447" s="757" t="s">
        <v>546</v>
      </c>
      <c r="D447" s="758" t="s">
        <v>547</v>
      </c>
      <c r="E447" s="759">
        <v>50113001</v>
      </c>
      <c r="F447" s="758" t="s">
        <v>552</v>
      </c>
      <c r="G447" s="757" t="s">
        <v>553</v>
      </c>
      <c r="H447" s="757">
        <v>840333</v>
      </c>
      <c r="I447" s="757">
        <v>0</v>
      </c>
      <c r="J447" s="757" t="s">
        <v>1309</v>
      </c>
      <c r="K447" s="757" t="s">
        <v>531</v>
      </c>
      <c r="L447" s="760">
        <v>23.690000000000005</v>
      </c>
      <c r="M447" s="760">
        <v>2</v>
      </c>
      <c r="N447" s="761">
        <v>47.38000000000001</v>
      </c>
    </row>
    <row r="448" spans="1:14" ht="14.4" customHeight="1" x14ac:dyDescent="0.3">
      <c r="A448" s="755" t="s">
        <v>529</v>
      </c>
      <c r="B448" s="756" t="s">
        <v>530</v>
      </c>
      <c r="C448" s="757" t="s">
        <v>546</v>
      </c>
      <c r="D448" s="758" t="s">
        <v>547</v>
      </c>
      <c r="E448" s="759">
        <v>50113001</v>
      </c>
      <c r="F448" s="758" t="s">
        <v>552</v>
      </c>
      <c r="G448" s="757" t="s">
        <v>553</v>
      </c>
      <c r="H448" s="757">
        <v>100641</v>
      </c>
      <c r="I448" s="757">
        <v>641</v>
      </c>
      <c r="J448" s="757" t="s">
        <v>1310</v>
      </c>
      <c r="K448" s="757" t="s">
        <v>1311</v>
      </c>
      <c r="L448" s="760">
        <v>31.45999999999999</v>
      </c>
      <c r="M448" s="760">
        <v>2</v>
      </c>
      <c r="N448" s="761">
        <v>62.91999999999998</v>
      </c>
    </row>
    <row r="449" spans="1:14" ht="14.4" customHeight="1" x14ac:dyDescent="0.3">
      <c r="A449" s="755" t="s">
        <v>529</v>
      </c>
      <c r="B449" s="756" t="s">
        <v>530</v>
      </c>
      <c r="C449" s="757" t="s">
        <v>546</v>
      </c>
      <c r="D449" s="758" t="s">
        <v>547</v>
      </c>
      <c r="E449" s="759">
        <v>50113001</v>
      </c>
      <c r="F449" s="758" t="s">
        <v>552</v>
      </c>
      <c r="G449" s="757" t="s">
        <v>558</v>
      </c>
      <c r="H449" s="757">
        <v>194113</v>
      </c>
      <c r="I449" s="757">
        <v>94113</v>
      </c>
      <c r="J449" s="757" t="s">
        <v>1312</v>
      </c>
      <c r="K449" s="757" t="s">
        <v>1313</v>
      </c>
      <c r="L449" s="760">
        <v>112.04000000000002</v>
      </c>
      <c r="M449" s="760">
        <v>2</v>
      </c>
      <c r="N449" s="761">
        <v>224.08000000000004</v>
      </c>
    </row>
    <row r="450" spans="1:14" ht="14.4" customHeight="1" x14ac:dyDescent="0.3">
      <c r="A450" s="755" t="s">
        <v>529</v>
      </c>
      <c r="B450" s="756" t="s">
        <v>530</v>
      </c>
      <c r="C450" s="757" t="s">
        <v>546</v>
      </c>
      <c r="D450" s="758" t="s">
        <v>547</v>
      </c>
      <c r="E450" s="759">
        <v>50113001</v>
      </c>
      <c r="F450" s="758" t="s">
        <v>552</v>
      </c>
      <c r="G450" s="757" t="s">
        <v>558</v>
      </c>
      <c r="H450" s="757">
        <v>192342</v>
      </c>
      <c r="I450" s="757">
        <v>192342</v>
      </c>
      <c r="J450" s="757" t="s">
        <v>1314</v>
      </c>
      <c r="K450" s="757" t="s">
        <v>605</v>
      </c>
      <c r="L450" s="760">
        <v>117.70999999999998</v>
      </c>
      <c r="M450" s="760">
        <v>4</v>
      </c>
      <c r="N450" s="761">
        <v>470.83999999999992</v>
      </c>
    </row>
    <row r="451" spans="1:14" ht="14.4" customHeight="1" x14ac:dyDescent="0.3">
      <c r="A451" s="755" t="s">
        <v>529</v>
      </c>
      <c r="B451" s="756" t="s">
        <v>530</v>
      </c>
      <c r="C451" s="757" t="s">
        <v>546</v>
      </c>
      <c r="D451" s="758" t="s">
        <v>547</v>
      </c>
      <c r="E451" s="759">
        <v>50113001</v>
      </c>
      <c r="F451" s="758" t="s">
        <v>552</v>
      </c>
      <c r="G451" s="757" t="s">
        <v>553</v>
      </c>
      <c r="H451" s="757">
        <v>843709</v>
      </c>
      <c r="I451" s="757">
        <v>103386</v>
      </c>
      <c r="J451" s="757" t="s">
        <v>1315</v>
      </c>
      <c r="K451" s="757" t="s">
        <v>1316</v>
      </c>
      <c r="L451" s="760">
        <v>356.96</v>
      </c>
      <c r="M451" s="760">
        <v>1</v>
      </c>
      <c r="N451" s="761">
        <v>356.96</v>
      </c>
    </row>
    <row r="452" spans="1:14" ht="14.4" customHeight="1" x14ac:dyDescent="0.3">
      <c r="A452" s="755" t="s">
        <v>529</v>
      </c>
      <c r="B452" s="756" t="s">
        <v>530</v>
      </c>
      <c r="C452" s="757" t="s">
        <v>546</v>
      </c>
      <c r="D452" s="758" t="s">
        <v>547</v>
      </c>
      <c r="E452" s="759">
        <v>50113001</v>
      </c>
      <c r="F452" s="758" t="s">
        <v>552</v>
      </c>
      <c r="G452" s="757" t="s">
        <v>553</v>
      </c>
      <c r="H452" s="757">
        <v>181425</v>
      </c>
      <c r="I452" s="757">
        <v>81425</v>
      </c>
      <c r="J452" s="757" t="s">
        <v>1315</v>
      </c>
      <c r="K452" s="757" t="s">
        <v>1317</v>
      </c>
      <c r="L452" s="760">
        <v>117.41011135244075</v>
      </c>
      <c r="M452" s="760">
        <v>1</v>
      </c>
      <c r="N452" s="761">
        <v>117.41011135244075</v>
      </c>
    </row>
    <row r="453" spans="1:14" ht="14.4" customHeight="1" x14ac:dyDescent="0.3">
      <c r="A453" s="755" t="s">
        <v>529</v>
      </c>
      <c r="B453" s="756" t="s">
        <v>530</v>
      </c>
      <c r="C453" s="757" t="s">
        <v>546</v>
      </c>
      <c r="D453" s="758" t="s">
        <v>547</v>
      </c>
      <c r="E453" s="759">
        <v>50113001</v>
      </c>
      <c r="F453" s="758" t="s">
        <v>552</v>
      </c>
      <c r="G453" s="757" t="s">
        <v>531</v>
      </c>
      <c r="H453" s="757">
        <v>190957</v>
      </c>
      <c r="I453" s="757">
        <v>90957</v>
      </c>
      <c r="J453" s="757" t="s">
        <v>1318</v>
      </c>
      <c r="K453" s="757" t="s">
        <v>745</v>
      </c>
      <c r="L453" s="760">
        <v>46.989999999999988</v>
      </c>
      <c r="M453" s="760">
        <v>3</v>
      </c>
      <c r="N453" s="761">
        <v>140.96999999999997</v>
      </c>
    </row>
    <row r="454" spans="1:14" ht="14.4" customHeight="1" x14ac:dyDescent="0.3">
      <c r="A454" s="755" t="s">
        <v>529</v>
      </c>
      <c r="B454" s="756" t="s">
        <v>530</v>
      </c>
      <c r="C454" s="757" t="s">
        <v>546</v>
      </c>
      <c r="D454" s="758" t="s">
        <v>547</v>
      </c>
      <c r="E454" s="759">
        <v>50113001</v>
      </c>
      <c r="F454" s="758" t="s">
        <v>552</v>
      </c>
      <c r="G454" s="757" t="s">
        <v>553</v>
      </c>
      <c r="H454" s="757">
        <v>162806</v>
      </c>
      <c r="I454" s="757">
        <v>62806</v>
      </c>
      <c r="J454" s="757" t="s">
        <v>1319</v>
      </c>
      <c r="K454" s="757" t="s">
        <v>1320</v>
      </c>
      <c r="L454" s="760">
        <v>56.8</v>
      </c>
      <c r="M454" s="760">
        <v>1</v>
      </c>
      <c r="N454" s="761">
        <v>56.8</v>
      </c>
    </row>
    <row r="455" spans="1:14" ht="14.4" customHeight="1" x14ac:dyDescent="0.3">
      <c r="A455" s="755" t="s">
        <v>529</v>
      </c>
      <c r="B455" s="756" t="s">
        <v>530</v>
      </c>
      <c r="C455" s="757" t="s">
        <v>546</v>
      </c>
      <c r="D455" s="758" t="s">
        <v>547</v>
      </c>
      <c r="E455" s="759">
        <v>50113001</v>
      </c>
      <c r="F455" s="758" t="s">
        <v>552</v>
      </c>
      <c r="G455" s="757" t="s">
        <v>553</v>
      </c>
      <c r="H455" s="757">
        <v>117926</v>
      </c>
      <c r="I455" s="757">
        <v>201609</v>
      </c>
      <c r="J455" s="757" t="s">
        <v>1321</v>
      </c>
      <c r="K455" s="757" t="s">
        <v>1322</v>
      </c>
      <c r="L455" s="760">
        <v>41.470008427949161</v>
      </c>
      <c r="M455" s="760">
        <v>14</v>
      </c>
      <c r="N455" s="761">
        <v>580.58011799128826</v>
      </c>
    </row>
    <row r="456" spans="1:14" ht="14.4" customHeight="1" x14ac:dyDescent="0.3">
      <c r="A456" s="755" t="s">
        <v>529</v>
      </c>
      <c r="B456" s="756" t="s">
        <v>530</v>
      </c>
      <c r="C456" s="757" t="s">
        <v>546</v>
      </c>
      <c r="D456" s="758" t="s">
        <v>547</v>
      </c>
      <c r="E456" s="759">
        <v>50113001</v>
      </c>
      <c r="F456" s="758" t="s">
        <v>552</v>
      </c>
      <c r="G456" s="757" t="s">
        <v>553</v>
      </c>
      <c r="H456" s="757">
        <v>201607</v>
      </c>
      <c r="I456" s="757">
        <v>201607</v>
      </c>
      <c r="J456" s="757" t="s">
        <v>1321</v>
      </c>
      <c r="K456" s="757" t="s">
        <v>1323</v>
      </c>
      <c r="L456" s="760">
        <v>25.99</v>
      </c>
      <c r="M456" s="760">
        <v>4</v>
      </c>
      <c r="N456" s="761">
        <v>103.96</v>
      </c>
    </row>
    <row r="457" spans="1:14" ht="14.4" customHeight="1" x14ac:dyDescent="0.3">
      <c r="A457" s="755" t="s">
        <v>529</v>
      </c>
      <c r="B457" s="756" t="s">
        <v>530</v>
      </c>
      <c r="C457" s="757" t="s">
        <v>546</v>
      </c>
      <c r="D457" s="758" t="s">
        <v>547</v>
      </c>
      <c r="E457" s="759">
        <v>50113001</v>
      </c>
      <c r="F457" s="758" t="s">
        <v>552</v>
      </c>
      <c r="G457" s="757" t="s">
        <v>553</v>
      </c>
      <c r="H457" s="757">
        <v>201608</v>
      </c>
      <c r="I457" s="757">
        <v>201608</v>
      </c>
      <c r="J457" s="757" t="s">
        <v>1321</v>
      </c>
      <c r="K457" s="757" t="s">
        <v>1324</v>
      </c>
      <c r="L457" s="760">
        <v>57.61999999999999</v>
      </c>
      <c r="M457" s="760">
        <v>28</v>
      </c>
      <c r="N457" s="761">
        <v>1613.3599999999997</v>
      </c>
    </row>
    <row r="458" spans="1:14" ht="14.4" customHeight="1" x14ac:dyDescent="0.3">
      <c r="A458" s="755" t="s">
        <v>529</v>
      </c>
      <c r="B458" s="756" t="s">
        <v>530</v>
      </c>
      <c r="C458" s="757" t="s">
        <v>546</v>
      </c>
      <c r="D458" s="758" t="s">
        <v>547</v>
      </c>
      <c r="E458" s="759">
        <v>50113001</v>
      </c>
      <c r="F458" s="758" t="s">
        <v>552</v>
      </c>
      <c r="G458" s="757" t="s">
        <v>558</v>
      </c>
      <c r="H458" s="757">
        <v>199600</v>
      </c>
      <c r="I458" s="757">
        <v>99600</v>
      </c>
      <c r="J458" s="757" t="s">
        <v>1325</v>
      </c>
      <c r="K458" s="757" t="s">
        <v>1140</v>
      </c>
      <c r="L458" s="760">
        <v>101.09000000000006</v>
      </c>
      <c r="M458" s="760">
        <v>4</v>
      </c>
      <c r="N458" s="761">
        <v>404.36000000000024</v>
      </c>
    </row>
    <row r="459" spans="1:14" ht="14.4" customHeight="1" x14ac:dyDescent="0.3">
      <c r="A459" s="755" t="s">
        <v>529</v>
      </c>
      <c r="B459" s="756" t="s">
        <v>530</v>
      </c>
      <c r="C459" s="757" t="s">
        <v>546</v>
      </c>
      <c r="D459" s="758" t="s">
        <v>547</v>
      </c>
      <c r="E459" s="759">
        <v>50113001</v>
      </c>
      <c r="F459" s="758" t="s">
        <v>552</v>
      </c>
      <c r="G459" s="757" t="s">
        <v>558</v>
      </c>
      <c r="H459" s="757">
        <v>166029</v>
      </c>
      <c r="I459" s="757">
        <v>66029</v>
      </c>
      <c r="J459" s="757" t="s">
        <v>1325</v>
      </c>
      <c r="K459" s="757" t="s">
        <v>1326</v>
      </c>
      <c r="L459" s="760">
        <v>28.89</v>
      </c>
      <c r="M459" s="760">
        <v>3</v>
      </c>
      <c r="N459" s="761">
        <v>86.67</v>
      </c>
    </row>
    <row r="460" spans="1:14" ht="14.4" customHeight="1" x14ac:dyDescent="0.3">
      <c r="A460" s="755" t="s">
        <v>529</v>
      </c>
      <c r="B460" s="756" t="s">
        <v>530</v>
      </c>
      <c r="C460" s="757" t="s">
        <v>546</v>
      </c>
      <c r="D460" s="758" t="s">
        <v>547</v>
      </c>
      <c r="E460" s="759">
        <v>50113001</v>
      </c>
      <c r="F460" s="758" t="s">
        <v>552</v>
      </c>
      <c r="G460" s="757" t="s">
        <v>558</v>
      </c>
      <c r="H460" s="757">
        <v>105496</v>
      </c>
      <c r="I460" s="757">
        <v>5496</v>
      </c>
      <c r="J460" s="757" t="s">
        <v>1325</v>
      </c>
      <c r="K460" s="757" t="s">
        <v>1327</v>
      </c>
      <c r="L460" s="760">
        <v>75.92</v>
      </c>
      <c r="M460" s="760">
        <v>3</v>
      </c>
      <c r="N460" s="761">
        <v>227.76000000000002</v>
      </c>
    </row>
    <row r="461" spans="1:14" ht="14.4" customHeight="1" x14ac:dyDescent="0.3">
      <c r="A461" s="755" t="s">
        <v>529</v>
      </c>
      <c r="B461" s="756" t="s">
        <v>530</v>
      </c>
      <c r="C461" s="757" t="s">
        <v>546</v>
      </c>
      <c r="D461" s="758" t="s">
        <v>547</v>
      </c>
      <c r="E461" s="759">
        <v>50113001</v>
      </c>
      <c r="F461" s="758" t="s">
        <v>552</v>
      </c>
      <c r="G461" s="757" t="s">
        <v>558</v>
      </c>
      <c r="H461" s="757">
        <v>153950</v>
      </c>
      <c r="I461" s="757">
        <v>53950</v>
      </c>
      <c r="J461" s="757" t="s">
        <v>1328</v>
      </c>
      <c r="K461" s="757" t="s">
        <v>1232</v>
      </c>
      <c r="L461" s="760">
        <v>92.169999999999987</v>
      </c>
      <c r="M461" s="760">
        <v>7</v>
      </c>
      <c r="N461" s="761">
        <v>645.18999999999994</v>
      </c>
    </row>
    <row r="462" spans="1:14" ht="14.4" customHeight="1" x14ac:dyDescent="0.3">
      <c r="A462" s="755" t="s">
        <v>529</v>
      </c>
      <c r="B462" s="756" t="s">
        <v>530</v>
      </c>
      <c r="C462" s="757" t="s">
        <v>546</v>
      </c>
      <c r="D462" s="758" t="s">
        <v>547</v>
      </c>
      <c r="E462" s="759">
        <v>50113001</v>
      </c>
      <c r="F462" s="758" t="s">
        <v>552</v>
      </c>
      <c r="G462" s="757" t="s">
        <v>558</v>
      </c>
      <c r="H462" s="757">
        <v>989453</v>
      </c>
      <c r="I462" s="757">
        <v>146899</v>
      </c>
      <c r="J462" s="757" t="s">
        <v>1329</v>
      </c>
      <c r="K462" s="757" t="s">
        <v>1330</v>
      </c>
      <c r="L462" s="760">
        <v>45.750000000000007</v>
      </c>
      <c r="M462" s="760">
        <v>15</v>
      </c>
      <c r="N462" s="761">
        <v>686.25000000000011</v>
      </c>
    </row>
    <row r="463" spans="1:14" ht="14.4" customHeight="1" x14ac:dyDescent="0.3">
      <c r="A463" s="755" t="s">
        <v>529</v>
      </c>
      <c r="B463" s="756" t="s">
        <v>530</v>
      </c>
      <c r="C463" s="757" t="s">
        <v>546</v>
      </c>
      <c r="D463" s="758" t="s">
        <v>547</v>
      </c>
      <c r="E463" s="759">
        <v>50113001</v>
      </c>
      <c r="F463" s="758" t="s">
        <v>552</v>
      </c>
      <c r="G463" s="757" t="s">
        <v>558</v>
      </c>
      <c r="H463" s="757">
        <v>987473</v>
      </c>
      <c r="I463" s="757">
        <v>146894</v>
      </c>
      <c r="J463" s="757" t="s">
        <v>1329</v>
      </c>
      <c r="K463" s="757" t="s">
        <v>1331</v>
      </c>
      <c r="L463" s="760">
        <v>22.090000000000007</v>
      </c>
      <c r="M463" s="760">
        <v>9</v>
      </c>
      <c r="N463" s="761">
        <v>198.81000000000006</v>
      </c>
    </row>
    <row r="464" spans="1:14" ht="14.4" customHeight="1" x14ac:dyDescent="0.3">
      <c r="A464" s="755" t="s">
        <v>529</v>
      </c>
      <c r="B464" s="756" t="s">
        <v>530</v>
      </c>
      <c r="C464" s="757" t="s">
        <v>546</v>
      </c>
      <c r="D464" s="758" t="s">
        <v>547</v>
      </c>
      <c r="E464" s="759">
        <v>50113001</v>
      </c>
      <c r="F464" s="758" t="s">
        <v>552</v>
      </c>
      <c r="G464" s="757" t="s">
        <v>553</v>
      </c>
      <c r="H464" s="757">
        <v>113704</v>
      </c>
      <c r="I464" s="757">
        <v>13704</v>
      </c>
      <c r="J464" s="757" t="s">
        <v>1332</v>
      </c>
      <c r="K464" s="757" t="s">
        <v>1333</v>
      </c>
      <c r="L464" s="760">
        <v>684.00999999999988</v>
      </c>
      <c r="M464" s="760">
        <v>1</v>
      </c>
      <c r="N464" s="761">
        <v>684.00999999999988</v>
      </c>
    </row>
    <row r="465" spans="1:14" ht="14.4" customHeight="1" x14ac:dyDescent="0.3">
      <c r="A465" s="755" t="s">
        <v>529</v>
      </c>
      <c r="B465" s="756" t="s">
        <v>530</v>
      </c>
      <c r="C465" s="757" t="s">
        <v>546</v>
      </c>
      <c r="D465" s="758" t="s">
        <v>547</v>
      </c>
      <c r="E465" s="759">
        <v>50113001</v>
      </c>
      <c r="F465" s="758" t="s">
        <v>552</v>
      </c>
      <c r="G465" s="757" t="s">
        <v>558</v>
      </c>
      <c r="H465" s="757">
        <v>149483</v>
      </c>
      <c r="I465" s="757">
        <v>149483</v>
      </c>
      <c r="J465" s="757" t="s">
        <v>1334</v>
      </c>
      <c r="K465" s="757" t="s">
        <v>1335</v>
      </c>
      <c r="L465" s="760">
        <v>140.09</v>
      </c>
      <c r="M465" s="760">
        <v>6</v>
      </c>
      <c r="N465" s="761">
        <v>840.54</v>
      </c>
    </row>
    <row r="466" spans="1:14" ht="14.4" customHeight="1" x14ac:dyDescent="0.3">
      <c r="A466" s="755" t="s">
        <v>529</v>
      </c>
      <c r="B466" s="756" t="s">
        <v>530</v>
      </c>
      <c r="C466" s="757" t="s">
        <v>546</v>
      </c>
      <c r="D466" s="758" t="s">
        <v>547</v>
      </c>
      <c r="E466" s="759">
        <v>50113001</v>
      </c>
      <c r="F466" s="758" t="s">
        <v>552</v>
      </c>
      <c r="G466" s="757" t="s">
        <v>558</v>
      </c>
      <c r="H466" s="757">
        <v>849578</v>
      </c>
      <c r="I466" s="757">
        <v>149480</v>
      </c>
      <c r="J466" s="757" t="s">
        <v>1334</v>
      </c>
      <c r="K466" s="757" t="s">
        <v>1336</v>
      </c>
      <c r="L466" s="760">
        <v>70.040000000000035</v>
      </c>
      <c r="M466" s="760">
        <v>6</v>
      </c>
      <c r="N466" s="761">
        <v>420.24000000000024</v>
      </c>
    </row>
    <row r="467" spans="1:14" ht="14.4" customHeight="1" x14ac:dyDescent="0.3">
      <c r="A467" s="755" t="s">
        <v>529</v>
      </c>
      <c r="B467" s="756" t="s">
        <v>530</v>
      </c>
      <c r="C467" s="757" t="s">
        <v>546</v>
      </c>
      <c r="D467" s="758" t="s">
        <v>547</v>
      </c>
      <c r="E467" s="759">
        <v>50113002</v>
      </c>
      <c r="F467" s="758" t="s">
        <v>1337</v>
      </c>
      <c r="G467" s="757" t="s">
        <v>553</v>
      </c>
      <c r="H467" s="757">
        <v>158628</v>
      </c>
      <c r="I467" s="757">
        <v>58628</v>
      </c>
      <c r="J467" s="757" t="s">
        <v>1338</v>
      </c>
      <c r="K467" s="757" t="s">
        <v>1339</v>
      </c>
      <c r="L467" s="760">
        <v>297</v>
      </c>
      <c r="M467" s="760">
        <v>33</v>
      </c>
      <c r="N467" s="761">
        <v>9801</v>
      </c>
    </row>
    <row r="468" spans="1:14" ht="14.4" customHeight="1" x14ac:dyDescent="0.3">
      <c r="A468" s="755" t="s">
        <v>529</v>
      </c>
      <c r="B468" s="756" t="s">
        <v>530</v>
      </c>
      <c r="C468" s="757" t="s">
        <v>546</v>
      </c>
      <c r="D468" s="758" t="s">
        <v>547</v>
      </c>
      <c r="E468" s="759">
        <v>50113002</v>
      </c>
      <c r="F468" s="758" t="s">
        <v>1337</v>
      </c>
      <c r="G468" s="757" t="s">
        <v>553</v>
      </c>
      <c r="H468" s="757">
        <v>397302</v>
      </c>
      <c r="I468" s="757">
        <v>3290</v>
      </c>
      <c r="J468" s="757" t="s">
        <v>1340</v>
      </c>
      <c r="K468" s="757" t="s">
        <v>1341</v>
      </c>
      <c r="L468" s="760">
        <v>1285.8999999999999</v>
      </c>
      <c r="M468" s="760">
        <v>4</v>
      </c>
      <c r="N468" s="761">
        <v>5143.5999999999995</v>
      </c>
    </row>
    <row r="469" spans="1:14" ht="14.4" customHeight="1" x14ac:dyDescent="0.3">
      <c r="A469" s="755" t="s">
        <v>529</v>
      </c>
      <c r="B469" s="756" t="s">
        <v>530</v>
      </c>
      <c r="C469" s="757" t="s">
        <v>546</v>
      </c>
      <c r="D469" s="758" t="s">
        <v>547</v>
      </c>
      <c r="E469" s="759">
        <v>50113002</v>
      </c>
      <c r="F469" s="758" t="s">
        <v>1337</v>
      </c>
      <c r="G469" s="757" t="s">
        <v>553</v>
      </c>
      <c r="H469" s="757">
        <v>103414</v>
      </c>
      <c r="I469" s="757">
        <v>3414</v>
      </c>
      <c r="J469" s="757" t="s">
        <v>1340</v>
      </c>
      <c r="K469" s="757" t="s">
        <v>1342</v>
      </c>
      <c r="L469" s="760">
        <v>2443.19</v>
      </c>
      <c r="M469" s="760">
        <v>1</v>
      </c>
      <c r="N469" s="761">
        <v>2443.19</v>
      </c>
    </row>
    <row r="470" spans="1:14" ht="14.4" customHeight="1" x14ac:dyDescent="0.3">
      <c r="A470" s="755" t="s">
        <v>529</v>
      </c>
      <c r="B470" s="756" t="s">
        <v>530</v>
      </c>
      <c r="C470" s="757" t="s">
        <v>546</v>
      </c>
      <c r="D470" s="758" t="s">
        <v>547</v>
      </c>
      <c r="E470" s="759">
        <v>50113006</v>
      </c>
      <c r="F470" s="758" t="s">
        <v>1343</v>
      </c>
      <c r="G470" s="757" t="s">
        <v>558</v>
      </c>
      <c r="H470" s="757">
        <v>133342</v>
      </c>
      <c r="I470" s="757">
        <v>33342</v>
      </c>
      <c r="J470" s="757" t="s">
        <v>1344</v>
      </c>
      <c r="K470" s="757" t="s">
        <v>1320</v>
      </c>
      <c r="L470" s="760">
        <v>41.18</v>
      </c>
      <c r="M470" s="760">
        <v>85</v>
      </c>
      <c r="N470" s="761">
        <v>3500.3</v>
      </c>
    </row>
    <row r="471" spans="1:14" ht="14.4" customHeight="1" x14ac:dyDescent="0.3">
      <c r="A471" s="755" t="s">
        <v>529</v>
      </c>
      <c r="B471" s="756" t="s">
        <v>530</v>
      </c>
      <c r="C471" s="757" t="s">
        <v>546</v>
      </c>
      <c r="D471" s="758" t="s">
        <v>547</v>
      </c>
      <c r="E471" s="759">
        <v>50113006</v>
      </c>
      <c r="F471" s="758" t="s">
        <v>1343</v>
      </c>
      <c r="G471" s="757" t="s">
        <v>558</v>
      </c>
      <c r="H471" s="757">
        <v>133343</v>
      </c>
      <c r="I471" s="757">
        <v>33343</v>
      </c>
      <c r="J471" s="757" t="s">
        <v>1345</v>
      </c>
      <c r="K471" s="757" t="s">
        <v>1320</v>
      </c>
      <c r="L471" s="760">
        <v>41.18</v>
      </c>
      <c r="M471" s="760">
        <v>5</v>
      </c>
      <c r="N471" s="761">
        <v>205.9</v>
      </c>
    </row>
    <row r="472" spans="1:14" ht="14.4" customHeight="1" x14ac:dyDescent="0.3">
      <c r="A472" s="755" t="s">
        <v>529</v>
      </c>
      <c r="B472" s="756" t="s">
        <v>530</v>
      </c>
      <c r="C472" s="757" t="s">
        <v>546</v>
      </c>
      <c r="D472" s="758" t="s">
        <v>547</v>
      </c>
      <c r="E472" s="759">
        <v>50113006</v>
      </c>
      <c r="F472" s="758" t="s">
        <v>1343</v>
      </c>
      <c r="G472" s="757" t="s">
        <v>558</v>
      </c>
      <c r="H472" s="757">
        <v>217110</v>
      </c>
      <c r="I472" s="757">
        <v>217110</v>
      </c>
      <c r="J472" s="757" t="s">
        <v>1346</v>
      </c>
      <c r="K472" s="757" t="s">
        <v>1347</v>
      </c>
      <c r="L472" s="760">
        <v>165.21642857142857</v>
      </c>
      <c r="M472" s="760">
        <v>14</v>
      </c>
      <c r="N472" s="761">
        <v>2313.0299999999997</v>
      </c>
    </row>
    <row r="473" spans="1:14" ht="14.4" customHeight="1" x14ac:dyDescent="0.3">
      <c r="A473" s="755" t="s">
        <v>529</v>
      </c>
      <c r="B473" s="756" t="s">
        <v>530</v>
      </c>
      <c r="C473" s="757" t="s">
        <v>546</v>
      </c>
      <c r="D473" s="758" t="s">
        <v>547</v>
      </c>
      <c r="E473" s="759">
        <v>50113006</v>
      </c>
      <c r="F473" s="758" t="s">
        <v>1343</v>
      </c>
      <c r="G473" s="757" t="s">
        <v>558</v>
      </c>
      <c r="H473" s="757">
        <v>133341</v>
      </c>
      <c r="I473" s="757">
        <v>33341</v>
      </c>
      <c r="J473" s="757" t="s">
        <v>1348</v>
      </c>
      <c r="K473" s="757" t="s">
        <v>1320</v>
      </c>
      <c r="L473" s="760">
        <v>41.18</v>
      </c>
      <c r="M473" s="760">
        <v>48</v>
      </c>
      <c r="N473" s="761">
        <v>1976.6399999999999</v>
      </c>
    </row>
    <row r="474" spans="1:14" ht="14.4" customHeight="1" x14ac:dyDescent="0.3">
      <c r="A474" s="755" t="s">
        <v>529</v>
      </c>
      <c r="B474" s="756" t="s">
        <v>530</v>
      </c>
      <c r="C474" s="757" t="s">
        <v>546</v>
      </c>
      <c r="D474" s="758" t="s">
        <v>547</v>
      </c>
      <c r="E474" s="759">
        <v>50113006</v>
      </c>
      <c r="F474" s="758" t="s">
        <v>1343</v>
      </c>
      <c r="G474" s="757" t="s">
        <v>558</v>
      </c>
      <c r="H474" s="757">
        <v>33833</v>
      </c>
      <c r="I474" s="757">
        <v>33833</v>
      </c>
      <c r="J474" s="757" t="s">
        <v>1349</v>
      </c>
      <c r="K474" s="757" t="s">
        <v>1347</v>
      </c>
      <c r="L474" s="760">
        <v>163.67000000000004</v>
      </c>
      <c r="M474" s="760">
        <v>46</v>
      </c>
      <c r="N474" s="761">
        <v>7528.8200000000015</v>
      </c>
    </row>
    <row r="475" spans="1:14" ht="14.4" customHeight="1" x14ac:dyDescent="0.3">
      <c r="A475" s="755" t="s">
        <v>529</v>
      </c>
      <c r="B475" s="756" t="s">
        <v>530</v>
      </c>
      <c r="C475" s="757" t="s">
        <v>546</v>
      </c>
      <c r="D475" s="758" t="s">
        <v>547</v>
      </c>
      <c r="E475" s="759">
        <v>50113006</v>
      </c>
      <c r="F475" s="758" t="s">
        <v>1343</v>
      </c>
      <c r="G475" s="757" t="s">
        <v>558</v>
      </c>
      <c r="H475" s="757">
        <v>133339</v>
      </c>
      <c r="I475" s="757">
        <v>33339</v>
      </c>
      <c r="J475" s="757" t="s">
        <v>1350</v>
      </c>
      <c r="K475" s="757" t="s">
        <v>1320</v>
      </c>
      <c r="L475" s="760">
        <v>40.919999999999995</v>
      </c>
      <c r="M475" s="760">
        <v>18</v>
      </c>
      <c r="N475" s="761">
        <v>736.56</v>
      </c>
    </row>
    <row r="476" spans="1:14" ht="14.4" customHeight="1" x14ac:dyDescent="0.3">
      <c r="A476" s="755" t="s">
        <v>529</v>
      </c>
      <c r="B476" s="756" t="s">
        <v>530</v>
      </c>
      <c r="C476" s="757" t="s">
        <v>546</v>
      </c>
      <c r="D476" s="758" t="s">
        <v>547</v>
      </c>
      <c r="E476" s="759">
        <v>50113006</v>
      </c>
      <c r="F476" s="758" t="s">
        <v>1343</v>
      </c>
      <c r="G476" s="757" t="s">
        <v>558</v>
      </c>
      <c r="H476" s="757">
        <v>133340</v>
      </c>
      <c r="I476" s="757">
        <v>33340</v>
      </c>
      <c r="J476" s="757" t="s">
        <v>1351</v>
      </c>
      <c r="K476" s="757" t="s">
        <v>1320</v>
      </c>
      <c r="L476" s="760">
        <v>40.92</v>
      </c>
      <c r="M476" s="760">
        <v>53</v>
      </c>
      <c r="N476" s="761">
        <v>2168.7600000000002</v>
      </c>
    </row>
    <row r="477" spans="1:14" ht="14.4" customHeight="1" x14ac:dyDescent="0.3">
      <c r="A477" s="755" t="s">
        <v>529</v>
      </c>
      <c r="B477" s="756" t="s">
        <v>530</v>
      </c>
      <c r="C477" s="757" t="s">
        <v>546</v>
      </c>
      <c r="D477" s="758" t="s">
        <v>547</v>
      </c>
      <c r="E477" s="759">
        <v>50113006</v>
      </c>
      <c r="F477" s="758" t="s">
        <v>1343</v>
      </c>
      <c r="G477" s="757" t="s">
        <v>558</v>
      </c>
      <c r="H477" s="757">
        <v>33855</v>
      </c>
      <c r="I477" s="757">
        <v>33855</v>
      </c>
      <c r="J477" s="757" t="s">
        <v>1352</v>
      </c>
      <c r="K477" s="757" t="s">
        <v>1353</v>
      </c>
      <c r="L477" s="760">
        <v>179.26</v>
      </c>
      <c r="M477" s="760">
        <v>7</v>
      </c>
      <c r="N477" s="761">
        <v>1254.82</v>
      </c>
    </row>
    <row r="478" spans="1:14" ht="14.4" customHeight="1" x14ac:dyDescent="0.3">
      <c r="A478" s="755" t="s">
        <v>529</v>
      </c>
      <c r="B478" s="756" t="s">
        <v>530</v>
      </c>
      <c r="C478" s="757" t="s">
        <v>546</v>
      </c>
      <c r="D478" s="758" t="s">
        <v>547</v>
      </c>
      <c r="E478" s="759">
        <v>50113006</v>
      </c>
      <c r="F478" s="758" t="s">
        <v>1343</v>
      </c>
      <c r="G478" s="757" t="s">
        <v>558</v>
      </c>
      <c r="H478" s="757">
        <v>33898</v>
      </c>
      <c r="I478" s="757">
        <v>33898</v>
      </c>
      <c r="J478" s="757" t="s">
        <v>1354</v>
      </c>
      <c r="K478" s="757" t="s">
        <v>1355</v>
      </c>
      <c r="L478" s="760">
        <v>135.59983295109041</v>
      </c>
      <c r="M478" s="760">
        <v>3</v>
      </c>
      <c r="N478" s="761">
        <v>406.79949885327119</v>
      </c>
    </row>
    <row r="479" spans="1:14" ht="14.4" customHeight="1" x14ac:dyDescent="0.3">
      <c r="A479" s="755" t="s">
        <v>529</v>
      </c>
      <c r="B479" s="756" t="s">
        <v>530</v>
      </c>
      <c r="C479" s="757" t="s">
        <v>546</v>
      </c>
      <c r="D479" s="758" t="s">
        <v>547</v>
      </c>
      <c r="E479" s="759">
        <v>50113006</v>
      </c>
      <c r="F479" s="758" t="s">
        <v>1343</v>
      </c>
      <c r="G479" s="757" t="s">
        <v>558</v>
      </c>
      <c r="H479" s="757">
        <v>846766</v>
      </c>
      <c r="I479" s="757">
        <v>33420</v>
      </c>
      <c r="J479" s="757" t="s">
        <v>1356</v>
      </c>
      <c r="K479" s="757" t="s">
        <v>1355</v>
      </c>
      <c r="L479" s="760">
        <v>135.6</v>
      </c>
      <c r="M479" s="760">
        <v>2</v>
      </c>
      <c r="N479" s="761">
        <v>271.2</v>
      </c>
    </row>
    <row r="480" spans="1:14" ht="14.4" customHeight="1" x14ac:dyDescent="0.3">
      <c r="A480" s="755" t="s">
        <v>529</v>
      </c>
      <c r="B480" s="756" t="s">
        <v>530</v>
      </c>
      <c r="C480" s="757" t="s">
        <v>546</v>
      </c>
      <c r="D480" s="758" t="s">
        <v>547</v>
      </c>
      <c r="E480" s="759">
        <v>50113006</v>
      </c>
      <c r="F480" s="758" t="s">
        <v>1343</v>
      </c>
      <c r="G480" s="757" t="s">
        <v>558</v>
      </c>
      <c r="H480" s="757">
        <v>33751</v>
      </c>
      <c r="I480" s="757">
        <v>33751</v>
      </c>
      <c r="J480" s="757" t="s">
        <v>1357</v>
      </c>
      <c r="K480" s="757" t="s">
        <v>1358</v>
      </c>
      <c r="L480" s="760">
        <v>111.95</v>
      </c>
      <c r="M480" s="760">
        <v>11</v>
      </c>
      <c r="N480" s="761">
        <v>1231.45</v>
      </c>
    </row>
    <row r="481" spans="1:14" ht="14.4" customHeight="1" x14ac:dyDescent="0.3">
      <c r="A481" s="755" t="s">
        <v>529</v>
      </c>
      <c r="B481" s="756" t="s">
        <v>530</v>
      </c>
      <c r="C481" s="757" t="s">
        <v>546</v>
      </c>
      <c r="D481" s="758" t="s">
        <v>547</v>
      </c>
      <c r="E481" s="759">
        <v>50113006</v>
      </c>
      <c r="F481" s="758" t="s">
        <v>1343</v>
      </c>
      <c r="G481" s="757" t="s">
        <v>558</v>
      </c>
      <c r="H481" s="757">
        <v>395579</v>
      </c>
      <c r="I481" s="757">
        <v>33752</v>
      </c>
      <c r="J481" s="757" t="s">
        <v>1359</v>
      </c>
      <c r="K481" s="757" t="s">
        <v>1360</v>
      </c>
      <c r="L481" s="760">
        <v>111.95</v>
      </c>
      <c r="M481" s="760">
        <v>5</v>
      </c>
      <c r="N481" s="761">
        <v>559.75</v>
      </c>
    </row>
    <row r="482" spans="1:14" ht="14.4" customHeight="1" x14ac:dyDescent="0.3">
      <c r="A482" s="755" t="s">
        <v>529</v>
      </c>
      <c r="B482" s="756" t="s">
        <v>530</v>
      </c>
      <c r="C482" s="757" t="s">
        <v>546</v>
      </c>
      <c r="D482" s="758" t="s">
        <v>547</v>
      </c>
      <c r="E482" s="759">
        <v>50113006</v>
      </c>
      <c r="F482" s="758" t="s">
        <v>1343</v>
      </c>
      <c r="G482" s="757" t="s">
        <v>558</v>
      </c>
      <c r="H482" s="757">
        <v>33750</v>
      </c>
      <c r="I482" s="757">
        <v>33750</v>
      </c>
      <c r="J482" s="757" t="s">
        <v>1361</v>
      </c>
      <c r="K482" s="757" t="s">
        <v>1358</v>
      </c>
      <c r="L482" s="760">
        <v>111.95001299254939</v>
      </c>
      <c r="M482" s="760">
        <v>27</v>
      </c>
      <c r="N482" s="761">
        <v>3022.6503507988336</v>
      </c>
    </row>
    <row r="483" spans="1:14" ht="14.4" customHeight="1" x14ac:dyDescent="0.3">
      <c r="A483" s="755" t="s">
        <v>529</v>
      </c>
      <c r="B483" s="756" t="s">
        <v>530</v>
      </c>
      <c r="C483" s="757" t="s">
        <v>546</v>
      </c>
      <c r="D483" s="758" t="s">
        <v>547</v>
      </c>
      <c r="E483" s="759">
        <v>50113006</v>
      </c>
      <c r="F483" s="758" t="s">
        <v>1343</v>
      </c>
      <c r="G483" s="757" t="s">
        <v>558</v>
      </c>
      <c r="H483" s="757">
        <v>33859</v>
      </c>
      <c r="I483" s="757">
        <v>33859</v>
      </c>
      <c r="J483" s="757" t="s">
        <v>1362</v>
      </c>
      <c r="K483" s="757" t="s">
        <v>1347</v>
      </c>
      <c r="L483" s="760">
        <v>129.97</v>
      </c>
      <c r="M483" s="760">
        <v>3</v>
      </c>
      <c r="N483" s="761">
        <v>389.90999999999997</v>
      </c>
    </row>
    <row r="484" spans="1:14" ht="14.4" customHeight="1" x14ac:dyDescent="0.3">
      <c r="A484" s="755" t="s">
        <v>529</v>
      </c>
      <c r="B484" s="756" t="s">
        <v>530</v>
      </c>
      <c r="C484" s="757" t="s">
        <v>546</v>
      </c>
      <c r="D484" s="758" t="s">
        <v>547</v>
      </c>
      <c r="E484" s="759">
        <v>50113006</v>
      </c>
      <c r="F484" s="758" t="s">
        <v>1343</v>
      </c>
      <c r="G484" s="757" t="s">
        <v>558</v>
      </c>
      <c r="H484" s="757">
        <v>33851</v>
      </c>
      <c r="I484" s="757">
        <v>33851</v>
      </c>
      <c r="J484" s="757" t="s">
        <v>1363</v>
      </c>
      <c r="K484" s="757" t="s">
        <v>1347</v>
      </c>
      <c r="L484" s="760">
        <v>145.5</v>
      </c>
      <c r="M484" s="760">
        <v>1</v>
      </c>
      <c r="N484" s="761">
        <v>145.5</v>
      </c>
    </row>
    <row r="485" spans="1:14" ht="14.4" customHeight="1" x14ac:dyDescent="0.3">
      <c r="A485" s="755" t="s">
        <v>529</v>
      </c>
      <c r="B485" s="756" t="s">
        <v>530</v>
      </c>
      <c r="C485" s="757" t="s">
        <v>546</v>
      </c>
      <c r="D485" s="758" t="s">
        <v>547</v>
      </c>
      <c r="E485" s="759">
        <v>50113006</v>
      </c>
      <c r="F485" s="758" t="s">
        <v>1343</v>
      </c>
      <c r="G485" s="757" t="s">
        <v>558</v>
      </c>
      <c r="H485" s="757">
        <v>33848</v>
      </c>
      <c r="I485" s="757">
        <v>33848</v>
      </c>
      <c r="J485" s="757" t="s">
        <v>1364</v>
      </c>
      <c r="K485" s="757" t="s">
        <v>1347</v>
      </c>
      <c r="L485" s="760">
        <v>122.69047619047622</v>
      </c>
      <c r="M485" s="760">
        <v>28</v>
      </c>
      <c r="N485" s="761">
        <v>3435.3333333333339</v>
      </c>
    </row>
    <row r="486" spans="1:14" ht="14.4" customHeight="1" x14ac:dyDescent="0.3">
      <c r="A486" s="755" t="s">
        <v>529</v>
      </c>
      <c r="B486" s="756" t="s">
        <v>530</v>
      </c>
      <c r="C486" s="757" t="s">
        <v>546</v>
      </c>
      <c r="D486" s="758" t="s">
        <v>547</v>
      </c>
      <c r="E486" s="759">
        <v>50113006</v>
      </c>
      <c r="F486" s="758" t="s">
        <v>1343</v>
      </c>
      <c r="G486" s="757" t="s">
        <v>558</v>
      </c>
      <c r="H486" s="757">
        <v>990352</v>
      </c>
      <c r="I486" s="757">
        <v>33935</v>
      </c>
      <c r="J486" s="757" t="s">
        <v>1365</v>
      </c>
      <c r="K486" s="757" t="s">
        <v>1320</v>
      </c>
      <c r="L486" s="760">
        <v>30.669999999999995</v>
      </c>
      <c r="M486" s="760">
        <v>4</v>
      </c>
      <c r="N486" s="761">
        <v>122.67999999999998</v>
      </c>
    </row>
    <row r="487" spans="1:14" ht="14.4" customHeight="1" x14ac:dyDescent="0.3">
      <c r="A487" s="755" t="s">
        <v>529</v>
      </c>
      <c r="B487" s="756" t="s">
        <v>530</v>
      </c>
      <c r="C487" s="757" t="s">
        <v>546</v>
      </c>
      <c r="D487" s="758" t="s">
        <v>547</v>
      </c>
      <c r="E487" s="759">
        <v>50113006</v>
      </c>
      <c r="F487" s="758" t="s">
        <v>1343</v>
      </c>
      <c r="G487" s="757" t="s">
        <v>558</v>
      </c>
      <c r="H487" s="757">
        <v>33847</v>
      </c>
      <c r="I487" s="757">
        <v>33847</v>
      </c>
      <c r="J487" s="757" t="s">
        <v>1366</v>
      </c>
      <c r="K487" s="757" t="s">
        <v>1347</v>
      </c>
      <c r="L487" s="760">
        <v>122.69000154432126</v>
      </c>
      <c r="M487" s="760">
        <v>74</v>
      </c>
      <c r="N487" s="761">
        <v>9079.0601142797732</v>
      </c>
    </row>
    <row r="488" spans="1:14" ht="14.4" customHeight="1" x14ac:dyDescent="0.3">
      <c r="A488" s="755" t="s">
        <v>529</v>
      </c>
      <c r="B488" s="756" t="s">
        <v>530</v>
      </c>
      <c r="C488" s="757" t="s">
        <v>546</v>
      </c>
      <c r="D488" s="758" t="s">
        <v>547</v>
      </c>
      <c r="E488" s="759">
        <v>50113006</v>
      </c>
      <c r="F488" s="758" t="s">
        <v>1343</v>
      </c>
      <c r="G488" s="757" t="s">
        <v>553</v>
      </c>
      <c r="H488" s="757">
        <v>991213</v>
      </c>
      <c r="I488" s="757">
        <v>0</v>
      </c>
      <c r="J488" s="757" t="s">
        <v>1367</v>
      </c>
      <c r="K488" s="757" t="s">
        <v>531</v>
      </c>
      <c r="L488" s="760">
        <v>84.41</v>
      </c>
      <c r="M488" s="760">
        <v>8</v>
      </c>
      <c r="N488" s="761">
        <v>675.28</v>
      </c>
    </row>
    <row r="489" spans="1:14" ht="14.4" customHeight="1" x14ac:dyDescent="0.3">
      <c r="A489" s="755" t="s">
        <v>529</v>
      </c>
      <c r="B489" s="756" t="s">
        <v>530</v>
      </c>
      <c r="C489" s="757" t="s">
        <v>546</v>
      </c>
      <c r="D489" s="758" t="s">
        <v>547</v>
      </c>
      <c r="E489" s="759">
        <v>50113006</v>
      </c>
      <c r="F489" s="758" t="s">
        <v>1343</v>
      </c>
      <c r="G489" s="757" t="s">
        <v>553</v>
      </c>
      <c r="H489" s="757">
        <v>217054</v>
      </c>
      <c r="I489" s="757">
        <v>217054</v>
      </c>
      <c r="J489" s="757" t="s">
        <v>1368</v>
      </c>
      <c r="K489" s="757" t="s">
        <v>1369</v>
      </c>
      <c r="L489" s="760">
        <v>1109.04</v>
      </c>
      <c r="M489" s="760">
        <v>1</v>
      </c>
      <c r="N489" s="761">
        <v>1109.04</v>
      </c>
    </row>
    <row r="490" spans="1:14" ht="14.4" customHeight="1" x14ac:dyDescent="0.3">
      <c r="A490" s="755" t="s">
        <v>529</v>
      </c>
      <c r="B490" s="756" t="s">
        <v>530</v>
      </c>
      <c r="C490" s="757" t="s">
        <v>546</v>
      </c>
      <c r="D490" s="758" t="s">
        <v>547</v>
      </c>
      <c r="E490" s="759">
        <v>50113006</v>
      </c>
      <c r="F490" s="758" t="s">
        <v>1343</v>
      </c>
      <c r="G490" s="757" t="s">
        <v>553</v>
      </c>
      <c r="H490" s="757">
        <v>988740</v>
      </c>
      <c r="I490" s="757">
        <v>0</v>
      </c>
      <c r="J490" s="757" t="s">
        <v>1370</v>
      </c>
      <c r="K490" s="757" t="s">
        <v>531</v>
      </c>
      <c r="L490" s="760">
        <v>253.75999999999996</v>
      </c>
      <c r="M490" s="760">
        <v>17</v>
      </c>
      <c r="N490" s="761">
        <v>4313.9199999999992</v>
      </c>
    </row>
    <row r="491" spans="1:14" ht="14.4" customHeight="1" x14ac:dyDescent="0.3">
      <c r="A491" s="755" t="s">
        <v>529</v>
      </c>
      <c r="B491" s="756" t="s">
        <v>530</v>
      </c>
      <c r="C491" s="757" t="s">
        <v>546</v>
      </c>
      <c r="D491" s="758" t="s">
        <v>547</v>
      </c>
      <c r="E491" s="759">
        <v>50113006</v>
      </c>
      <c r="F491" s="758" t="s">
        <v>1343</v>
      </c>
      <c r="G491" s="757" t="s">
        <v>558</v>
      </c>
      <c r="H491" s="757">
        <v>848207</v>
      </c>
      <c r="I491" s="757">
        <v>33422</v>
      </c>
      <c r="J491" s="757" t="s">
        <v>1371</v>
      </c>
      <c r="K491" s="757" t="s">
        <v>1372</v>
      </c>
      <c r="L491" s="760">
        <v>164.43</v>
      </c>
      <c r="M491" s="760">
        <v>2</v>
      </c>
      <c r="N491" s="761">
        <v>328.86</v>
      </c>
    </row>
    <row r="492" spans="1:14" ht="14.4" customHeight="1" x14ac:dyDescent="0.3">
      <c r="A492" s="755" t="s">
        <v>529</v>
      </c>
      <c r="B492" s="756" t="s">
        <v>530</v>
      </c>
      <c r="C492" s="757" t="s">
        <v>546</v>
      </c>
      <c r="D492" s="758" t="s">
        <v>547</v>
      </c>
      <c r="E492" s="759">
        <v>50113006</v>
      </c>
      <c r="F492" s="758" t="s">
        <v>1343</v>
      </c>
      <c r="G492" s="757" t="s">
        <v>553</v>
      </c>
      <c r="H492" s="757">
        <v>217052</v>
      </c>
      <c r="I492" s="757">
        <v>217052</v>
      </c>
      <c r="J492" s="757" t="s">
        <v>1373</v>
      </c>
      <c r="K492" s="757" t="s">
        <v>1369</v>
      </c>
      <c r="L492" s="760">
        <v>2030.1</v>
      </c>
      <c r="M492" s="760">
        <v>1</v>
      </c>
      <c r="N492" s="761">
        <v>2030.1</v>
      </c>
    </row>
    <row r="493" spans="1:14" ht="14.4" customHeight="1" x14ac:dyDescent="0.3">
      <c r="A493" s="755" t="s">
        <v>529</v>
      </c>
      <c r="B493" s="756" t="s">
        <v>530</v>
      </c>
      <c r="C493" s="757" t="s">
        <v>546</v>
      </c>
      <c r="D493" s="758" t="s">
        <v>547</v>
      </c>
      <c r="E493" s="759">
        <v>50113006</v>
      </c>
      <c r="F493" s="758" t="s">
        <v>1343</v>
      </c>
      <c r="G493" s="757" t="s">
        <v>558</v>
      </c>
      <c r="H493" s="757">
        <v>133146</v>
      </c>
      <c r="I493" s="757">
        <v>33530</v>
      </c>
      <c r="J493" s="757" t="s">
        <v>1374</v>
      </c>
      <c r="K493" s="757" t="s">
        <v>1375</v>
      </c>
      <c r="L493" s="760">
        <v>156.49</v>
      </c>
      <c r="M493" s="760">
        <v>32</v>
      </c>
      <c r="N493" s="761">
        <v>5007.68</v>
      </c>
    </row>
    <row r="494" spans="1:14" ht="14.4" customHeight="1" x14ac:dyDescent="0.3">
      <c r="A494" s="755" t="s">
        <v>529</v>
      </c>
      <c r="B494" s="756" t="s">
        <v>530</v>
      </c>
      <c r="C494" s="757" t="s">
        <v>546</v>
      </c>
      <c r="D494" s="758" t="s">
        <v>547</v>
      </c>
      <c r="E494" s="759">
        <v>50113006</v>
      </c>
      <c r="F494" s="758" t="s">
        <v>1343</v>
      </c>
      <c r="G494" s="757" t="s">
        <v>558</v>
      </c>
      <c r="H494" s="757">
        <v>133220</v>
      </c>
      <c r="I494" s="757">
        <v>33220</v>
      </c>
      <c r="J494" s="757" t="s">
        <v>1376</v>
      </c>
      <c r="K494" s="757" t="s">
        <v>1377</v>
      </c>
      <c r="L494" s="760">
        <v>198.89</v>
      </c>
      <c r="M494" s="760">
        <v>1</v>
      </c>
      <c r="N494" s="761">
        <v>198.89</v>
      </c>
    </row>
    <row r="495" spans="1:14" ht="14.4" customHeight="1" x14ac:dyDescent="0.3">
      <c r="A495" s="755" t="s">
        <v>529</v>
      </c>
      <c r="B495" s="756" t="s">
        <v>530</v>
      </c>
      <c r="C495" s="757" t="s">
        <v>546</v>
      </c>
      <c r="D495" s="758" t="s">
        <v>547</v>
      </c>
      <c r="E495" s="759">
        <v>50113013</v>
      </c>
      <c r="F495" s="758" t="s">
        <v>1378</v>
      </c>
      <c r="G495" s="757" t="s">
        <v>558</v>
      </c>
      <c r="H495" s="757">
        <v>194155</v>
      </c>
      <c r="I495" s="757">
        <v>94155</v>
      </c>
      <c r="J495" s="757" t="s">
        <v>1379</v>
      </c>
      <c r="K495" s="757" t="s">
        <v>1380</v>
      </c>
      <c r="L495" s="760">
        <v>324.10000000000002</v>
      </c>
      <c r="M495" s="760">
        <v>1.5</v>
      </c>
      <c r="N495" s="761">
        <v>486.15000000000003</v>
      </c>
    </row>
    <row r="496" spans="1:14" ht="14.4" customHeight="1" x14ac:dyDescent="0.3">
      <c r="A496" s="755" t="s">
        <v>529</v>
      </c>
      <c r="B496" s="756" t="s">
        <v>530</v>
      </c>
      <c r="C496" s="757" t="s">
        <v>546</v>
      </c>
      <c r="D496" s="758" t="s">
        <v>547</v>
      </c>
      <c r="E496" s="759">
        <v>50113013</v>
      </c>
      <c r="F496" s="758" t="s">
        <v>1378</v>
      </c>
      <c r="G496" s="757" t="s">
        <v>558</v>
      </c>
      <c r="H496" s="757">
        <v>195147</v>
      </c>
      <c r="I496" s="757">
        <v>195147</v>
      </c>
      <c r="J496" s="757" t="s">
        <v>1381</v>
      </c>
      <c r="K496" s="757" t="s">
        <v>1382</v>
      </c>
      <c r="L496" s="760">
        <v>622.0974647887324</v>
      </c>
      <c r="M496" s="760">
        <v>7.1</v>
      </c>
      <c r="N496" s="761">
        <v>4416.8919999999998</v>
      </c>
    </row>
    <row r="497" spans="1:14" ht="14.4" customHeight="1" x14ac:dyDescent="0.3">
      <c r="A497" s="755" t="s">
        <v>529</v>
      </c>
      <c r="B497" s="756" t="s">
        <v>530</v>
      </c>
      <c r="C497" s="757" t="s">
        <v>546</v>
      </c>
      <c r="D497" s="758" t="s">
        <v>547</v>
      </c>
      <c r="E497" s="759">
        <v>50113013</v>
      </c>
      <c r="F497" s="758" t="s">
        <v>1378</v>
      </c>
      <c r="G497" s="757" t="s">
        <v>558</v>
      </c>
      <c r="H497" s="757">
        <v>185524</v>
      </c>
      <c r="I497" s="757">
        <v>85524</v>
      </c>
      <c r="J497" s="757" t="s">
        <v>1383</v>
      </c>
      <c r="K497" s="757" t="s">
        <v>1384</v>
      </c>
      <c r="L497" s="760">
        <v>101.42000000000002</v>
      </c>
      <c r="M497" s="760">
        <v>1</v>
      </c>
      <c r="N497" s="761">
        <v>101.42000000000002</v>
      </c>
    </row>
    <row r="498" spans="1:14" ht="14.4" customHeight="1" x14ac:dyDescent="0.3">
      <c r="A498" s="755" t="s">
        <v>529</v>
      </c>
      <c r="B498" s="756" t="s">
        <v>530</v>
      </c>
      <c r="C498" s="757" t="s">
        <v>546</v>
      </c>
      <c r="D498" s="758" t="s">
        <v>547</v>
      </c>
      <c r="E498" s="759">
        <v>50113013</v>
      </c>
      <c r="F498" s="758" t="s">
        <v>1378</v>
      </c>
      <c r="G498" s="757" t="s">
        <v>558</v>
      </c>
      <c r="H498" s="757">
        <v>185525</v>
      </c>
      <c r="I498" s="757">
        <v>85525</v>
      </c>
      <c r="J498" s="757" t="s">
        <v>1383</v>
      </c>
      <c r="K498" s="757" t="s">
        <v>1385</v>
      </c>
      <c r="L498" s="760">
        <v>111.32000000000001</v>
      </c>
      <c r="M498" s="760">
        <v>3</v>
      </c>
      <c r="N498" s="761">
        <v>333.96000000000004</v>
      </c>
    </row>
    <row r="499" spans="1:14" ht="14.4" customHeight="1" x14ac:dyDescent="0.3">
      <c r="A499" s="755" t="s">
        <v>529</v>
      </c>
      <c r="B499" s="756" t="s">
        <v>530</v>
      </c>
      <c r="C499" s="757" t="s">
        <v>546</v>
      </c>
      <c r="D499" s="758" t="s">
        <v>547</v>
      </c>
      <c r="E499" s="759">
        <v>50113013</v>
      </c>
      <c r="F499" s="758" t="s">
        <v>1378</v>
      </c>
      <c r="G499" s="757" t="s">
        <v>553</v>
      </c>
      <c r="H499" s="757">
        <v>172972</v>
      </c>
      <c r="I499" s="757">
        <v>72972</v>
      </c>
      <c r="J499" s="757" t="s">
        <v>1386</v>
      </c>
      <c r="K499" s="757" t="s">
        <v>1387</v>
      </c>
      <c r="L499" s="760">
        <v>181.53333333333333</v>
      </c>
      <c r="M499" s="760">
        <v>72</v>
      </c>
      <c r="N499" s="761">
        <v>13070.4</v>
      </c>
    </row>
    <row r="500" spans="1:14" ht="14.4" customHeight="1" x14ac:dyDescent="0.3">
      <c r="A500" s="755" t="s">
        <v>529</v>
      </c>
      <c r="B500" s="756" t="s">
        <v>530</v>
      </c>
      <c r="C500" s="757" t="s">
        <v>546</v>
      </c>
      <c r="D500" s="758" t="s">
        <v>547</v>
      </c>
      <c r="E500" s="759">
        <v>50113013</v>
      </c>
      <c r="F500" s="758" t="s">
        <v>1378</v>
      </c>
      <c r="G500" s="757" t="s">
        <v>558</v>
      </c>
      <c r="H500" s="757">
        <v>105951</v>
      </c>
      <c r="I500" s="757">
        <v>5951</v>
      </c>
      <c r="J500" s="757" t="s">
        <v>1388</v>
      </c>
      <c r="K500" s="757" t="s">
        <v>1389</v>
      </c>
      <c r="L500" s="760">
        <v>114.93</v>
      </c>
      <c r="M500" s="760">
        <v>13</v>
      </c>
      <c r="N500" s="761">
        <v>1494.0900000000001</v>
      </c>
    </row>
    <row r="501" spans="1:14" ht="14.4" customHeight="1" x14ac:dyDescent="0.3">
      <c r="A501" s="755" t="s">
        <v>529</v>
      </c>
      <c r="B501" s="756" t="s">
        <v>530</v>
      </c>
      <c r="C501" s="757" t="s">
        <v>546</v>
      </c>
      <c r="D501" s="758" t="s">
        <v>547</v>
      </c>
      <c r="E501" s="759">
        <v>50113013</v>
      </c>
      <c r="F501" s="758" t="s">
        <v>1378</v>
      </c>
      <c r="G501" s="757" t="s">
        <v>553</v>
      </c>
      <c r="H501" s="757">
        <v>72973</v>
      </c>
      <c r="I501" s="757">
        <v>72973</v>
      </c>
      <c r="J501" s="757" t="s">
        <v>1390</v>
      </c>
      <c r="K501" s="757" t="s">
        <v>1391</v>
      </c>
      <c r="L501" s="760">
        <v>137.60999999999999</v>
      </c>
      <c r="M501" s="760">
        <v>2</v>
      </c>
      <c r="N501" s="761">
        <v>275.21999999999997</v>
      </c>
    </row>
    <row r="502" spans="1:14" ht="14.4" customHeight="1" x14ac:dyDescent="0.3">
      <c r="A502" s="755" t="s">
        <v>529</v>
      </c>
      <c r="B502" s="756" t="s">
        <v>530</v>
      </c>
      <c r="C502" s="757" t="s">
        <v>546</v>
      </c>
      <c r="D502" s="758" t="s">
        <v>547</v>
      </c>
      <c r="E502" s="759">
        <v>50113013</v>
      </c>
      <c r="F502" s="758" t="s">
        <v>1378</v>
      </c>
      <c r="G502" s="757" t="s">
        <v>558</v>
      </c>
      <c r="H502" s="757">
        <v>183817</v>
      </c>
      <c r="I502" s="757">
        <v>183817</v>
      </c>
      <c r="J502" s="757" t="s">
        <v>1392</v>
      </c>
      <c r="K502" s="757" t="s">
        <v>1393</v>
      </c>
      <c r="L502" s="760">
        <v>948.56967120685476</v>
      </c>
      <c r="M502" s="760">
        <v>45</v>
      </c>
      <c r="N502" s="761">
        <v>42685.635204308463</v>
      </c>
    </row>
    <row r="503" spans="1:14" ht="14.4" customHeight="1" x14ac:dyDescent="0.3">
      <c r="A503" s="755" t="s">
        <v>529</v>
      </c>
      <c r="B503" s="756" t="s">
        <v>530</v>
      </c>
      <c r="C503" s="757" t="s">
        <v>546</v>
      </c>
      <c r="D503" s="758" t="s">
        <v>547</v>
      </c>
      <c r="E503" s="759">
        <v>50113013</v>
      </c>
      <c r="F503" s="758" t="s">
        <v>1378</v>
      </c>
      <c r="G503" s="757" t="s">
        <v>553</v>
      </c>
      <c r="H503" s="757">
        <v>117170</v>
      </c>
      <c r="I503" s="757">
        <v>17170</v>
      </c>
      <c r="J503" s="757" t="s">
        <v>1394</v>
      </c>
      <c r="K503" s="757" t="s">
        <v>1395</v>
      </c>
      <c r="L503" s="760">
        <v>73.440000000000012</v>
      </c>
      <c r="M503" s="760">
        <v>3</v>
      </c>
      <c r="N503" s="761">
        <v>220.32000000000005</v>
      </c>
    </row>
    <row r="504" spans="1:14" ht="14.4" customHeight="1" x14ac:dyDescent="0.3">
      <c r="A504" s="755" t="s">
        <v>529</v>
      </c>
      <c r="B504" s="756" t="s">
        <v>530</v>
      </c>
      <c r="C504" s="757" t="s">
        <v>546</v>
      </c>
      <c r="D504" s="758" t="s">
        <v>547</v>
      </c>
      <c r="E504" s="759">
        <v>50113013</v>
      </c>
      <c r="F504" s="758" t="s">
        <v>1378</v>
      </c>
      <c r="G504" s="757" t="s">
        <v>553</v>
      </c>
      <c r="H504" s="757">
        <v>117171</v>
      </c>
      <c r="I504" s="757">
        <v>17171</v>
      </c>
      <c r="J504" s="757" t="s">
        <v>1396</v>
      </c>
      <c r="K504" s="757" t="s">
        <v>725</v>
      </c>
      <c r="L504" s="760">
        <v>72.219999999999985</v>
      </c>
      <c r="M504" s="760">
        <v>3</v>
      </c>
      <c r="N504" s="761">
        <v>216.65999999999997</v>
      </c>
    </row>
    <row r="505" spans="1:14" ht="14.4" customHeight="1" x14ac:dyDescent="0.3">
      <c r="A505" s="755" t="s">
        <v>529</v>
      </c>
      <c r="B505" s="756" t="s">
        <v>530</v>
      </c>
      <c r="C505" s="757" t="s">
        <v>546</v>
      </c>
      <c r="D505" s="758" t="s">
        <v>547</v>
      </c>
      <c r="E505" s="759">
        <v>50113013</v>
      </c>
      <c r="F505" s="758" t="s">
        <v>1378</v>
      </c>
      <c r="G505" s="757" t="s">
        <v>531</v>
      </c>
      <c r="H505" s="757">
        <v>203855</v>
      </c>
      <c r="I505" s="757">
        <v>203855</v>
      </c>
      <c r="J505" s="757" t="s">
        <v>1397</v>
      </c>
      <c r="K505" s="757" t="s">
        <v>1398</v>
      </c>
      <c r="L505" s="760">
        <v>316.03000000000003</v>
      </c>
      <c r="M505" s="760">
        <v>4.8</v>
      </c>
      <c r="N505" s="761">
        <v>1516.944</v>
      </c>
    </row>
    <row r="506" spans="1:14" ht="14.4" customHeight="1" x14ac:dyDescent="0.3">
      <c r="A506" s="755" t="s">
        <v>529</v>
      </c>
      <c r="B506" s="756" t="s">
        <v>530</v>
      </c>
      <c r="C506" s="757" t="s">
        <v>546</v>
      </c>
      <c r="D506" s="758" t="s">
        <v>547</v>
      </c>
      <c r="E506" s="759">
        <v>50113013</v>
      </c>
      <c r="F506" s="758" t="s">
        <v>1378</v>
      </c>
      <c r="G506" s="757" t="s">
        <v>553</v>
      </c>
      <c r="H506" s="757">
        <v>131656</v>
      </c>
      <c r="I506" s="757">
        <v>131656</v>
      </c>
      <c r="J506" s="757" t="s">
        <v>1399</v>
      </c>
      <c r="K506" s="757" t="s">
        <v>1400</v>
      </c>
      <c r="L506" s="760">
        <v>517</v>
      </c>
      <c r="M506" s="760">
        <v>1</v>
      </c>
      <c r="N506" s="761">
        <v>517</v>
      </c>
    </row>
    <row r="507" spans="1:14" ht="14.4" customHeight="1" x14ac:dyDescent="0.3">
      <c r="A507" s="755" t="s">
        <v>529</v>
      </c>
      <c r="B507" s="756" t="s">
        <v>530</v>
      </c>
      <c r="C507" s="757" t="s">
        <v>546</v>
      </c>
      <c r="D507" s="758" t="s">
        <v>547</v>
      </c>
      <c r="E507" s="759">
        <v>50113013</v>
      </c>
      <c r="F507" s="758" t="s">
        <v>1378</v>
      </c>
      <c r="G507" s="757" t="s">
        <v>553</v>
      </c>
      <c r="H507" s="757">
        <v>151458</v>
      </c>
      <c r="I507" s="757">
        <v>151458</v>
      </c>
      <c r="J507" s="757" t="s">
        <v>1401</v>
      </c>
      <c r="K507" s="757" t="s">
        <v>1402</v>
      </c>
      <c r="L507" s="760">
        <v>217.8</v>
      </c>
      <c r="M507" s="760">
        <v>2</v>
      </c>
      <c r="N507" s="761">
        <v>435.6</v>
      </c>
    </row>
    <row r="508" spans="1:14" ht="14.4" customHeight="1" x14ac:dyDescent="0.3">
      <c r="A508" s="755" t="s">
        <v>529</v>
      </c>
      <c r="B508" s="756" t="s">
        <v>530</v>
      </c>
      <c r="C508" s="757" t="s">
        <v>546</v>
      </c>
      <c r="D508" s="758" t="s">
        <v>547</v>
      </c>
      <c r="E508" s="759">
        <v>50113013</v>
      </c>
      <c r="F508" s="758" t="s">
        <v>1378</v>
      </c>
      <c r="G508" s="757" t="s">
        <v>553</v>
      </c>
      <c r="H508" s="757">
        <v>115658</v>
      </c>
      <c r="I508" s="757">
        <v>15658</v>
      </c>
      <c r="J508" s="757" t="s">
        <v>1403</v>
      </c>
      <c r="K508" s="757" t="s">
        <v>1404</v>
      </c>
      <c r="L508" s="760">
        <v>58.558333333333344</v>
      </c>
      <c r="M508" s="760">
        <v>18</v>
      </c>
      <c r="N508" s="761">
        <v>1054.0500000000002</v>
      </c>
    </row>
    <row r="509" spans="1:14" ht="14.4" customHeight="1" x14ac:dyDescent="0.3">
      <c r="A509" s="755" t="s">
        <v>529</v>
      </c>
      <c r="B509" s="756" t="s">
        <v>530</v>
      </c>
      <c r="C509" s="757" t="s">
        <v>546</v>
      </c>
      <c r="D509" s="758" t="s">
        <v>547</v>
      </c>
      <c r="E509" s="759">
        <v>50113013</v>
      </c>
      <c r="F509" s="758" t="s">
        <v>1378</v>
      </c>
      <c r="G509" s="757" t="s">
        <v>553</v>
      </c>
      <c r="H509" s="757">
        <v>194453</v>
      </c>
      <c r="I509" s="757">
        <v>94453</v>
      </c>
      <c r="J509" s="757" t="s">
        <v>1405</v>
      </c>
      <c r="K509" s="757" t="s">
        <v>1406</v>
      </c>
      <c r="L509" s="760">
        <v>53.74</v>
      </c>
      <c r="M509" s="760">
        <v>1</v>
      </c>
      <c r="N509" s="761">
        <v>53.74</v>
      </c>
    </row>
    <row r="510" spans="1:14" ht="14.4" customHeight="1" x14ac:dyDescent="0.3">
      <c r="A510" s="755" t="s">
        <v>529</v>
      </c>
      <c r="B510" s="756" t="s">
        <v>530</v>
      </c>
      <c r="C510" s="757" t="s">
        <v>546</v>
      </c>
      <c r="D510" s="758" t="s">
        <v>547</v>
      </c>
      <c r="E510" s="759">
        <v>50113013</v>
      </c>
      <c r="F510" s="758" t="s">
        <v>1378</v>
      </c>
      <c r="G510" s="757" t="s">
        <v>553</v>
      </c>
      <c r="H510" s="757">
        <v>162187</v>
      </c>
      <c r="I510" s="757">
        <v>162187</v>
      </c>
      <c r="J510" s="757" t="s">
        <v>1407</v>
      </c>
      <c r="K510" s="757" t="s">
        <v>1408</v>
      </c>
      <c r="L510" s="760">
        <v>285.99999999999994</v>
      </c>
      <c r="M510" s="760">
        <v>10.200000000000001</v>
      </c>
      <c r="N510" s="761">
        <v>2917.2</v>
      </c>
    </row>
    <row r="511" spans="1:14" ht="14.4" customHeight="1" x14ac:dyDescent="0.3">
      <c r="A511" s="755" t="s">
        <v>529</v>
      </c>
      <c r="B511" s="756" t="s">
        <v>530</v>
      </c>
      <c r="C511" s="757" t="s">
        <v>546</v>
      </c>
      <c r="D511" s="758" t="s">
        <v>547</v>
      </c>
      <c r="E511" s="759">
        <v>50113013</v>
      </c>
      <c r="F511" s="758" t="s">
        <v>1378</v>
      </c>
      <c r="G511" s="757" t="s">
        <v>553</v>
      </c>
      <c r="H511" s="757">
        <v>120605</v>
      </c>
      <c r="I511" s="757">
        <v>20605</v>
      </c>
      <c r="J511" s="757" t="s">
        <v>1409</v>
      </c>
      <c r="K511" s="757" t="s">
        <v>1410</v>
      </c>
      <c r="L511" s="760">
        <v>599.75000000000011</v>
      </c>
      <c r="M511" s="760">
        <v>3</v>
      </c>
      <c r="N511" s="761">
        <v>1799.2500000000005</v>
      </c>
    </row>
    <row r="512" spans="1:14" ht="14.4" customHeight="1" x14ac:dyDescent="0.3">
      <c r="A512" s="755" t="s">
        <v>529</v>
      </c>
      <c r="B512" s="756" t="s">
        <v>530</v>
      </c>
      <c r="C512" s="757" t="s">
        <v>546</v>
      </c>
      <c r="D512" s="758" t="s">
        <v>547</v>
      </c>
      <c r="E512" s="759">
        <v>50113013</v>
      </c>
      <c r="F512" s="758" t="s">
        <v>1378</v>
      </c>
      <c r="G512" s="757" t="s">
        <v>553</v>
      </c>
      <c r="H512" s="757">
        <v>104013</v>
      </c>
      <c r="I512" s="757">
        <v>4013</v>
      </c>
      <c r="J512" s="757" t="s">
        <v>1411</v>
      </c>
      <c r="K512" s="757" t="s">
        <v>1412</v>
      </c>
      <c r="L512" s="760">
        <v>92.88</v>
      </c>
      <c r="M512" s="760">
        <v>2</v>
      </c>
      <c r="N512" s="761">
        <v>185.76</v>
      </c>
    </row>
    <row r="513" spans="1:14" ht="14.4" customHeight="1" x14ac:dyDescent="0.3">
      <c r="A513" s="755" t="s">
        <v>529</v>
      </c>
      <c r="B513" s="756" t="s">
        <v>530</v>
      </c>
      <c r="C513" s="757" t="s">
        <v>546</v>
      </c>
      <c r="D513" s="758" t="s">
        <v>547</v>
      </c>
      <c r="E513" s="759">
        <v>50113013</v>
      </c>
      <c r="F513" s="758" t="s">
        <v>1378</v>
      </c>
      <c r="G513" s="757" t="s">
        <v>553</v>
      </c>
      <c r="H513" s="757">
        <v>112738</v>
      </c>
      <c r="I513" s="757">
        <v>12738</v>
      </c>
      <c r="J513" s="757" t="s">
        <v>1413</v>
      </c>
      <c r="K513" s="757" t="s">
        <v>1414</v>
      </c>
      <c r="L513" s="760">
        <v>155.16999999999999</v>
      </c>
      <c r="M513" s="760">
        <v>3</v>
      </c>
      <c r="N513" s="761">
        <v>465.51</v>
      </c>
    </row>
    <row r="514" spans="1:14" ht="14.4" customHeight="1" x14ac:dyDescent="0.3">
      <c r="A514" s="755" t="s">
        <v>529</v>
      </c>
      <c r="B514" s="756" t="s">
        <v>530</v>
      </c>
      <c r="C514" s="757" t="s">
        <v>546</v>
      </c>
      <c r="D514" s="758" t="s">
        <v>547</v>
      </c>
      <c r="E514" s="759">
        <v>50113013</v>
      </c>
      <c r="F514" s="758" t="s">
        <v>1378</v>
      </c>
      <c r="G514" s="757" t="s">
        <v>553</v>
      </c>
      <c r="H514" s="757">
        <v>132953</v>
      </c>
      <c r="I514" s="757">
        <v>32953</v>
      </c>
      <c r="J514" s="757" t="s">
        <v>1415</v>
      </c>
      <c r="K514" s="757" t="s">
        <v>1416</v>
      </c>
      <c r="L514" s="760">
        <v>49.7</v>
      </c>
      <c r="M514" s="760">
        <v>1</v>
      </c>
      <c r="N514" s="761">
        <v>49.7</v>
      </c>
    </row>
    <row r="515" spans="1:14" ht="14.4" customHeight="1" x14ac:dyDescent="0.3">
      <c r="A515" s="755" t="s">
        <v>529</v>
      </c>
      <c r="B515" s="756" t="s">
        <v>530</v>
      </c>
      <c r="C515" s="757" t="s">
        <v>546</v>
      </c>
      <c r="D515" s="758" t="s">
        <v>547</v>
      </c>
      <c r="E515" s="759">
        <v>50113013</v>
      </c>
      <c r="F515" s="758" t="s">
        <v>1378</v>
      </c>
      <c r="G515" s="757" t="s">
        <v>553</v>
      </c>
      <c r="H515" s="757">
        <v>132954</v>
      </c>
      <c r="I515" s="757">
        <v>32954</v>
      </c>
      <c r="J515" s="757" t="s">
        <v>1415</v>
      </c>
      <c r="K515" s="757" t="s">
        <v>1417</v>
      </c>
      <c r="L515" s="760">
        <v>85.069999999999951</v>
      </c>
      <c r="M515" s="760">
        <v>1</v>
      </c>
      <c r="N515" s="761">
        <v>85.069999999999951</v>
      </c>
    </row>
    <row r="516" spans="1:14" ht="14.4" customHeight="1" x14ac:dyDescent="0.3">
      <c r="A516" s="755" t="s">
        <v>529</v>
      </c>
      <c r="B516" s="756" t="s">
        <v>530</v>
      </c>
      <c r="C516" s="757" t="s">
        <v>546</v>
      </c>
      <c r="D516" s="758" t="s">
        <v>547</v>
      </c>
      <c r="E516" s="759">
        <v>50113013</v>
      </c>
      <c r="F516" s="758" t="s">
        <v>1378</v>
      </c>
      <c r="G516" s="757" t="s">
        <v>553</v>
      </c>
      <c r="H516" s="757">
        <v>102427</v>
      </c>
      <c r="I516" s="757">
        <v>2427</v>
      </c>
      <c r="J516" s="757" t="s">
        <v>1418</v>
      </c>
      <c r="K516" s="757" t="s">
        <v>1419</v>
      </c>
      <c r="L516" s="760">
        <v>25.597579948337597</v>
      </c>
      <c r="M516" s="760">
        <v>56</v>
      </c>
      <c r="N516" s="761">
        <v>1433.4644771069054</v>
      </c>
    </row>
    <row r="517" spans="1:14" ht="14.4" customHeight="1" x14ac:dyDescent="0.3">
      <c r="A517" s="755" t="s">
        <v>529</v>
      </c>
      <c r="B517" s="756" t="s">
        <v>530</v>
      </c>
      <c r="C517" s="757" t="s">
        <v>546</v>
      </c>
      <c r="D517" s="758" t="s">
        <v>547</v>
      </c>
      <c r="E517" s="759">
        <v>50113013</v>
      </c>
      <c r="F517" s="758" t="s">
        <v>1378</v>
      </c>
      <c r="G517" s="757" t="s">
        <v>553</v>
      </c>
      <c r="H517" s="757">
        <v>101066</v>
      </c>
      <c r="I517" s="757">
        <v>1066</v>
      </c>
      <c r="J517" s="757" t="s">
        <v>1420</v>
      </c>
      <c r="K517" s="757" t="s">
        <v>1421</v>
      </c>
      <c r="L517" s="760">
        <v>51.040000000000006</v>
      </c>
      <c r="M517" s="760">
        <v>14</v>
      </c>
      <c r="N517" s="761">
        <v>714.56000000000006</v>
      </c>
    </row>
    <row r="518" spans="1:14" ht="14.4" customHeight="1" x14ac:dyDescent="0.3">
      <c r="A518" s="755" t="s">
        <v>529</v>
      </c>
      <c r="B518" s="756" t="s">
        <v>530</v>
      </c>
      <c r="C518" s="757" t="s">
        <v>546</v>
      </c>
      <c r="D518" s="758" t="s">
        <v>547</v>
      </c>
      <c r="E518" s="759">
        <v>50113013</v>
      </c>
      <c r="F518" s="758" t="s">
        <v>1378</v>
      </c>
      <c r="G518" s="757" t="s">
        <v>553</v>
      </c>
      <c r="H518" s="757">
        <v>148261</v>
      </c>
      <c r="I518" s="757">
        <v>48261</v>
      </c>
      <c r="J518" s="757" t="s">
        <v>1420</v>
      </c>
      <c r="K518" s="757" t="s">
        <v>1422</v>
      </c>
      <c r="L518" s="760">
        <v>48.249948347844736</v>
      </c>
      <c r="M518" s="760">
        <v>1</v>
      </c>
      <c r="N518" s="761">
        <v>48.249948347844736</v>
      </c>
    </row>
    <row r="519" spans="1:14" ht="14.4" customHeight="1" x14ac:dyDescent="0.3">
      <c r="A519" s="755" t="s">
        <v>529</v>
      </c>
      <c r="B519" s="756" t="s">
        <v>530</v>
      </c>
      <c r="C519" s="757" t="s">
        <v>546</v>
      </c>
      <c r="D519" s="758" t="s">
        <v>547</v>
      </c>
      <c r="E519" s="759">
        <v>50113013</v>
      </c>
      <c r="F519" s="758" t="s">
        <v>1378</v>
      </c>
      <c r="G519" s="757" t="s">
        <v>553</v>
      </c>
      <c r="H519" s="757">
        <v>207280</v>
      </c>
      <c r="I519" s="757">
        <v>207280</v>
      </c>
      <c r="J519" s="757" t="s">
        <v>1423</v>
      </c>
      <c r="K519" s="757" t="s">
        <v>628</v>
      </c>
      <c r="L519" s="760">
        <v>90.128499999999988</v>
      </c>
      <c r="M519" s="760">
        <v>40</v>
      </c>
      <c r="N519" s="761">
        <v>3605.1399999999994</v>
      </c>
    </row>
    <row r="520" spans="1:14" ht="14.4" customHeight="1" x14ac:dyDescent="0.3">
      <c r="A520" s="755" t="s">
        <v>529</v>
      </c>
      <c r="B520" s="756" t="s">
        <v>530</v>
      </c>
      <c r="C520" s="757" t="s">
        <v>546</v>
      </c>
      <c r="D520" s="758" t="s">
        <v>547</v>
      </c>
      <c r="E520" s="759">
        <v>50113013</v>
      </c>
      <c r="F520" s="758" t="s">
        <v>1378</v>
      </c>
      <c r="G520" s="757" t="s">
        <v>553</v>
      </c>
      <c r="H520" s="757">
        <v>847476</v>
      </c>
      <c r="I520" s="757">
        <v>112782</v>
      </c>
      <c r="J520" s="757" t="s">
        <v>1424</v>
      </c>
      <c r="K520" s="757" t="s">
        <v>1425</v>
      </c>
      <c r="L520" s="760">
        <v>653.65974761904749</v>
      </c>
      <c r="M520" s="760">
        <v>5.25</v>
      </c>
      <c r="N520" s="761">
        <v>3431.7136749999995</v>
      </c>
    </row>
    <row r="521" spans="1:14" ht="14.4" customHeight="1" x14ac:dyDescent="0.3">
      <c r="A521" s="755" t="s">
        <v>529</v>
      </c>
      <c r="B521" s="756" t="s">
        <v>530</v>
      </c>
      <c r="C521" s="757" t="s">
        <v>546</v>
      </c>
      <c r="D521" s="758" t="s">
        <v>547</v>
      </c>
      <c r="E521" s="759">
        <v>50113013</v>
      </c>
      <c r="F521" s="758" t="s">
        <v>1378</v>
      </c>
      <c r="G521" s="757" t="s">
        <v>553</v>
      </c>
      <c r="H521" s="757">
        <v>96414</v>
      </c>
      <c r="I521" s="757">
        <v>96414</v>
      </c>
      <c r="J521" s="757" t="s">
        <v>1426</v>
      </c>
      <c r="K521" s="757" t="s">
        <v>1427</v>
      </c>
      <c r="L521" s="760">
        <v>57.989999999999988</v>
      </c>
      <c r="M521" s="760">
        <v>3</v>
      </c>
      <c r="N521" s="761">
        <v>173.96999999999997</v>
      </c>
    </row>
    <row r="522" spans="1:14" ht="14.4" customHeight="1" x14ac:dyDescent="0.3">
      <c r="A522" s="755" t="s">
        <v>529</v>
      </c>
      <c r="B522" s="756" t="s">
        <v>530</v>
      </c>
      <c r="C522" s="757" t="s">
        <v>546</v>
      </c>
      <c r="D522" s="758" t="s">
        <v>547</v>
      </c>
      <c r="E522" s="759">
        <v>50113013</v>
      </c>
      <c r="F522" s="758" t="s">
        <v>1378</v>
      </c>
      <c r="G522" s="757" t="s">
        <v>553</v>
      </c>
      <c r="H522" s="757">
        <v>216183</v>
      </c>
      <c r="I522" s="757">
        <v>216183</v>
      </c>
      <c r="J522" s="757" t="s">
        <v>1428</v>
      </c>
      <c r="K522" s="757" t="s">
        <v>1429</v>
      </c>
      <c r="L522" s="760">
        <v>251.37250000000003</v>
      </c>
      <c r="M522" s="760">
        <v>40</v>
      </c>
      <c r="N522" s="761">
        <v>10054.900000000001</v>
      </c>
    </row>
    <row r="523" spans="1:14" ht="14.4" customHeight="1" x14ac:dyDescent="0.3">
      <c r="A523" s="755" t="s">
        <v>529</v>
      </c>
      <c r="B523" s="756" t="s">
        <v>530</v>
      </c>
      <c r="C523" s="757" t="s">
        <v>546</v>
      </c>
      <c r="D523" s="758" t="s">
        <v>547</v>
      </c>
      <c r="E523" s="759">
        <v>50113013</v>
      </c>
      <c r="F523" s="758" t="s">
        <v>1378</v>
      </c>
      <c r="G523" s="757" t="s">
        <v>553</v>
      </c>
      <c r="H523" s="757">
        <v>132546</v>
      </c>
      <c r="I523" s="757">
        <v>32546</v>
      </c>
      <c r="J523" s="757" t="s">
        <v>988</v>
      </c>
      <c r="K523" s="757" t="s">
        <v>1430</v>
      </c>
      <c r="L523" s="760">
        <v>125.7</v>
      </c>
      <c r="M523" s="760">
        <v>3</v>
      </c>
      <c r="N523" s="761">
        <v>377.1</v>
      </c>
    </row>
    <row r="524" spans="1:14" ht="14.4" customHeight="1" x14ac:dyDescent="0.3">
      <c r="A524" s="755" t="s">
        <v>529</v>
      </c>
      <c r="B524" s="756" t="s">
        <v>530</v>
      </c>
      <c r="C524" s="757" t="s">
        <v>546</v>
      </c>
      <c r="D524" s="758" t="s">
        <v>547</v>
      </c>
      <c r="E524" s="759">
        <v>50113013</v>
      </c>
      <c r="F524" s="758" t="s">
        <v>1378</v>
      </c>
      <c r="G524" s="757" t="s">
        <v>553</v>
      </c>
      <c r="H524" s="757">
        <v>203289</v>
      </c>
      <c r="I524" s="757">
        <v>203289</v>
      </c>
      <c r="J524" s="757" t="s">
        <v>988</v>
      </c>
      <c r="K524" s="757" t="s">
        <v>1431</v>
      </c>
      <c r="L524" s="760">
        <v>65.599999999999994</v>
      </c>
      <c r="M524" s="760">
        <v>2</v>
      </c>
      <c r="N524" s="761">
        <v>131.19999999999999</v>
      </c>
    </row>
    <row r="525" spans="1:14" ht="14.4" customHeight="1" x14ac:dyDescent="0.3">
      <c r="A525" s="755" t="s">
        <v>529</v>
      </c>
      <c r="B525" s="756" t="s">
        <v>530</v>
      </c>
      <c r="C525" s="757" t="s">
        <v>546</v>
      </c>
      <c r="D525" s="758" t="s">
        <v>547</v>
      </c>
      <c r="E525" s="759">
        <v>50113013</v>
      </c>
      <c r="F525" s="758" t="s">
        <v>1378</v>
      </c>
      <c r="G525" s="757" t="s">
        <v>558</v>
      </c>
      <c r="H525" s="757">
        <v>197000</v>
      </c>
      <c r="I525" s="757">
        <v>97000</v>
      </c>
      <c r="J525" s="757" t="s">
        <v>1432</v>
      </c>
      <c r="K525" s="757" t="s">
        <v>1433</v>
      </c>
      <c r="L525" s="760">
        <v>29.37</v>
      </c>
      <c r="M525" s="760">
        <v>30</v>
      </c>
      <c r="N525" s="761">
        <v>881.1</v>
      </c>
    </row>
    <row r="526" spans="1:14" ht="14.4" customHeight="1" x14ac:dyDescent="0.3">
      <c r="A526" s="755" t="s">
        <v>529</v>
      </c>
      <c r="B526" s="756" t="s">
        <v>530</v>
      </c>
      <c r="C526" s="757" t="s">
        <v>546</v>
      </c>
      <c r="D526" s="758" t="s">
        <v>547</v>
      </c>
      <c r="E526" s="759">
        <v>50113013</v>
      </c>
      <c r="F526" s="758" t="s">
        <v>1378</v>
      </c>
      <c r="G526" s="757" t="s">
        <v>553</v>
      </c>
      <c r="H526" s="757">
        <v>202740</v>
      </c>
      <c r="I526" s="757">
        <v>202740</v>
      </c>
      <c r="J526" s="757" t="s">
        <v>1434</v>
      </c>
      <c r="K526" s="757" t="s">
        <v>1435</v>
      </c>
      <c r="L526" s="760">
        <v>393.81999999999994</v>
      </c>
      <c r="M526" s="760">
        <v>5</v>
      </c>
      <c r="N526" s="761">
        <v>1969.0999999999997</v>
      </c>
    </row>
    <row r="527" spans="1:14" ht="14.4" customHeight="1" x14ac:dyDescent="0.3">
      <c r="A527" s="755" t="s">
        <v>529</v>
      </c>
      <c r="B527" s="756" t="s">
        <v>530</v>
      </c>
      <c r="C527" s="757" t="s">
        <v>546</v>
      </c>
      <c r="D527" s="758" t="s">
        <v>547</v>
      </c>
      <c r="E527" s="759">
        <v>50113013</v>
      </c>
      <c r="F527" s="758" t="s">
        <v>1378</v>
      </c>
      <c r="G527" s="757" t="s">
        <v>553</v>
      </c>
      <c r="H527" s="757">
        <v>155636</v>
      </c>
      <c r="I527" s="757">
        <v>55636</v>
      </c>
      <c r="J527" s="757" t="s">
        <v>1436</v>
      </c>
      <c r="K527" s="757" t="s">
        <v>1437</v>
      </c>
      <c r="L527" s="760">
        <v>52.67</v>
      </c>
      <c r="M527" s="760">
        <v>5</v>
      </c>
      <c r="N527" s="761">
        <v>263.35000000000002</v>
      </c>
    </row>
    <row r="528" spans="1:14" ht="14.4" customHeight="1" x14ac:dyDescent="0.3">
      <c r="A528" s="755" t="s">
        <v>529</v>
      </c>
      <c r="B528" s="756" t="s">
        <v>530</v>
      </c>
      <c r="C528" s="757" t="s">
        <v>546</v>
      </c>
      <c r="D528" s="758" t="s">
        <v>547</v>
      </c>
      <c r="E528" s="759">
        <v>50113013</v>
      </c>
      <c r="F528" s="758" t="s">
        <v>1378</v>
      </c>
      <c r="G528" s="757" t="s">
        <v>553</v>
      </c>
      <c r="H528" s="757">
        <v>207116</v>
      </c>
      <c r="I528" s="757">
        <v>207116</v>
      </c>
      <c r="J528" s="757" t="s">
        <v>1438</v>
      </c>
      <c r="K528" s="757" t="s">
        <v>1439</v>
      </c>
      <c r="L528" s="760">
        <v>419.52</v>
      </c>
      <c r="M528" s="760">
        <v>1.6</v>
      </c>
      <c r="N528" s="761">
        <v>671.23199999999997</v>
      </c>
    </row>
    <row r="529" spans="1:14" ht="14.4" customHeight="1" x14ac:dyDescent="0.3">
      <c r="A529" s="755" t="s">
        <v>529</v>
      </c>
      <c r="B529" s="756" t="s">
        <v>530</v>
      </c>
      <c r="C529" s="757" t="s">
        <v>546</v>
      </c>
      <c r="D529" s="758" t="s">
        <v>547</v>
      </c>
      <c r="E529" s="759">
        <v>50113013</v>
      </c>
      <c r="F529" s="758" t="s">
        <v>1378</v>
      </c>
      <c r="G529" s="757" t="s">
        <v>553</v>
      </c>
      <c r="H529" s="757">
        <v>101076</v>
      </c>
      <c r="I529" s="757">
        <v>1076</v>
      </c>
      <c r="J529" s="757" t="s">
        <v>1440</v>
      </c>
      <c r="K529" s="757" t="s">
        <v>1110</v>
      </c>
      <c r="L529" s="760">
        <v>71.483333333333348</v>
      </c>
      <c r="M529" s="760">
        <v>6</v>
      </c>
      <c r="N529" s="761">
        <v>428.90000000000009</v>
      </c>
    </row>
    <row r="530" spans="1:14" ht="14.4" customHeight="1" x14ac:dyDescent="0.3">
      <c r="A530" s="755" t="s">
        <v>529</v>
      </c>
      <c r="B530" s="756" t="s">
        <v>530</v>
      </c>
      <c r="C530" s="757" t="s">
        <v>546</v>
      </c>
      <c r="D530" s="758" t="s">
        <v>547</v>
      </c>
      <c r="E530" s="759">
        <v>50113013</v>
      </c>
      <c r="F530" s="758" t="s">
        <v>1378</v>
      </c>
      <c r="G530" s="757" t="s">
        <v>553</v>
      </c>
      <c r="H530" s="757">
        <v>201970</v>
      </c>
      <c r="I530" s="757">
        <v>201970</v>
      </c>
      <c r="J530" s="757" t="s">
        <v>1441</v>
      </c>
      <c r="K530" s="757" t="s">
        <v>1442</v>
      </c>
      <c r="L530" s="760">
        <v>72.639999999999986</v>
      </c>
      <c r="M530" s="760">
        <v>3</v>
      </c>
      <c r="N530" s="761">
        <v>217.91999999999996</v>
      </c>
    </row>
    <row r="531" spans="1:14" ht="14.4" customHeight="1" x14ac:dyDescent="0.3">
      <c r="A531" s="755" t="s">
        <v>529</v>
      </c>
      <c r="B531" s="756" t="s">
        <v>530</v>
      </c>
      <c r="C531" s="757" t="s">
        <v>546</v>
      </c>
      <c r="D531" s="758" t="s">
        <v>547</v>
      </c>
      <c r="E531" s="759">
        <v>50113013</v>
      </c>
      <c r="F531" s="758" t="s">
        <v>1378</v>
      </c>
      <c r="G531" s="757" t="s">
        <v>553</v>
      </c>
      <c r="H531" s="757">
        <v>161980</v>
      </c>
      <c r="I531" s="757">
        <v>61980</v>
      </c>
      <c r="J531" s="757" t="s">
        <v>1443</v>
      </c>
      <c r="K531" s="757" t="s">
        <v>1444</v>
      </c>
      <c r="L531" s="760">
        <v>104.16333333333334</v>
      </c>
      <c r="M531" s="760">
        <v>3</v>
      </c>
      <c r="N531" s="761">
        <v>312.49</v>
      </c>
    </row>
    <row r="532" spans="1:14" ht="14.4" customHeight="1" x14ac:dyDescent="0.3">
      <c r="A532" s="755" t="s">
        <v>529</v>
      </c>
      <c r="B532" s="756" t="s">
        <v>530</v>
      </c>
      <c r="C532" s="757" t="s">
        <v>546</v>
      </c>
      <c r="D532" s="758" t="s">
        <v>547</v>
      </c>
      <c r="E532" s="759">
        <v>50113013</v>
      </c>
      <c r="F532" s="758" t="s">
        <v>1378</v>
      </c>
      <c r="G532" s="757" t="s">
        <v>558</v>
      </c>
      <c r="H532" s="757">
        <v>113453</v>
      </c>
      <c r="I532" s="757">
        <v>113453</v>
      </c>
      <c r="J532" s="757" t="s">
        <v>1445</v>
      </c>
      <c r="K532" s="757" t="s">
        <v>1446</v>
      </c>
      <c r="L532" s="760">
        <v>462</v>
      </c>
      <c r="M532" s="760">
        <v>8</v>
      </c>
      <c r="N532" s="761">
        <v>3696</v>
      </c>
    </row>
    <row r="533" spans="1:14" ht="14.4" customHeight="1" x14ac:dyDescent="0.3">
      <c r="A533" s="755" t="s">
        <v>529</v>
      </c>
      <c r="B533" s="756" t="s">
        <v>530</v>
      </c>
      <c r="C533" s="757" t="s">
        <v>546</v>
      </c>
      <c r="D533" s="758" t="s">
        <v>547</v>
      </c>
      <c r="E533" s="759">
        <v>50113013</v>
      </c>
      <c r="F533" s="758" t="s">
        <v>1378</v>
      </c>
      <c r="G533" s="757" t="s">
        <v>553</v>
      </c>
      <c r="H533" s="757">
        <v>116600</v>
      </c>
      <c r="I533" s="757">
        <v>16600</v>
      </c>
      <c r="J533" s="757" t="s">
        <v>1447</v>
      </c>
      <c r="K533" s="757" t="s">
        <v>1448</v>
      </c>
      <c r="L533" s="760">
        <v>23.560000000000002</v>
      </c>
      <c r="M533" s="760">
        <v>37</v>
      </c>
      <c r="N533" s="761">
        <v>871.72</v>
      </c>
    </row>
    <row r="534" spans="1:14" ht="14.4" customHeight="1" x14ac:dyDescent="0.3">
      <c r="A534" s="755" t="s">
        <v>529</v>
      </c>
      <c r="B534" s="756" t="s">
        <v>530</v>
      </c>
      <c r="C534" s="757" t="s">
        <v>546</v>
      </c>
      <c r="D534" s="758" t="s">
        <v>547</v>
      </c>
      <c r="E534" s="759">
        <v>50113013</v>
      </c>
      <c r="F534" s="758" t="s">
        <v>1378</v>
      </c>
      <c r="G534" s="757" t="s">
        <v>553</v>
      </c>
      <c r="H534" s="757">
        <v>117149</v>
      </c>
      <c r="I534" s="757">
        <v>17149</v>
      </c>
      <c r="J534" s="757" t="s">
        <v>1447</v>
      </c>
      <c r="K534" s="757" t="s">
        <v>1449</v>
      </c>
      <c r="L534" s="760">
        <v>163.62714285714287</v>
      </c>
      <c r="M534" s="760">
        <v>7</v>
      </c>
      <c r="N534" s="761">
        <v>1145.3900000000001</v>
      </c>
    </row>
    <row r="535" spans="1:14" ht="14.4" customHeight="1" x14ac:dyDescent="0.3">
      <c r="A535" s="755" t="s">
        <v>529</v>
      </c>
      <c r="B535" s="756" t="s">
        <v>530</v>
      </c>
      <c r="C535" s="757" t="s">
        <v>546</v>
      </c>
      <c r="D535" s="758" t="s">
        <v>547</v>
      </c>
      <c r="E535" s="759">
        <v>50113013</v>
      </c>
      <c r="F535" s="758" t="s">
        <v>1378</v>
      </c>
      <c r="G535" s="757" t="s">
        <v>558</v>
      </c>
      <c r="H535" s="757">
        <v>166269</v>
      </c>
      <c r="I535" s="757">
        <v>166269</v>
      </c>
      <c r="J535" s="757" t="s">
        <v>1450</v>
      </c>
      <c r="K535" s="757" t="s">
        <v>1451</v>
      </c>
      <c r="L535" s="760">
        <v>109.65</v>
      </c>
      <c r="M535" s="760">
        <v>40</v>
      </c>
      <c r="N535" s="761">
        <v>4386</v>
      </c>
    </row>
    <row r="536" spans="1:14" ht="14.4" customHeight="1" x14ac:dyDescent="0.3">
      <c r="A536" s="755" t="s">
        <v>529</v>
      </c>
      <c r="B536" s="756" t="s">
        <v>530</v>
      </c>
      <c r="C536" s="757" t="s">
        <v>546</v>
      </c>
      <c r="D536" s="758" t="s">
        <v>547</v>
      </c>
      <c r="E536" s="759">
        <v>50113013</v>
      </c>
      <c r="F536" s="758" t="s">
        <v>1378</v>
      </c>
      <c r="G536" s="757" t="s">
        <v>558</v>
      </c>
      <c r="H536" s="757">
        <v>166265</v>
      </c>
      <c r="I536" s="757">
        <v>166265</v>
      </c>
      <c r="J536" s="757" t="s">
        <v>1452</v>
      </c>
      <c r="K536" s="757" t="s">
        <v>1429</v>
      </c>
      <c r="L536" s="760">
        <v>36.149999999999991</v>
      </c>
      <c r="M536" s="760">
        <v>10</v>
      </c>
      <c r="N536" s="761">
        <v>361.49999999999989</v>
      </c>
    </row>
    <row r="537" spans="1:14" ht="14.4" customHeight="1" x14ac:dyDescent="0.3">
      <c r="A537" s="755" t="s">
        <v>529</v>
      </c>
      <c r="B537" s="756" t="s">
        <v>530</v>
      </c>
      <c r="C537" s="757" t="s">
        <v>546</v>
      </c>
      <c r="D537" s="758" t="s">
        <v>547</v>
      </c>
      <c r="E537" s="759">
        <v>50113013</v>
      </c>
      <c r="F537" s="758" t="s">
        <v>1378</v>
      </c>
      <c r="G537" s="757" t="s">
        <v>531</v>
      </c>
      <c r="H537" s="757">
        <v>147725</v>
      </c>
      <c r="I537" s="757">
        <v>47725</v>
      </c>
      <c r="J537" s="757" t="s">
        <v>1453</v>
      </c>
      <c r="K537" s="757" t="s">
        <v>1406</v>
      </c>
      <c r="L537" s="760">
        <v>63.480116994649251</v>
      </c>
      <c r="M537" s="760">
        <v>3</v>
      </c>
      <c r="N537" s="761">
        <v>190.44035098394775</v>
      </c>
    </row>
    <row r="538" spans="1:14" ht="14.4" customHeight="1" x14ac:dyDescent="0.3">
      <c r="A538" s="755" t="s">
        <v>529</v>
      </c>
      <c r="B538" s="756" t="s">
        <v>530</v>
      </c>
      <c r="C538" s="757" t="s">
        <v>546</v>
      </c>
      <c r="D538" s="758" t="s">
        <v>547</v>
      </c>
      <c r="E538" s="759">
        <v>50113013</v>
      </c>
      <c r="F538" s="758" t="s">
        <v>1378</v>
      </c>
      <c r="G538" s="757" t="s">
        <v>531</v>
      </c>
      <c r="H538" s="757">
        <v>147727</v>
      </c>
      <c r="I538" s="757">
        <v>47727</v>
      </c>
      <c r="J538" s="757" t="s">
        <v>1454</v>
      </c>
      <c r="K538" s="757" t="s">
        <v>1404</v>
      </c>
      <c r="L538" s="760">
        <v>127.19644070736869</v>
      </c>
      <c r="M538" s="760">
        <v>25</v>
      </c>
      <c r="N538" s="761">
        <v>3179.9110176842173</v>
      </c>
    </row>
    <row r="539" spans="1:14" ht="14.4" customHeight="1" x14ac:dyDescent="0.3">
      <c r="A539" s="755" t="s">
        <v>529</v>
      </c>
      <c r="B539" s="756" t="s">
        <v>530</v>
      </c>
      <c r="C539" s="757" t="s">
        <v>546</v>
      </c>
      <c r="D539" s="758" t="s">
        <v>547</v>
      </c>
      <c r="E539" s="759">
        <v>50113014</v>
      </c>
      <c r="F539" s="758" t="s">
        <v>1455</v>
      </c>
      <c r="G539" s="757" t="s">
        <v>553</v>
      </c>
      <c r="H539" s="757">
        <v>113798</v>
      </c>
      <c r="I539" s="757">
        <v>13798</v>
      </c>
      <c r="J539" s="757" t="s">
        <v>1456</v>
      </c>
      <c r="K539" s="757" t="s">
        <v>1457</v>
      </c>
      <c r="L539" s="760">
        <v>105.84636363636361</v>
      </c>
      <c r="M539" s="760">
        <v>11</v>
      </c>
      <c r="N539" s="761">
        <v>1164.3099999999997</v>
      </c>
    </row>
    <row r="540" spans="1:14" ht="14.4" customHeight="1" x14ac:dyDescent="0.3">
      <c r="A540" s="755" t="s">
        <v>529</v>
      </c>
      <c r="B540" s="756" t="s">
        <v>530</v>
      </c>
      <c r="C540" s="757" t="s">
        <v>546</v>
      </c>
      <c r="D540" s="758" t="s">
        <v>547</v>
      </c>
      <c r="E540" s="759">
        <v>50113014</v>
      </c>
      <c r="F540" s="758" t="s">
        <v>1455</v>
      </c>
      <c r="G540" s="757" t="s">
        <v>558</v>
      </c>
      <c r="H540" s="757">
        <v>64942</v>
      </c>
      <c r="I540" s="757">
        <v>64942</v>
      </c>
      <c r="J540" s="757" t="s">
        <v>1458</v>
      </c>
      <c r="K540" s="757" t="s">
        <v>1459</v>
      </c>
      <c r="L540" s="760">
        <v>284.92</v>
      </c>
      <c r="M540" s="760">
        <v>7</v>
      </c>
      <c r="N540" s="761">
        <v>1994.44</v>
      </c>
    </row>
    <row r="541" spans="1:14" ht="14.4" customHeight="1" x14ac:dyDescent="0.3">
      <c r="A541" s="755" t="s">
        <v>529</v>
      </c>
      <c r="B541" s="756" t="s">
        <v>530</v>
      </c>
      <c r="C541" s="757" t="s">
        <v>546</v>
      </c>
      <c r="D541" s="758" t="s">
        <v>547</v>
      </c>
      <c r="E541" s="759">
        <v>50113014</v>
      </c>
      <c r="F541" s="758" t="s">
        <v>1455</v>
      </c>
      <c r="G541" s="757" t="s">
        <v>558</v>
      </c>
      <c r="H541" s="757">
        <v>164401</v>
      </c>
      <c r="I541" s="757">
        <v>164401</v>
      </c>
      <c r="J541" s="757" t="s">
        <v>1460</v>
      </c>
      <c r="K541" s="757" t="s">
        <v>1461</v>
      </c>
      <c r="L541" s="760">
        <v>159.5</v>
      </c>
      <c r="M541" s="760">
        <v>1.7</v>
      </c>
      <c r="N541" s="761">
        <v>271.14999999999998</v>
      </c>
    </row>
    <row r="542" spans="1:14" ht="14.4" customHeight="1" x14ac:dyDescent="0.3">
      <c r="A542" s="755" t="s">
        <v>529</v>
      </c>
      <c r="B542" s="756" t="s">
        <v>530</v>
      </c>
      <c r="C542" s="757" t="s">
        <v>546</v>
      </c>
      <c r="D542" s="758" t="s">
        <v>547</v>
      </c>
      <c r="E542" s="759">
        <v>50113014</v>
      </c>
      <c r="F542" s="758" t="s">
        <v>1455</v>
      </c>
      <c r="G542" s="757" t="s">
        <v>553</v>
      </c>
      <c r="H542" s="757">
        <v>116895</v>
      </c>
      <c r="I542" s="757">
        <v>16895</v>
      </c>
      <c r="J542" s="757" t="s">
        <v>1462</v>
      </c>
      <c r="K542" s="757" t="s">
        <v>1463</v>
      </c>
      <c r="L542" s="760">
        <v>108.63</v>
      </c>
      <c r="M542" s="760">
        <v>29</v>
      </c>
      <c r="N542" s="761">
        <v>3150.27</v>
      </c>
    </row>
    <row r="543" spans="1:14" ht="14.4" customHeight="1" x14ac:dyDescent="0.3">
      <c r="A543" s="755" t="s">
        <v>529</v>
      </c>
      <c r="B543" s="756" t="s">
        <v>530</v>
      </c>
      <c r="C543" s="757" t="s">
        <v>546</v>
      </c>
      <c r="D543" s="758" t="s">
        <v>547</v>
      </c>
      <c r="E543" s="759">
        <v>50113014</v>
      </c>
      <c r="F543" s="758" t="s">
        <v>1455</v>
      </c>
      <c r="G543" s="757" t="s">
        <v>553</v>
      </c>
      <c r="H543" s="757">
        <v>199248</v>
      </c>
      <c r="I543" s="757">
        <v>99248</v>
      </c>
      <c r="J543" s="757" t="s">
        <v>1464</v>
      </c>
      <c r="K543" s="757" t="s">
        <v>1395</v>
      </c>
      <c r="L543" s="760">
        <v>75.219999999999985</v>
      </c>
      <c r="M543" s="760">
        <v>3</v>
      </c>
      <c r="N543" s="761">
        <v>225.65999999999997</v>
      </c>
    </row>
    <row r="544" spans="1:14" ht="14.4" customHeight="1" x14ac:dyDescent="0.3">
      <c r="A544" s="755" t="s">
        <v>529</v>
      </c>
      <c r="B544" s="756" t="s">
        <v>530</v>
      </c>
      <c r="C544" s="757" t="s">
        <v>549</v>
      </c>
      <c r="D544" s="758" t="s">
        <v>550</v>
      </c>
      <c r="E544" s="759">
        <v>50113001</v>
      </c>
      <c r="F544" s="758" t="s">
        <v>552</v>
      </c>
      <c r="G544" s="757" t="s">
        <v>553</v>
      </c>
      <c r="H544" s="757">
        <v>100362</v>
      </c>
      <c r="I544" s="757">
        <v>362</v>
      </c>
      <c r="J544" s="757" t="s">
        <v>567</v>
      </c>
      <c r="K544" s="757" t="s">
        <v>568</v>
      </c>
      <c r="L544" s="760">
        <v>87.030000000000044</v>
      </c>
      <c r="M544" s="760">
        <v>1</v>
      </c>
      <c r="N544" s="761">
        <v>87.030000000000044</v>
      </c>
    </row>
    <row r="545" spans="1:14" ht="14.4" customHeight="1" x14ac:dyDescent="0.3">
      <c r="A545" s="755" t="s">
        <v>529</v>
      </c>
      <c r="B545" s="756" t="s">
        <v>530</v>
      </c>
      <c r="C545" s="757" t="s">
        <v>549</v>
      </c>
      <c r="D545" s="758" t="s">
        <v>550</v>
      </c>
      <c r="E545" s="759">
        <v>50113001</v>
      </c>
      <c r="F545" s="758" t="s">
        <v>552</v>
      </c>
      <c r="G545" s="757" t="s">
        <v>553</v>
      </c>
      <c r="H545" s="757">
        <v>169755</v>
      </c>
      <c r="I545" s="757">
        <v>69755</v>
      </c>
      <c r="J545" s="757" t="s">
        <v>1465</v>
      </c>
      <c r="K545" s="757" t="s">
        <v>1466</v>
      </c>
      <c r="L545" s="760">
        <v>36.930000000000007</v>
      </c>
      <c r="M545" s="760">
        <v>1</v>
      </c>
      <c r="N545" s="761">
        <v>36.930000000000007</v>
      </c>
    </row>
    <row r="546" spans="1:14" ht="14.4" customHeight="1" x14ac:dyDescent="0.3">
      <c r="A546" s="755" t="s">
        <v>529</v>
      </c>
      <c r="B546" s="756" t="s">
        <v>530</v>
      </c>
      <c r="C546" s="757" t="s">
        <v>549</v>
      </c>
      <c r="D546" s="758" t="s">
        <v>550</v>
      </c>
      <c r="E546" s="759">
        <v>50113001</v>
      </c>
      <c r="F546" s="758" t="s">
        <v>552</v>
      </c>
      <c r="G546" s="757" t="s">
        <v>553</v>
      </c>
      <c r="H546" s="757">
        <v>102587</v>
      </c>
      <c r="I546" s="757">
        <v>2587</v>
      </c>
      <c r="J546" s="757" t="s">
        <v>1467</v>
      </c>
      <c r="K546" s="757" t="s">
        <v>1468</v>
      </c>
      <c r="L546" s="760">
        <v>151.04000000000002</v>
      </c>
      <c r="M546" s="760">
        <v>1</v>
      </c>
      <c r="N546" s="761">
        <v>151.04000000000002</v>
      </c>
    </row>
    <row r="547" spans="1:14" ht="14.4" customHeight="1" x14ac:dyDescent="0.3">
      <c r="A547" s="755" t="s">
        <v>529</v>
      </c>
      <c r="B547" s="756" t="s">
        <v>530</v>
      </c>
      <c r="C547" s="757" t="s">
        <v>549</v>
      </c>
      <c r="D547" s="758" t="s">
        <v>550</v>
      </c>
      <c r="E547" s="759">
        <v>50113001</v>
      </c>
      <c r="F547" s="758" t="s">
        <v>552</v>
      </c>
      <c r="G547" s="757" t="s">
        <v>553</v>
      </c>
      <c r="H547" s="757">
        <v>51366</v>
      </c>
      <c r="I547" s="757">
        <v>51366</v>
      </c>
      <c r="J547" s="757" t="s">
        <v>903</v>
      </c>
      <c r="K547" s="757" t="s">
        <v>904</v>
      </c>
      <c r="L547" s="760">
        <v>171.6</v>
      </c>
      <c r="M547" s="760">
        <v>10</v>
      </c>
      <c r="N547" s="761">
        <v>1716</v>
      </c>
    </row>
    <row r="548" spans="1:14" ht="14.4" customHeight="1" x14ac:dyDescent="0.3">
      <c r="A548" s="755" t="s">
        <v>529</v>
      </c>
      <c r="B548" s="756" t="s">
        <v>530</v>
      </c>
      <c r="C548" s="757" t="s">
        <v>549</v>
      </c>
      <c r="D548" s="758" t="s">
        <v>550</v>
      </c>
      <c r="E548" s="759">
        <v>50113001</v>
      </c>
      <c r="F548" s="758" t="s">
        <v>552</v>
      </c>
      <c r="G548" s="757" t="s">
        <v>553</v>
      </c>
      <c r="H548" s="757">
        <v>208466</v>
      </c>
      <c r="I548" s="757">
        <v>208466</v>
      </c>
      <c r="J548" s="757" t="s">
        <v>933</v>
      </c>
      <c r="K548" s="757" t="s">
        <v>934</v>
      </c>
      <c r="L548" s="760">
        <v>792.76999999999975</v>
      </c>
      <c r="M548" s="760">
        <v>4</v>
      </c>
      <c r="N548" s="761">
        <v>3171.079999999999</v>
      </c>
    </row>
    <row r="549" spans="1:14" ht="14.4" customHeight="1" x14ac:dyDescent="0.3">
      <c r="A549" s="755" t="s">
        <v>529</v>
      </c>
      <c r="B549" s="756" t="s">
        <v>530</v>
      </c>
      <c r="C549" s="757" t="s">
        <v>549</v>
      </c>
      <c r="D549" s="758" t="s">
        <v>550</v>
      </c>
      <c r="E549" s="759">
        <v>50113001</v>
      </c>
      <c r="F549" s="758" t="s">
        <v>552</v>
      </c>
      <c r="G549" s="757" t="s">
        <v>553</v>
      </c>
      <c r="H549" s="757">
        <v>189212</v>
      </c>
      <c r="I549" s="757">
        <v>89212</v>
      </c>
      <c r="J549" s="757" t="s">
        <v>935</v>
      </c>
      <c r="K549" s="757" t="s">
        <v>936</v>
      </c>
      <c r="L549" s="760">
        <v>79.28</v>
      </c>
      <c r="M549" s="760">
        <v>20</v>
      </c>
      <c r="N549" s="761">
        <v>1585.6</v>
      </c>
    </row>
    <row r="550" spans="1:14" ht="14.4" customHeight="1" x14ac:dyDescent="0.3">
      <c r="A550" s="755" t="s">
        <v>529</v>
      </c>
      <c r="B550" s="756" t="s">
        <v>530</v>
      </c>
      <c r="C550" s="757" t="s">
        <v>549</v>
      </c>
      <c r="D550" s="758" t="s">
        <v>550</v>
      </c>
      <c r="E550" s="759">
        <v>50113001</v>
      </c>
      <c r="F550" s="758" t="s">
        <v>552</v>
      </c>
      <c r="G550" s="757" t="s">
        <v>553</v>
      </c>
      <c r="H550" s="757">
        <v>100499</v>
      </c>
      <c r="I550" s="757">
        <v>499</v>
      </c>
      <c r="J550" s="757" t="s">
        <v>1031</v>
      </c>
      <c r="K550" s="757" t="s">
        <v>1033</v>
      </c>
      <c r="L550" s="760">
        <v>100.76000000000002</v>
      </c>
      <c r="M550" s="760">
        <v>15</v>
      </c>
      <c r="N550" s="761">
        <v>1511.4000000000003</v>
      </c>
    </row>
    <row r="551" spans="1:14" ht="14.4" customHeight="1" x14ac:dyDescent="0.3">
      <c r="A551" s="755" t="s">
        <v>529</v>
      </c>
      <c r="B551" s="756" t="s">
        <v>530</v>
      </c>
      <c r="C551" s="757" t="s">
        <v>549</v>
      </c>
      <c r="D551" s="758" t="s">
        <v>550</v>
      </c>
      <c r="E551" s="759">
        <v>50113001</v>
      </c>
      <c r="F551" s="758" t="s">
        <v>552</v>
      </c>
      <c r="G551" s="757" t="s">
        <v>558</v>
      </c>
      <c r="H551" s="757">
        <v>107981</v>
      </c>
      <c r="I551" s="757">
        <v>7981</v>
      </c>
      <c r="J551" s="757" t="s">
        <v>1100</v>
      </c>
      <c r="K551" s="757" t="s">
        <v>1101</v>
      </c>
      <c r="L551" s="760">
        <v>56.88</v>
      </c>
      <c r="M551" s="760">
        <v>3</v>
      </c>
      <c r="N551" s="761">
        <v>170.64000000000001</v>
      </c>
    </row>
    <row r="552" spans="1:14" ht="14.4" customHeight="1" thickBot="1" x14ac:dyDescent="0.35">
      <c r="A552" s="762" t="s">
        <v>529</v>
      </c>
      <c r="B552" s="763" t="s">
        <v>530</v>
      </c>
      <c r="C552" s="764" t="s">
        <v>549</v>
      </c>
      <c r="D552" s="765" t="s">
        <v>550</v>
      </c>
      <c r="E552" s="766">
        <v>50113001</v>
      </c>
      <c r="F552" s="765" t="s">
        <v>552</v>
      </c>
      <c r="G552" s="764" t="s">
        <v>553</v>
      </c>
      <c r="H552" s="764">
        <v>214745</v>
      </c>
      <c r="I552" s="764">
        <v>214745</v>
      </c>
      <c r="J552" s="764" t="s">
        <v>1469</v>
      </c>
      <c r="K552" s="764" t="s">
        <v>1470</v>
      </c>
      <c r="L552" s="767">
        <v>1253.1599999999999</v>
      </c>
      <c r="M552" s="767">
        <v>3</v>
      </c>
      <c r="N552" s="768">
        <v>3759.4799999999996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69" t="s">
        <v>185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783" t="s">
        <v>1471</v>
      </c>
      <c r="B5" s="753">
        <v>16606.03</v>
      </c>
      <c r="C5" s="773">
        <v>5.0680067081410235E-2</v>
      </c>
      <c r="D5" s="753">
        <v>311057.90093609766</v>
      </c>
      <c r="E5" s="773">
        <v>0.94931993291858985</v>
      </c>
      <c r="F5" s="754">
        <v>327663.93093609763</v>
      </c>
    </row>
    <row r="6" spans="1:6" ht="14.4" customHeight="1" thickBot="1" x14ac:dyDescent="0.35">
      <c r="A6" s="784" t="s">
        <v>1472</v>
      </c>
      <c r="B6" s="776"/>
      <c r="C6" s="777">
        <v>0</v>
      </c>
      <c r="D6" s="776">
        <v>170.64000000000001</v>
      </c>
      <c r="E6" s="777">
        <v>1</v>
      </c>
      <c r="F6" s="778">
        <v>170.64000000000001</v>
      </c>
    </row>
    <row r="7" spans="1:6" ht="14.4" customHeight="1" thickBot="1" x14ac:dyDescent="0.35">
      <c r="A7" s="779" t="s">
        <v>3</v>
      </c>
      <c r="B7" s="780">
        <v>16606.03</v>
      </c>
      <c r="C7" s="781">
        <v>5.0653687780953673E-2</v>
      </c>
      <c r="D7" s="780">
        <v>311228.54093609768</v>
      </c>
      <c r="E7" s="781">
        <v>0.94934631221904642</v>
      </c>
      <c r="F7" s="782">
        <v>327834.57093609765</v>
      </c>
    </row>
    <row r="8" spans="1:6" ht="14.4" customHeight="1" thickBot="1" x14ac:dyDescent="0.35"/>
    <row r="9" spans="1:6" ht="14.4" customHeight="1" x14ac:dyDescent="0.3">
      <c r="A9" s="783" t="s">
        <v>1473</v>
      </c>
      <c r="B9" s="753">
        <v>9148.3299999999981</v>
      </c>
      <c r="C9" s="773">
        <v>1</v>
      </c>
      <c r="D9" s="753"/>
      <c r="E9" s="773">
        <v>0</v>
      </c>
      <c r="F9" s="754">
        <v>9148.3299999999981</v>
      </c>
    </row>
    <row r="10" spans="1:6" ht="14.4" customHeight="1" x14ac:dyDescent="0.3">
      <c r="A10" s="786" t="s">
        <v>1474</v>
      </c>
      <c r="B10" s="760">
        <v>2291.2599999999998</v>
      </c>
      <c r="C10" s="774">
        <v>1</v>
      </c>
      <c r="D10" s="760"/>
      <c r="E10" s="774">
        <v>0</v>
      </c>
      <c r="F10" s="761">
        <v>2291.2599999999998</v>
      </c>
    </row>
    <row r="11" spans="1:6" ht="14.4" customHeight="1" x14ac:dyDescent="0.3">
      <c r="A11" s="786" t="s">
        <v>1475</v>
      </c>
      <c r="B11" s="760">
        <v>1269.3199999999997</v>
      </c>
      <c r="C11" s="774">
        <v>1</v>
      </c>
      <c r="D11" s="760"/>
      <c r="E11" s="774">
        <v>0</v>
      </c>
      <c r="F11" s="761">
        <v>1269.3199999999997</v>
      </c>
    </row>
    <row r="12" spans="1:6" ht="14.4" customHeight="1" x14ac:dyDescent="0.3">
      <c r="A12" s="786" t="s">
        <v>1476</v>
      </c>
      <c r="B12" s="760">
        <v>1264.1200000000001</v>
      </c>
      <c r="C12" s="774">
        <v>1</v>
      </c>
      <c r="D12" s="760"/>
      <c r="E12" s="774">
        <v>0</v>
      </c>
      <c r="F12" s="761">
        <v>1264.1200000000001</v>
      </c>
    </row>
    <row r="13" spans="1:6" ht="14.4" customHeight="1" x14ac:dyDescent="0.3">
      <c r="A13" s="786" t="s">
        <v>1477</v>
      </c>
      <c r="B13" s="760">
        <v>973.47</v>
      </c>
      <c r="C13" s="774">
        <v>0.33333333333333337</v>
      </c>
      <c r="D13" s="760">
        <v>1946.9399999999998</v>
      </c>
      <c r="E13" s="774">
        <v>0.66666666666666663</v>
      </c>
      <c r="F13" s="761">
        <v>2920.41</v>
      </c>
    </row>
    <row r="14" spans="1:6" ht="14.4" customHeight="1" x14ac:dyDescent="0.3">
      <c r="A14" s="786" t="s">
        <v>1478</v>
      </c>
      <c r="B14" s="760">
        <v>876.32000000000016</v>
      </c>
      <c r="C14" s="774">
        <v>0.25812381757591224</v>
      </c>
      <c r="D14" s="760">
        <v>2518.6398616264114</v>
      </c>
      <c r="E14" s="774">
        <v>0.7418761824240877</v>
      </c>
      <c r="F14" s="761">
        <v>3394.9598616264116</v>
      </c>
    </row>
    <row r="15" spans="1:6" ht="14.4" customHeight="1" x14ac:dyDescent="0.3">
      <c r="A15" s="786" t="s">
        <v>1479</v>
      </c>
      <c r="B15" s="760">
        <v>553.1900000000004</v>
      </c>
      <c r="C15" s="774">
        <v>1</v>
      </c>
      <c r="D15" s="760"/>
      <c r="E15" s="774">
        <v>0</v>
      </c>
      <c r="F15" s="761">
        <v>553.1900000000004</v>
      </c>
    </row>
    <row r="16" spans="1:6" ht="14.4" customHeight="1" x14ac:dyDescent="0.3">
      <c r="A16" s="786" t="s">
        <v>1480</v>
      </c>
      <c r="B16" s="760">
        <v>120.02000000000001</v>
      </c>
      <c r="C16" s="774">
        <v>0.16350162112088934</v>
      </c>
      <c r="D16" s="760">
        <v>614.04</v>
      </c>
      <c r="E16" s="774">
        <v>0.83649837887911072</v>
      </c>
      <c r="F16" s="761">
        <v>734.06</v>
      </c>
    </row>
    <row r="17" spans="1:6" ht="14.4" customHeight="1" x14ac:dyDescent="0.3">
      <c r="A17" s="786" t="s">
        <v>1481</v>
      </c>
      <c r="B17" s="760">
        <v>109.99999999999993</v>
      </c>
      <c r="C17" s="774">
        <v>0.11054609772275033</v>
      </c>
      <c r="D17" s="760">
        <v>885.06000000000006</v>
      </c>
      <c r="E17" s="774">
        <v>0.88945390227724974</v>
      </c>
      <c r="F17" s="761">
        <v>995.06</v>
      </c>
    </row>
    <row r="18" spans="1:6" ht="14.4" customHeight="1" x14ac:dyDescent="0.3">
      <c r="A18" s="786" t="s">
        <v>1482</v>
      </c>
      <c r="B18" s="760"/>
      <c r="C18" s="774">
        <v>0</v>
      </c>
      <c r="D18" s="760">
        <v>630.21000000000026</v>
      </c>
      <c r="E18" s="774">
        <v>1</v>
      </c>
      <c r="F18" s="761">
        <v>630.21000000000026</v>
      </c>
    </row>
    <row r="19" spans="1:6" ht="14.4" customHeight="1" x14ac:dyDescent="0.3">
      <c r="A19" s="786" t="s">
        <v>1483</v>
      </c>
      <c r="B19" s="760"/>
      <c r="C19" s="774">
        <v>0</v>
      </c>
      <c r="D19" s="760">
        <v>14918.849999999999</v>
      </c>
      <c r="E19" s="774">
        <v>1</v>
      </c>
      <c r="F19" s="761">
        <v>14918.849999999999</v>
      </c>
    </row>
    <row r="20" spans="1:6" ht="14.4" customHeight="1" x14ac:dyDescent="0.3">
      <c r="A20" s="786" t="s">
        <v>1484</v>
      </c>
      <c r="B20" s="760"/>
      <c r="C20" s="774">
        <v>0</v>
      </c>
      <c r="D20" s="760">
        <v>71.61</v>
      </c>
      <c r="E20" s="774">
        <v>1</v>
      </c>
      <c r="F20" s="761">
        <v>71.61</v>
      </c>
    </row>
    <row r="21" spans="1:6" ht="14.4" customHeight="1" x14ac:dyDescent="0.3">
      <c r="A21" s="786" t="s">
        <v>1485</v>
      </c>
      <c r="B21" s="760"/>
      <c r="C21" s="774">
        <v>0</v>
      </c>
      <c r="D21" s="760">
        <v>134622.85369847744</v>
      </c>
      <c r="E21" s="774">
        <v>1</v>
      </c>
      <c r="F21" s="761">
        <v>134622.85369847744</v>
      </c>
    </row>
    <row r="22" spans="1:6" ht="14.4" customHeight="1" x14ac:dyDescent="0.3">
      <c r="A22" s="786" t="s">
        <v>1486</v>
      </c>
      <c r="B22" s="760"/>
      <c r="C22" s="774">
        <v>0</v>
      </c>
      <c r="D22" s="760">
        <v>486.15000000000003</v>
      </c>
      <c r="E22" s="774">
        <v>1</v>
      </c>
      <c r="F22" s="761">
        <v>486.15000000000003</v>
      </c>
    </row>
    <row r="23" spans="1:6" ht="14.4" customHeight="1" x14ac:dyDescent="0.3">
      <c r="A23" s="786" t="s">
        <v>1487</v>
      </c>
      <c r="B23" s="760"/>
      <c r="C23" s="774">
        <v>0</v>
      </c>
      <c r="D23" s="760">
        <v>271.14</v>
      </c>
      <c r="E23" s="774">
        <v>1</v>
      </c>
      <c r="F23" s="761">
        <v>271.14</v>
      </c>
    </row>
    <row r="24" spans="1:6" ht="14.4" customHeight="1" x14ac:dyDescent="0.3">
      <c r="A24" s="786" t="s">
        <v>1488</v>
      </c>
      <c r="B24" s="760"/>
      <c r="C24" s="774">
        <v>0</v>
      </c>
      <c r="D24" s="760">
        <v>1260.7800000000002</v>
      </c>
      <c r="E24" s="774">
        <v>1</v>
      </c>
      <c r="F24" s="761">
        <v>1260.7800000000002</v>
      </c>
    </row>
    <row r="25" spans="1:6" ht="14.4" customHeight="1" x14ac:dyDescent="0.3">
      <c r="A25" s="786" t="s">
        <v>1489</v>
      </c>
      <c r="B25" s="760"/>
      <c r="C25" s="774">
        <v>0</v>
      </c>
      <c r="D25" s="760">
        <v>787.51999999999987</v>
      </c>
      <c r="E25" s="774">
        <v>1</v>
      </c>
      <c r="F25" s="761">
        <v>787.51999999999987</v>
      </c>
    </row>
    <row r="26" spans="1:6" ht="14.4" customHeight="1" x14ac:dyDescent="0.3">
      <c r="A26" s="786" t="s">
        <v>1490</v>
      </c>
      <c r="B26" s="760"/>
      <c r="C26" s="774">
        <v>0</v>
      </c>
      <c r="D26" s="760">
        <v>320.42</v>
      </c>
      <c r="E26" s="774">
        <v>1</v>
      </c>
      <c r="F26" s="761">
        <v>320.42</v>
      </c>
    </row>
    <row r="27" spans="1:6" ht="14.4" customHeight="1" x14ac:dyDescent="0.3">
      <c r="A27" s="786" t="s">
        <v>1491</v>
      </c>
      <c r="B27" s="760"/>
      <c r="C27" s="774">
        <v>0</v>
      </c>
      <c r="D27" s="760">
        <v>632.48000000000013</v>
      </c>
      <c r="E27" s="774">
        <v>1</v>
      </c>
      <c r="F27" s="761">
        <v>632.48000000000013</v>
      </c>
    </row>
    <row r="28" spans="1:6" ht="14.4" customHeight="1" x14ac:dyDescent="0.3">
      <c r="A28" s="786" t="s">
        <v>1492</v>
      </c>
      <c r="B28" s="760"/>
      <c r="C28" s="774">
        <v>0</v>
      </c>
      <c r="D28" s="760">
        <v>677.18</v>
      </c>
      <c r="E28" s="774">
        <v>1</v>
      </c>
      <c r="F28" s="761">
        <v>677.18</v>
      </c>
    </row>
    <row r="29" spans="1:6" ht="14.4" customHeight="1" x14ac:dyDescent="0.3">
      <c r="A29" s="786" t="s">
        <v>1493</v>
      </c>
      <c r="B29" s="760"/>
      <c r="C29" s="774">
        <v>0</v>
      </c>
      <c r="D29" s="760">
        <v>425.79999999999995</v>
      </c>
      <c r="E29" s="774">
        <v>1</v>
      </c>
      <c r="F29" s="761">
        <v>425.79999999999995</v>
      </c>
    </row>
    <row r="30" spans="1:6" ht="14.4" customHeight="1" x14ac:dyDescent="0.3">
      <c r="A30" s="786" t="s">
        <v>1494</v>
      </c>
      <c r="B30" s="760"/>
      <c r="C30" s="774">
        <v>0</v>
      </c>
      <c r="D30" s="760">
        <v>881.1</v>
      </c>
      <c r="E30" s="774">
        <v>1</v>
      </c>
      <c r="F30" s="761">
        <v>881.1</v>
      </c>
    </row>
    <row r="31" spans="1:6" ht="14.4" customHeight="1" x14ac:dyDescent="0.3">
      <c r="A31" s="786" t="s">
        <v>1495</v>
      </c>
      <c r="B31" s="760"/>
      <c r="C31" s="774">
        <v>0</v>
      </c>
      <c r="D31" s="760">
        <v>1048.24</v>
      </c>
      <c r="E31" s="774">
        <v>1</v>
      </c>
      <c r="F31" s="761">
        <v>1048.24</v>
      </c>
    </row>
    <row r="32" spans="1:6" ht="14.4" customHeight="1" x14ac:dyDescent="0.3">
      <c r="A32" s="786" t="s">
        <v>1496</v>
      </c>
      <c r="B32" s="760"/>
      <c r="C32" s="774">
        <v>0</v>
      </c>
      <c r="D32" s="760">
        <v>191.71</v>
      </c>
      <c r="E32" s="774">
        <v>1</v>
      </c>
      <c r="F32" s="761">
        <v>191.71</v>
      </c>
    </row>
    <row r="33" spans="1:6" ht="14.4" customHeight="1" x14ac:dyDescent="0.3">
      <c r="A33" s="786" t="s">
        <v>1497</v>
      </c>
      <c r="B33" s="760"/>
      <c r="C33" s="774">
        <v>0</v>
      </c>
      <c r="D33" s="760">
        <v>694.92</v>
      </c>
      <c r="E33" s="774">
        <v>1</v>
      </c>
      <c r="F33" s="761">
        <v>694.92</v>
      </c>
    </row>
    <row r="34" spans="1:6" ht="14.4" customHeight="1" x14ac:dyDescent="0.3">
      <c r="A34" s="786" t="s">
        <v>1498</v>
      </c>
      <c r="B34" s="760"/>
      <c r="C34" s="774">
        <v>0</v>
      </c>
      <c r="D34" s="760">
        <v>157.64000000000001</v>
      </c>
      <c r="E34" s="774">
        <v>1</v>
      </c>
      <c r="F34" s="761">
        <v>157.64000000000001</v>
      </c>
    </row>
    <row r="35" spans="1:6" ht="14.4" customHeight="1" x14ac:dyDescent="0.3">
      <c r="A35" s="786" t="s">
        <v>1499</v>
      </c>
      <c r="B35" s="760"/>
      <c r="C35" s="774">
        <v>0</v>
      </c>
      <c r="D35" s="760">
        <v>697.89026142797138</v>
      </c>
      <c r="E35" s="774">
        <v>1</v>
      </c>
      <c r="F35" s="761">
        <v>697.89026142797138</v>
      </c>
    </row>
    <row r="36" spans="1:6" ht="14.4" customHeight="1" x14ac:dyDescent="0.3">
      <c r="A36" s="786" t="s">
        <v>1500</v>
      </c>
      <c r="B36" s="760"/>
      <c r="C36" s="774">
        <v>0</v>
      </c>
      <c r="D36" s="760">
        <v>395.54000000000008</v>
      </c>
      <c r="E36" s="774">
        <v>1</v>
      </c>
      <c r="F36" s="761">
        <v>395.54000000000008</v>
      </c>
    </row>
    <row r="37" spans="1:6" ht="14.4" customHeight="1" x14ac:dyDescent="0.3">
      <c r="A37" s="786" t="s">
        <v>1501</v>
      </c>
      <c r="B37" s="760"/>
      <c r="C37" s="774">
        <v>0</v>
      </c>
      <c r="D37" s="760">
        <v>123.88000000000002</v>
      </c>
      <c r="E37" s="774">
        <v>1</v>
      </c>
      <c r="F37" s="761">
        <v>123.88000000000002</v>
      </c>
    </row>
    <row r="38" spans="1:6" ht="14.4" customHeight="1" x14ac:dyDescent="0.3">
      <c r="A38" s="786" t="s">
        <v>1502</v>
      </c>
      <c r="B38" s="760"/>
      <c r="C38" s="774">
        <v>0</v>
      </c>
      <c r="D38" s="760">
        <v>517.93998375598994</v>
      </c>
      <c r="E38" s="774">
        <v>1</v>
      </c>
      <c r="F38" s="761">
        <v>517.93998375598994</v>
      </c>
    </row>
    <row r="39" spans="1:6" ht="14.4" customHeight="1" x14ac:dyDescent="0.3">
      <c r="A39" s="786" t="s">
        <v>1503</v>
      </c>
      <c r="B39" s="760"/>
      <c r="C39" s="774">
        <v>0</v>
      </c>
      <c r="D39" s="760">
        <v>97.68</v>
      </c>
      <c r="E39" s="774">
        <v>1</v>
      </c>
      <c r="F39" s="761">
        <v>97.68</v>
      </c>
    </row>
    <row r="40" spans="1:6" ht="14.4" customHeight="1" x14ac:dyDescent="0.3">
      <c r="A40" s="786" t="s">
        <v>1504</v>
      </c>
      <c r="B40" s="760"/>
      <c r="C40" s="774">
        <v>0</v>
      </c>
      <c r="D40" s="760">
        <v>147.73994450471028</v>
      </c>
      <c r="E40" s="774">
        <v>1</v>
      </c>
      <c r="F40" s="761">
        <v>147.73994450471028</v>
      </c>
    </row>
    <row r="41" spans="1:6" ht="14.4" customHeight="1" x14ac:dyDescent="0.3">
      <c r="A41" s="786" t="s">
        <v>1505</v>
      </c>
      <c r="B41" s="760"/>
      <c r="C41" s="774">
        <v>0</v>
      </c>
      <c r="D41" s="760">
        <v>2548.4900000000002</v>
      </c>
      <c r="E41" s="774">
        <v>1</v>
      </c>
      <c r="F41" s="761">
        <v>2548.4900000000002</v>
      </c>
    </row>
    <row r="42" spans="1:6" ht="14.4" customHeight="1" x14ac:dyDescent="0.3">
      <c r="A42" s="786" t="s">
        <v>1506</v>
      </c>
      <c r="B42" s="760"/>
      <c r="C42" s="774">
        <v>0</v>
      </c>
      <c r="D42" s="760">
        <v>1640.4302578521651</v>
      </c>
      <c r="E42" s="774">
        <v>1</v>
      </c>
      <c r="F42" s="761">
        <v>1640.4302578521651</v>
      </c>
    </row>
    <row r="43" spans="1:6" ht="14.4" customHeight="1" x14ac:dyDescent="0.3">
      <c r="A43" s="786" t="s">
        <v>1507</v>
      </c>
      <c r="B43" s="760"/>
      <c r="C43" s="774">
        <v>0</v>
      </c>
      <c r="D43" s="760">
        <v>519.05996615689924</v>
      </c>
      <c r="E43" s="774">
        <v>1</v>
      </c>
      <c r="F43" s="761">
        <v>519.05996615689924</v>
      </c>
    </row>
    <row r="44" spans="1:6" ht="14.4" customHeight="1" x14ac:dyDescent="0.3">
      <c r="A44" s="786" t="s">
        <v>1508</v>
      </c>
      <c r="B44" s="760"/>
      <c r="C44" s="774">
        <v>0</v>
      </c>
      <c r="D44" s="760">
        <v>2689.4340000000002</v>
      </c>
      <c r="E44" s="774">
        <v>1</v>
      </c>
      <c r="F44" s="761">
        <v>2689.4340000000002</v>
      </c>
    </row>
    <row r="45" spans="1:6" ht="14.4" customHeight="1" x14ac:dyDescent="0.3">
      <c r="A45" s="786" t="s">
        <v>1509</v>
      </c>
      <c r="B45" s="760"/>
      <c r="C45" s="774">
        <v>0</v>
      </c>
      <c r="D45" s="760">
        <v>2274.7800000000007</v>
      </c>
      <c r="E45" s="774">
        <v>1</v>
      </c>
      <c r="F45" s="761">
        <v>2274.7800000000007</v>
      </c>
    </row>
    <row r="46" spans="1:6" ht="14.4" customHeight="1" x14ac:dyDescent="0.3">
      <c r="A46" s="786" t="s">
        <v>1510</v>
      </c>
      <c r="B46" s="760"/>
      <c r="C46" s="774">
        <v>0</v>
      </c>
      <c r="D46" s="760">
        <v>4747.5</v>
      </c>
      <c r="E46" s="774">
        <v>1</v>
      </c>
      <c r="F46" s="761">
        <v>4747.5</v>
      </c>
    </row>
    <row r="47" spans="1:6" ht="14.4" customHeight="1" x14ac:dyDescent="0.3">
      <c r="A47" s="786" t="s">
        <v>1511</v>
      </c>
      <c r="B47" s="760"/>
      <c r="C47" s="774">
        <v>0</v>
      </c>
      <c r="D47" s="760">
        <v>517.24</v>
      </c>
      <c r="E47" s="774">
        <v>1</v>
      </c>
      <c r="F47" s="761">
        <v>517.24</v>
      </c>
    </row>
    <row r="48" spans="1:6" ht="14.4" customHeight="1" x14ac:dyDescent="0.3">
      <c r="A48" s="786" t="s">
        <v>1512</v>
      </c>
      <c r="B48" s="760"/>
      <c r="C48" s="774">
        <v>0</v>
      </c>
      <c r="D48" s="760">
        <v>2265.59</v>
      </c>
      <c r="E48" s="774">
        <v>1</v>
      </c>
      <c r="F48" s="761">
        <v>2265.59</v>
      </c>
    </row>
    <row r="49" spans="1:6" ht="14.4" customHeight="1" x14ac:dyDescent="0.3">
      <c r="A49" s="786" t="s">
        <v>1513</v>
      </c>
      <c r="B49" s="760"/>
      <c r="C49" s="774">
        <v>0</v>
      </c>
      <c r="D49" s="760">
        <v>164.14</v>
      </c>
      <c r="E49" s="774">
        <v>1</v>
      </c>
      <c r="F49" s="761">
        <v>164.14</v>
      </c>
    </row>
    <row r="50" spans="1:6" ht="14.4" customHeight="1" x14ac:dyDescent="0.3">
      <c r="A50" s="786" t="s">
        <v>1514</v>
      </c>
      <c r="B50" s="760"/>
      <c r="C50" s="774">
        <v>0</v>
      </c>
      <c r="D50" s="760">
        <v>813.39</v>
      </c>
      <c r="E50" s="774">
        <v>1</v>
      </c>
      <c r="F50" s="761">
        <v>813.39</v>
      </c>
    </row>
    <row r="51" spans="1:6" ht="14.4" customHeight="1" x14ac:dyDescent="0.3">
      <c r="A51" s="786" t="s">
        <v>1515</v>
      </c>
      <c r="B51" s="760"/>
      <c r="C51" s="774">
        <v>0</v>
      </c>
      <c r="D51" s="760">
        <v>43.34</v>
      </c>
      <c r="E51" s="774">
        <v>1</v>
      </c>
      <c r="F51" s="761">
        <v>43.34</v>
      </c>
    </row>
    <row r="52" spans="1:6" ht="14.4" customHeight="1" x14ac:dyDescent="0.3">
      <c r="A52" s="786" t="s">
        <v>1516</v>
      </c>
      <c r="B52" s="760"/>
      <c r="C52" s="774">
        <v>0</v>
      </c>
      <c r="D52" s="760">
        <v>452.88000000000011</v>
      </c>
      <c r="E52" s="774">
        <v>1</v>
      </c>
      <c r="F52" s="761">
        <v>452.88000000000011</v>
      </c>
    </row>
    <row r="53" spans="1:6" ht="14.4" customHeight="1" x14ac:dyDescent="0.3">
      <c r="A53" s="786" t="s">
        <v>1517</v>
      </c>
      <c r="B53" s="760"/>
      <c r="C53" s="774">
        <v>0</v>
      </c>
      <c r="D53" s="760">
        <v>8820.0355739269507</v>
      </c>
      <c r="E53" s="774">
        <v>1</v>
      </c>
      <c r="F53" s="761">
        <v>8820.0355739269507</v>
      </c>
    </row>
    <row r="54" spans="1:6" ht="14.4" customHeight="1" x14ac:dyDescent="0.3">
      <c r="A54" s="786" t="s">
        <v>1518</v>
      </c>
      <c r="B54" s="760"/>
      <c r="C54" s="774">
        <v>0</v>
      </c>
      <c r="D54" s="760">
        <v>999.02000000000021</v>
      </c>
      <c r="E54" s="774">
        <v>1</v>
      </c>
      <c r="F54" s="761">
        <v>999.02000000000021</v>
      </c>
    </row>
    <row r="55" spans="1:6" ht="14.4" customHeight="1" x14ac:dyDescent="0.3">
      <c r="A55" s="786" t="s">
        <v>1519</v>
      </c>
      <c r="B55" s="760"/>
      <c r="C55" s="774">
        <v>0</v>
      </c>
      <c r="D55" s="760">
        <v>1640.32</v>
      </c>
      <c r="E55" s="774">
        <v>1</v>
      </c>
      <c r="F55" s="761">
        <v>1640.32</v>
      </c>
    </row>
    <row r="56" spans="1:6" ht="14.4" customHeight="1" x14ac:dyDescent="0.3">
      <c r="A56" s="786" t="s">
        <v>1520</v>
      </c>
      <c r="B56" s="760"/>
      <c r="C56" s="774">
        <v>0</v>
      </c>
      <c r="D56" s="760">
        <v>700.6</v>
      </c>
      <c r="E56" s="774">
        <v>1</v>
      </c>
      <c r="F56" s="761">
        <v>700.6</v>
      </c>
    </row>
    <row r="57" spans="1:6" ht="14.4" customHeight="1" x14ac:dyDescent="0.3">
      <c r="A57" s="786" t="s">
        <v>1521</v>
      </c>
      <c r="B57" s="760"/>
      <c r="C57" s="774">
        <v>0</v>
      </c>
      <c r="D57" s="760">
        <v>708.77999999999975</v>
      </c>
      <c r="E57" s="774">
        <v>1</v>
      </c>
      <c r="F57" s="761">
        <v>708.77999999999975</v>
      </c>
    </row>
    <row r="58" spans="1:6" ht="14.4" customHeight="1" x14ac:dyDescent="0.3">
      <c r="A58" s="786" t="s">
        <v>1522</v>
      </c>
      <c r="B58" s="760"/>
      <c r="C58" s="774">
        <v>0</v>
      </c>
      <c r="D58" s="760">
        <v>86.339999999999989</v>
      </c>
      <c r="E58" s="774">
        <v>1</v>
      </c>
      <c r="F58" s="761">
        <v>86.339999999999989</v>
      </c>
    </row>
    <row r="59" spans="1:6" ht="14.4" customHeight="1" x14ac:dyDescent="0.3">
      <c r="A59" s="786" t="s">
        <v>1523</v>
      </c>
      <c r="B59" s="760"/>
      <c r="C59" s="774">
        <v>0</v>
      </c>
      <c r="D59" s="760">
        <v>594.31009512520063</v>
      </c>
      <c r="E59" s="774">
        <v>1</v>
      </c>
      <c r="F59" s="761">
        <v>594.31009512520063</v>
      </c>
    </row>
    <row r="60" spans="1:6" ht="14.4" customHeight="1" x14ac:dyDescent="0.3">
      <c r="A60" s="786" t="s">
        <v>1524</v>
      </c>
      <c r="B60" s="760"/>
      <c r="C60" s="774">
        <v>0</v>
      </c>
      <c r="D60" s="760">
        <v>4592.1098425385389</v>
      </c>
      <c r="E60" s="774">
        <v>1</v>
      </c>
      <c r="F60" s="761">
        <v>4592.1098425385389</v>
      </c>
    </row>
    <row r="61" spans="1:6" ht="14.4" customHeight="1" x14ac:dyDescent="0.3">
      <c r="A61" s="786" t="s">
        <v>1525</v>
      </c>
      <c r="B61" s="760"/>
      <c r="C61" s="774">
        <v>0</v>
      </c>
      <c r="D61" s="760">
        <v>645.19000000000005</v>
      </c>
      <c r="E61" s="774">
        <v>1</v>
      </c>
      <c r="F61" s="761">
        <v>645.19000000000005</v>
      </c>
    </row>
    <row r="62" spans="1:6" ht="14.4" customHeight="1" x14ac:dyDescent="0.3">
      <c r="A62" s="786" t="s">
        <v>1526</v>
      </c>
      <c r="B62" s="760"/>
      <c r="C62" s="774">
        <v>0</v>
      </c>
      <c r="D62" s="760">
        <v>247.15999999999997</v>
      </c>
      <c r="E62" s="774">
        <v>1</v>
      </c>
      <c r="F62" s="761">
        <v>247.15999999999997</v>
      </c>
    </row>
    <row r="63" spans="1:6" ht="14.4" customHeight="1" x14ac:dyDescent="0.3">
      <c r="A63" s="786" t="s">
        <v>1527</v>
      </c>
      <c r="B63" s="760"/>
      <c r="C63" s="774">
        <v>0</v>
      </c>
      <c r="D63" s="760">
        <v>857.82000000000016</v>
      </c>
      <c r="E63" s="774">
        <v>1</v>
      </c>
      <c r="F63" s="761">
        <v>857.82000000000016</v>
      </c>
    </row>
    <row r="64" spans="1:6" ht="14.4" customHeight="1" x14ac:dyDescent="0.3">
      <c r="A64" s="786" t="s">
        <v>1528</v>
      </c>
      <c r="B64" s="760"/>
      <c r="C64" s="774">
        <v>0</v>
      </c>
      <c r="D64" s="760">
        <v>1281.5998944476164</v>
      </c>
      <c r="E64" s="774">
        <v>1</v>
      </c>
      <c r="F64" s="761">
        <v>1281.5998944476164</v>
      </c>
    </row>
    <row r="65" spans="1:6" ht="14.4" customHeight="1" x14ac:dyDescent="0.3">
      <c r="A65" s="786" t="s">
        <v>1529</v>
      </c>
      <c r="B65" s="760"/>
      <c r="C65" s="774">
        <v>0</v>
      </c>
      <c r="D65" s="760">
        <v>90.379999999999981</v>
      </c>
      <c r="E65" s="774">
        <v>1</v>
      </c>
      <c r="F65" s="761">
        <v>90.379999999999981</v>
      </c>
    </row>
    <row r="66" spans="1:6" ht="14.4" customHeight="1" x14ac:dyDescent="0.3">
      <c r="A66" s="786" t="s">
        <v>1530</v>
      </c>
      <c r="B66" s="760"/>
      <c r="C66" s="774">
        <v>0</v>
      </c>
      <c r="D66" s="760">
        <v>1383.9701485865671</v>
      </c>
      <c r="E66" s="774">
        <v>1</v>
      </c>
      <c r="F66" s="761">
        <v>1383.9701485865671</v>
      </c>
    </row>
    <row r="67" spans="1:6" ht="14.4" customHeight="1" x14ac:dyDescent="0.3">
      <c r="A67" s="786" t="s">
        <v>1531</v>
      </c>
      <c r="B67" s="760"/>
      <c r="C67" s="774">
        <v>0</v>
      </c>
      <c r="D67" s="760">
        <v>50.17000000000003</v>
      </c>
      <c r="E67" s="774">
        <v>1</v>
      </c>
      <c r="F67" s="761">
        <v>50.17000000000003</v>
      </c>
    </row>
    <row r="68" spans="1:6" ht="14.4" customHeight="1" x14ac:dyDescent="0.3">
      <c r="A68" s="786" t="s">
        <v>1532</v>
      </c>
      <c r="B68" s="760"/>
      <c r="C68" s="774">
        <v>0</v>
      </c>
      <c r="D68" s="760">
        <v>1858.9001197079042</v>
      </c>
      <c r="E68" s="774">
        <v>1</v>
      </c>
      <c r="F68" s="761">
        <v>1858.9001197079042</v>
      </c>
    </row>
    <row r="69" spans="1:6" ht="14.4" customHeight="1" x14ac:dyDescent="0.3">
      <c r="A69" s="786" t="s">
        <v>1533</v>
      </c>
      <c r="B69" s="760"/>
      <c r="C69" s="774">
        <v>0</v>
      </c>
      <c r="D69" s="760">
        <v>718.79000000000019</v>
      </c>
      <c r="E69" s="774">
        <v>1</v>
      </c>
      <c r="F69" s="761">
        <v>718.79000000000019</v>
      </c>
    </row>
    <row r="70" spans="1:6" ht="14.4" customHeight="1" x14ac:dyDescent="0.3">
      <c r="A70" s="786" t="s">
        <v>1534</v>
      </c>
      <c r="B70" s="760"/>
      <c r="C70" s="774">
        <v>0</v>
      </c>
      <c r="D70" s="760">
        <v>6628.0599822611402</v>
      </c>
      <c r="E70" s="774">
        <v>1</v>
      </c>
      <c r="F70" s="761">
        <v>6628.0599822611402</v>
      </c>
    </row>
    <row r="71" spans="1:6" ht="14.4" customHeight="1" x14ac:dyDescent="0.3">
      <c r="A71" s="786" t="s">
        <v>1535</v>
      </c>
      <c r="B71" s="760"/>
      <c r="C71" s="774">
        <v>0</v>
      </c>
      <c r="D71" s="760">
        <v>43884.593297265223</v>
      </c>
      <c r="E71" s="774">
        <v>1</v>
      </c>
      <c r="F71" s="761">
        <v>43884.593297265223</v>
      </c>
    </row>
    <row r="72" spans="1:6" ht="14.4" customHeight="1" x14ac:dyDescent="0.3">
      <c r="A72" s="786" t="s">
        <v>1536</v>
      </c>
      <c r="B72" s="760"/>
      <c r="C72" s="774">
        <v>0</v>
      </c>
      <c r="D72" s="760">
        <v>2772</v>
      </c>
      <c r="E72" s="774">
        <v>1</v>
      </c>
      <c r="F72" s="761">
        <v>2772</v>
      </c>
    </row>
    <row r="73" spans="1:6" ht="14.4" customHeight="1" x14ac:dyDescent="0.3">
      <c r="A73" s="786" t="s">
        <v>1537</v>
      </c>
      <c r="B73" s="760"/>
      <c r="C73" s="774">
        <v>0</v>
      </c>
      <c r="D73" s="760">
        <v>680.26</v>
      </c>
      <c r="E73" s="774">
        <v>1</v>
      </c>
      <c r="F73" s="761">
        <v>680.26</v>
      </c>
    </row>
    <row r="74" spans="1:6" ht="14.4" customHeight="1" x14ac:dyDescent="0.3">
      <c r="A74" s="786" t="s">
        <v>1538</v>
      </c>
      <c r="B74" s="760"/>
      <c r="C74" s="774">
        <v>0</v>
      </c>
      <c r="D74" s="760">
        <v>3387.5888041285939</v>
      </c>
      <c r="E74" s="774">
        <v>1</v>
      </c>
      <c r="F74" s="761">
        <v>3387.5888041285939</v>
      </c>
    </row>
    <row r="75" spans="1:6" ht="14.4" customHeight="1" x14ac:dyDescent="0.3">
      <c r="A75" s="786" t="s">
        <v>1539</v>
      </c>
      <c r="B75" s="760"/>
      <c r="C75" s="774">
        <v>0</v>
      </c>
      <c r="D75" s="760">
        <v>547.38000000000022</v>
      </c>
      <c r="E75" s="774">
        <v>1</v>
      </c>
      <c r="F75" s="761">
        <v>547.38000000000022</v>
      </c>
    </row>
    <row r="76" spans="1:6" ht="14.4" customHeight="1" x14ac:dyDescent="0.3">
      <c r="A76" s="786" t="s">
        <v>1540</v>
      </c>
      <c r="B76" s="760"/>
      <c r="C76" s="774">
        <v>0</v>
      </c>
      <c r="D76" s="760">
        <v>667.30000000000018</v>
      </c>
      <c r="E76" s="774">
        <v>1</v>
      </c>
      <c r="F76" s="761">
        <v>667.30000000000018</v>
      </c>
    </row>
    <row r="77" spans="1:6" ht="14.4" customHeight="1" thickBot="1" x14ac:dyDescent="0.35">
      <c r="A77" s="784" t="s">
        <v>1541</v>
      </c>
      <c r="B77" s="776"/>
      <c r="C77" s="777">
        <v>0</v>
      </c>
      <c r="D77" s="776">
        <v>42685.635204308463</v>
      </c>
      <c r="E77" s="777">
        <v>1</v>
      </c>
      <c r="F77" s="778">
        <v>42685.635204308463</v>
      </c>
    </row>
    <row r="78" spans="1:6" ht="14.4" customHeight="1" thickBot="1" x14ac:dyDescent="0.35">
      <c r="A78" s="779" t="s">
        <v>3</v>
      </c>
      <c r="B78" s="780">
        <v>16606.03</v>
      </c>
      <c r="C78" s="781">
        <v>5.0653687780953652E-2</v>
      </c>
      <c r="D78" s="780">
        <v>311228.54093609791</v>
      </c>
      <c r="E78" s="781">
        <v>0.94934631221904675</v>
      </c>
      <c r="F78" s="782">
        <v>327834.57093609776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1951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65</v>
      </c>
      <c r="G3" s="47">
        <f>SUBTOTAL(9,G6:G1048576)</f>
        <v>16606.030000000002</v>
      </c>
      <c r="H3" s="48">
        <f>IF(M3=0,0,G3/M3)</f>
        <v>5.0653687780953673E-2</v>
      </c>
      <c r="I3" s="47">
        <f>SUBTOTAL(9,I6:I1048576)</f>
        <v>1696.9</v>
      </c>
      <c r="J3" s="47">
        <f>SUBTOTAL(9,J6:J1048576)</f>
        <v>311228.54093609779</v>
      </c>
      <c r="K3" s="48">
        <f>IF(M3=0,0,J3/M3)</f>
        <v>0.94934631221904664</v>
      </c>
      <c r="L3" s="47">
        <f>SUBTOTAL(9,L6:L1048576)</f>
        <v>1761.9</v>
      </c>
      <c r="M3" s="49">
        <f>SUBTOTAL(9,M6:M1048576)</f>
        <v>327834.57093609771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69" t="s">
        <v>162</v>
      </c>
      <c r="B5" s="787" t="s">
        <v>163</v>
      </c>
      <c r="C5" s="787" t="s">
        <v>90</v>
      </c>
      <c r="D5" s="787" t="s">
        <v>164</v>
      </c>
      <c r="E5" s="787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748" t="s">
        <v>546</v>
      </c>
      <c r="B6" s="749" t="s">
        <v>1542</v>
      </c>
      <c r="C6" s="749" t="s">
        <v>1543</v>
      </c>
      <c r="D6" s="749" t="s">
        <v>711</v>
      </c>
      <c r="E6" s="749" t="s">
        <v>1544</v>
      </c>
      <c r="F6" s="753"/>
      <c r="G6" s="753"/>
      <c r="H6" s="773">
        <v>0</v>
      </c>
      <c r="I6" s="753">
        <v>20</v>
      </c>
      <c r="J6" s="753">
        <v>1357.8999999999999</v>
      </c>
      <c r="K6" s="773">
        <v>1</v>
      </c>
      <c r="L6" s="753">
        <v>20</v>
      </c>
      <c r="M6" s="754">
        <v>1357.8999999999999</v>
      </c>
    </row>
    <row r="7" spans="1:13" ht="14.4" customHeight="1" x14ac:dyDescent="0.3">
      <c r="A7" s="755" t="s">
        <v>546</v>
      </c>
      <c r="B7" s="756" t="s">
        <v>1542</v>
      </c>
      <c r="C7" s="756" t="s">
        <v>1545</v>
      </c>
      <c r="D7" s="756" t="s">
        <v>1546</v>
      </c>
      <c r="E7" s="756" t="s">
        <v>1547</v>
      </c>
      <c r="F7" s="760"/>
      <c r="G7" s="760"/>
      <c r="H7" s="774">
        <v>0</v>
      </c>
      <c r="I7" s="760">
        <v>11</v>
      </c>
      <c r="J7" s="760">
        <v>237.59893062431024</v>
      </c>
      <c r="K7" s="774">
        <v>1</v>
      </c>
      <c r="L7" s="760">
        <v>11</v>
      </c>
      <c r="M7" s="761">
        <v>237.59893062431024</v>
      </c>
    </row>
    <row r="8" spans="1:13" ht="14.4" customHeight="1" x14ac:dyDescent="0.3">
      <c r="A8" s="755" t="s">
        <v>546</v>
      </c>
      <c r="B8" s="756" t="s">
        <v>1542</v>
      </c>
      <c r="C8" s="756" t="s">
        <v>1548</v>
      </c>
      <c r="D8" s="756" t="s">
        <v>1546</v>
      </c>
      <c r="E8" s="756" t="s">
        <v>1549</v>
      </c>
      <c r="F8" s="760"/>
      <c r="G8" s="760"/>
      <c r="H8" s="774">
        <v>0</v>
      </c>
      <c r="I8" s="760">
        <v>21</v>
      </c>
      <c r="J8" s="760">
        <v>1619.2498735042841</v>
      </c>
      <c r="K8" s="774">
        <v>1</v>
      </c>
      <c r="L8" s="760">
        <v>21</v>
      </c>
      <c r="M8" s="761">
        <v>1619.2498735042841</v>
      </c>
    </row>
    <row r="9" spans="1:13" ht="14.4" customHeight="1" x14ac:dyDescent="0.3">
      <c r="A9" s="755" t="s">
        <v>546</v>
      </c>
      <c r="B9" s="756" t="s">
        <v>1542</v>
      </c>
      <c r="C9" s="756" t="s">
        <v>1550</v>
      </c>
      <c r="D9" s="756" t="s">
        <v>1546</v>
      </c>
      <c r="E9" s="756" t="s">
        <v>1551</v>
      </c>
      <c r="F9" s="760"/>
      <c r="G9" s="760"/>
      <c r="H9" s="774">
        <v>0</v>
      </c>
      <c r="I9" s="760">
        <v>4</v>
      </c>
      <c r="J9" s="760">
        <v>172.84</v>
      </c>
      <c r="K9" s="774">
        <v>1</v>
      </c>
      <c r="L9" s="760">
        <v>4</v>
      </c>
      <c r="M9" s="761">
        <v>172.84</v>
      </c>
    </row>
    <row r="10" spans="1:13" ht="14.4" customHeight="1" x14ac:dyDescent="0.3">
      <c r="A10" s="755" t="s">
        <v>546</v>
      </c>
      <c r="B10" s="756" t="s">
        <v>1552</v>
      </c>
      <c r="C10" s="756" t="s">
        <v>1553</v>
      </c>
      <c r="D10" s="756" t="s">
        <v>997</v>
      </c>
      <c r="E10" s="756" t="s">
        <v>1554</v>
      </c>
      <c r="F10" s="760"/>
      <c r="G10" s="760"/>
      <c r="H10" s="774">
        <v>0</v>
      </c>
      <c r="I10" s="760">
        <v>2</v>
      </c>
      <c r="J10" s="760">
        <v>131.64000000000001</v>
      </c>
      <c r="K10" s="774">
        <v>1</v>
      </c>
      <c r="L10" s="760">
        <v>2</v>
      </c>
      <c r="M10" s="761">
        <v>131.64000000000001</v>
      </c>
    </row>
    <row r="11" spans="1:13" ht="14.4" customHeight="1" x14ac:dyDescent="0.3">
      <c r="A11" s="755" t="s">
        <v>546</v>
      </c>
      <c r="B11" s="756" t="s">
        <v>1552</v>
      </c>
      <c r="C11" s="756" t="s">
        <v>1555</v>
      </c>
      <c r="D11" s="756" t="s">
        <v>997</v>
      </c>
      <c r="E11" s="756" t="s">
        <v>1556</v>
      </c>
      <c r="F11" s="760"/>
      <c r="G11" s="760"/>
      <c r="H11" s="774">
        <v>0</v>
      </c>
      <c r="I11" s="760">
        <v>2</v>
      </c>
      <c r="J11" s="760">
        <v>321.24000000000012</v>
      </c>
      <c r="K11" s="774">
        <v>1</v>
      </c>
      <c r="L11" s="760">
        <v>2</v>
      </c>
      <c r="M11" s="761">
        <v>321.24000000000012</v>
      </c>
    </row>
    <row r="12" spans="1:13" ht="14.4" customHeight="1" x14ac:dyDescent="0.3">
      <c r="A12" s="755" t="s">
        <v>546</v>
      </c>
      <c r="B12" s="756" t="s">
        <v>1557</v>
      </c>
      <c r="C12" s="756" t="s">
        <v>1558</v>
      </c>
      <c r="D12" s="756" t="s">
        <v>1559</v>
      </c>
      <c r="E12" s="756" t="s">
        <v>1560</v>
      </c>
      <c r="F12" s="760"/>
      <c r="G12" s="760"/>
      <c r="H12" s="774">
        <v>0</v>
      </c>
      <c r="I12" s="760">
        <v>11</v>
      </c>
      <c r="J12" s="760">
        <v>1640.4302578521651</v>
      </c>
      <c r="K12" s="774">
        <v>1</v>
      </c>
      <c r="L12" s="760">
        <v>11</v>
      </c>
      <c r="M12" s="761">
        <v>1640.4302578521651</v>
      </c>
    </row>
    <row r="13" spans="1:13" ht="14.4" customHeight="1" x14ac:dyDescent="0.3">
      <c r="A13" s="755" t="s">
        <v>546</v>
      </c>
      <c r="B13" s="756" t="s">
        <v>1561</v>
      </c>
      <c r="C13" s="756" t="s">
        <v>1562</v>
      </c>
      <c r="D13" s="756" t="s">
        <v>754</v>
      </c>
      <c r="E13" s="756" t="s">
        <v>1563</v>
      </c>
      <c r="F13" s="760"/>
      <c r="G13" s="760"/>
      <c r="H13" s="774">
        <v>0</v>
      </c>
      <c r="I13" s="760">
        <v>7</v>
      </c>
      <c r="J13" s="760">
        <v>467.11000000000018</v>
      </c>
      <c r="K13" s="774">
        <v>1</v>
      </c>
      <c r="L13" s="760">
        <v>7</v>
      </c>
      <c r="M13" s="761">
        <v>467.11000000000018</v>
      </c>
    </row>
    <row r="14" spans="1:13" ht="14.4" customHeight="1" x14ac:dyDescent="0.3">
      <c r="A14" s="755" t="s">
        <v>546</v>
      </c>
      <c r="B14" s="756" t="s">
        <v>1561</v>
      </c>
      <c r="C14" s="756" t="s">
        <v>1564</v>
      </c>
      <c r="D14" s="756" t="s">
        <v>754</v>
      </c>
      <c r="E14" s="756" t="s">
        <v>1563</v>
      </c>
      <c r="F14" s="760"/>
      <c r="G14" s="760"/>
      <c r="H14" s="774">
        <v>0</v>
      </c>
      <c r="I14" s="760">
        <v>3</v>
      </c>
      <c r="J14" s="760">
        <v>200.19000000000005</v>
      </c>
      <c r="K14" s="774">
        <v>1</v>
      </c>
      <c r="L14" s="760">
        <v>3</v>
      </c>
      <c r="M14" s="761">
        <v>200.19000000000005</v>
      </c>
    </row>
    <row r="15" spans="1:13" ht="14.4" customHeight="1" x14ac:dyDescent="0.3">
      <c r="A15" s="755" t="s">
        <v>546</v>
      </c>
      <c r="B15" s="756" t="s">
        <v>1565</v>
      </c>
      <c r="C15" s="756" t="s">
        <v>1566</v>
      </c>
      <c r="D15" s="756" t="s">
        <v>1567</v>
      </c>
      <c r="E15" s="756" t="s">
        <v>1568</v>
      </c>
      <c r="F15" s="760"/>
      <c r="G15" s="760"/>
      <c r="H15" s="774">
        <v>0</v>
      </c>
      <c r="I15" s="760">
        <v>4</v>
      </c>
      <c r="J15" s="760">
        <v>2518.6398616264114</v>
      </c>
      <c r="K15" s="774">
        <v>1</v>
      </c>
      <c r="L15" s="760">
        <v>4</v>
      </c>
      <c r="M15" s="761">
        <v>2518.6398616264114</v>
      </c>
    </row>
    <row r="16" spans="1:13" ht="14.4" customHeight="1" x14ac:dyDescent="0.3">
      <c r="A16" s="755" t="s">
        <v>546</v>
      </c>
      <c r="B16" s="756" t="s">
        <v>1565</v>
      </c>
      <c r="C16" s="756" t="s">
        <v>1569</v>
      </c>
      <c r="D16" s="756" t="s">
        <v>893</v>
      </c>
      <c r="E16" s="756" t="s">
        <v>1570</v>
      </c>
      <c r="F16" s="760">
        <v>2</v>
      </c>
      <c r="G16" s="760">
        <v>876.32000000000016</v>
      </c>
      <c r="H16" s="774">
        <v>1</v>
      </c>
      <c r="I16" s="760"/>
      <c r="J16" s="760"/>
      <c r="K16" s="774">
        <v>0</v>
      </c>
      <c r="L16" s="760">
        <v>2</v>
      </c>
      <c r="M16" s="761">
        <v>876.32000000000016</v>
      </c>
    </row>
    <row r="17" spans="1:13" ht="14.4" customHeight="1" x14ac:dyDescent="0.3">
      <c r="A17" s="755" t="s">
        <v>546</v>
      </c>
      <c r="B17" s="756" t="s">
        <v>1571</v>
      </c>
      <c r="C17" s="756" t="s">
        <v>1572</v>
      </c>
      <c r="D17" s="756" t="s">
        <v>1573</v>
      </c>
      <c r="E17" s="756" t="s">
        <v>1574</v>
      </c>
      <c r="F17" s="760"/>
      <c r="G17" s="760"/>
      <c r="H17" s="774">
        <v>0</v>
      </c>
      <c r="I17" s="760">
        <v>1</v>
      </c>
      <c r="J17" s="760">
        <v>677.18</v>
      </c>
      <c r="K17" s="774">
        <v>1</v>
      </c>
      <c r="L17" s="760">
        <v>1</v>
      </c>
      <c r="M17" s="761">
        <v>677.18</v>
      </c>
    </row>
    <row r="18" spans="1:13" ht="14.4" customHeight="1" x14ac:dyDescent="0.3">
      <c r="A18" s="755" t="s">
        <v>546</v>
      </c>
      <c r="B18" s="756" t="s">
        <v>1575</v>
      </c>
      <c r="C18" s="756" t="s">
        <v>1576</v>
      </c>
      <c r="D18" s="756" t="s">
        <v>1577</v>
      </c>
      <c r="E18" s="756" t="s">
        <v>1578</v>
      </c>
      <c r="F18" s="760">
        <v>1</v>
      </c>
      <c r="G18" s="760">
        <v>553.1900000000004</v>
      </c>
      <c r="H18" s="774">
        <v>1</v>
      </c>
      <c r="I18" s="760"/>
      <c r="J18" s="760"/>
      <c r="K18" s="774">
        <v>0</v>
      </c>
      <c r="L18" s="760">
        <v>1</v>
      </c>
      <c r="M18" s="761">
        <v>553.1900000000004</v>
      </c>
    </row>
    <row r="19" spans="1:13" ht="14.4" customHeight="1" x14ac:dyDescent="0.3">
      <c r="A19" s="755" t="s">
        <v>546</v>
      </c>
      <c r="B19" s="756" t="s">
        <v>1579</v>
      </c>
      <c r="C19" s="756" t="s">
        <v>1580</v>
      </c>
      <c r="D19" s="756" t="s">
        <v>1181</v>
      </c>
      <c r="E19" s="756" t="s">
        <v>1581</v>
      </c>
      <c r="F19" s="760"/>
      <c r="G19" s="760"/>
      <c r="H19" s="774">
        <v>0</v>
      </c>
      <c r="I19" s="760">
        <v>1</v>
      </c>
      <c r="J19" s="760">
        <v>93.070000000000007</v>
      </c>
      <c r="K19" s="774">
        <v>1</v>
      </c>
      <c r="L19" s="760">
        <v>1</v>
      </c>
      <c r="M19" s="761">
        <v>93.070000000000007</v>
      </c>
    </row>
    <row r="20" spans="1:13" ht="14.4" customHeight="1" x14ac:dyDescent="0.3">
      <c r="A20" s="755" t="s">
        <v>546</v>
      </c>
      <c r="B20" s="756" t="s">
        <v>1579</v>
      </c>
      <c r="C20" s="756" t="s">
        <v>1582</v>
      </c>
      <c r="D20" s="756" t="s">
        <v>1183</v>
      </c>
      <c r="E20" s="756" t="s">
        <v>1583</v>
      </c>
      <c r="F20" s="760"/>
      <c r="G20" s="760"/>
      <c r="H20" s="774">
        <v>0</v>
      </c>
      <c r="I20" s="760">
        <v>2</v>
      </c>
      <c r="J20" s="760">
        <v>98.64</v>
      </c>
      <c r="K20" s="774">
        <v>1</v>
      </c>
      <c r="L20" s="760">
        <v>2</v>
      </c>
      <c r="M20" s="761">
        <v>98.64</v>
      </c>
    </row>
    <row r="21" spans="1:13" ht="14.4" customHeight="1" x14ac:dyDescent="0.3">
      <c r="A21" s="755" t="s">
        <v>546</v>
      </c>
      <c r="B21" s="756" t="s">
        <v>1584</v>
      </c>
      <c r="C21" s="756" t="s">
        <v>1585</v>
      </c>
      <c r="D21" s="756" t="s">
        <v>1586</v>
      </c>
      <c r="E21" s="756" t="s">
        <v>1587</v>
      </c>
      <c r="F21" s="760"/>
      <c r="G21" s="760"/>
      <c r="H21" s="774">
        <v>0</v>
      </c>
      <c r="I21" s="760">
        <v>4</v>
      </c>
      <c r="J21" s="760">
        <v>470.83999999999992</v>
      </c>
      <c r="K21" s="774">
        <v>1</v>
      </c>
      <c r="L21" s="760">
        <v>4</v>
      </c>
      <c r="M21" s="761">
        <v>470.83999999999992</v>
      </c>
    </row>
    <row r="22" spans="1:13" ht="14.4" customHeight="1" x14ac:dyDescent="0.3">
      <c r="A22" s="755" t="s">
        <v>546</v>
      </c>
      <c r="B22" s="756" t="s">
        <v>1584</v>
      </c>
      <c r="C22" s="756" t="s">
        <v>1588</v>
      </c>
      <c r="D22" s="756" t="s">
        <v>1589</v>
      </c>
      <c r="E22" s="756" t="s">
        <v>1590</v>
      </c>
      <c r="F22" s="760"/>
      <c r="G22" s="760"/>
      <c r="H22" s="774">
        <v>0</v>
      </c>
      <c r="I22" s="760">
        <v>2</v>
      </c>
      <c r="J22" s="760">
        <v>224.08000000000004</v>
      </c>
      <c r="K22" s="774">
        <v>1</v>
      </c>
      <c r="L22" s="760">
        <v>2</v>
      </c>
      <c r="M22" s="761">
        <v>224.08000000000004</v>
      </c>
    </row>
    <row r="23" spans="1:13" ht="14.4" customHeight="1" x14ac:dyDescent="0.3">
      <c r="A23" s="755" t="s">
        <v>546</v>
      </c>
      <c r="B23" s="756" t="s">
        <v>1591</v>
      </c>
      <c r="C23" s="756" t="s">
        <v>1592</v>
      </c>
      <c r="D23" s="756" t="s">
        <v>842</v>
      </c>
      <c r="E23" s="756" t="s">
        <v>1593</v>
      </c>
      <c r="F23" s="760"/>
      <c r="G23" s="760"/>
      <c r="H23" s="774">
        <v>0</v>
      </c>
      <c r="I23" s="760">
        <v>63</v>
      </c>
      <c r="J23" s="760">
        <v>18992.606997219373</v>
      </c>
      <c r="K23" s="774">
        <v>1</v>
      </c>
      <c r="L23" s="760">
        <v>63</v>
      </c>
      <c r="M23" s="761">
        <v>18992.606997219373</v>
      </c>
    </row>
    <row r="24" spans="1:13" ht="14.4" customHeight="1" x14ac:dyDescent="0.3">
      <c r="A24" s="755" t="s">
        <v>546</v>
      </c>
      <c r="B24" s="756" t="s">
        <v>1591</v>
      </c>
      <c r="C24" s="756" t="s">
        <v>1594</v>
      </c>
      <c r="D24" s="756" t="s">
        <v>842</v>
      </c>
      <c r="E24" s="756" t="s">
        <v>1595</v>
      </c>
      <c r="F24" s="760"/>
      <c r="G24" s="760"/>
      <c r="H24" s="774">
        <v>0</v>
      </c>
      <c r="I24" s="760">
        <v>92</v>
      </c>
      <c r="J24" s="760">
        <v>58020.705866253113</v>
      </c>
      <c r="K24" s="774">
        <v>1</v>
      </c>
      <c r="L24" s="760">
        <v>92</v>
      </c>
      <c r="M24" s="761">
        <v>58020.705866253113</v>
      </c>
    </row>
    <row r="25" spans="1:13" ht="14.4" customHeight="1" x14ac:dyDescent="0.3">
      <c r="A25" s="755" t="s">
        <v>546</v>
      </c>
      <c r="B25" s="756" t="s">
        <v>1591</v>
      </c>
      <c r="C25" s="756" t="s">
        <v>1596</v>
      </c>
      <c r="D25" s="756" t="s">
        <v>842</v>
      </c>
      <c r="E25" s="756" t="s">
        <v>1597</v>
      </c>
      <c r="F25" s="760"/>
      <c r="G25" s="760"/>
      <c r="H25" s="774">
        <v>0</v>
      </c>
      <c r="I25" s="760">
        <v>125</v>
      </c>
      <c r="J25" s="760">
        <v>51118.740835004945</v>
      </c>
      <c r="K25" s="774">
        <v>1</v>
      </c>
      <c r="L25" s="760">
        <v>125</v>
      </c>
      <c r="M25" s="761">
        <v>51118.740835004945</v>
      </c>
    </row>
    <row r="26" spans="1:13" ht="14.4" customHeight="1" x14ac:dyDescent="0.3">
      <c r="A26" s="755" t="s">
        <v>546</v>
      </c>
      <c r="B26" s="756" t="s">
        <v>1591</v>
      </c>
      <c r="C26" s="756" t="s">
        <v>1598</v>
      </c>
      <c r="D26" s="756" t="s">
        <v>842</v>
      </c>
      <c r="E26" s="756" t="s">
        <v>1599</v>
      </c>
      <c r="F26" s="760"/>
      <c r="G26" s="760"/>
      <c r="H26" s="774">
        <v>0</v>
      </c>
      <c r="I26" s="760">
        <v>9</v>
      </c>
      <c r="J26" s="760">
        <v>6490.7999999999993</v>
      </c>
      <c r="K26" s="774">
        <v>1</v>
      </c>
      <c r="L26" s="760">
        <v>9</v>
      </c>
      <c r="M26" s="761">
        <v>6490.7999999999993</v>
      </c>
    </row>
    <row r="27" spans="1:13" ht="14.4" customHeight="1" x14ac:dyDescent="0.3">
      <c r="A27" s="755" t="s">
        <v>546</v>
      </c>
      <c r="B27" s="756" t="s">
        <v>1600</v>
      </c>
      <c r="C27" s="756" t="s">
        <v>1601</v>
      </c>
      <c r="D27" s="756" t="s">
        <v>1602</v>
      </c>
      <c r="E27" s="756" t="s">
        <v>1603</v>
      </c>
      <c r="F27" s="760"/>
      <c r="G27" s="760"/>
      <c r="H27" s="774">
        <v>0</v>
      </c>
      <c r="I27" s="760">
        <v>6</v>
      </c>
      <c r="J27" s="760">
        <v>420.24000000000018</v>
      </c>
      <c r="K27" s="774">
        <v>1</v>
      </c>
      <c r="L27" s="760">
        <v>6</v>
      </c>
      <c r="M27" s="761">
        <v>420.24000000000018</v>
      </c>
    </row>
    <row r="28" spans="1:13" ht="14.4" customHeight="1" x14ac:dyDescent="0.3">
      <c r="A28" s="755" t="s">
        <v>546</v>
      </c>
      <c r="B28" s="756" t="s">
        <v>1600</v>
      </c>
      <c r="C28" s="756" t="s">
        <v>1604</v>
      </c>
      <c r="D28" s="756" t="s">
        <v>1602</v>
      </c>
      <c r="E28" s="756" t="s">
        <v>1605</v>
      </c>
      <c r="F28" s="760"/>
      <c r="G28" s="760"/>
      <c r="H28" s="774">
        <v>0</v>
      </c>
      <c r="I28" s="760">
        <v>6</v>
      </c>
      <c r="J28" s="760">
        <v>840.54</v>
      </c>
      <c r="K28" s="774">
        <v>1</v>
      </c>
      <c r="L28" s="760">
        <v>6</v>
      </c>
      <c r="M28" s="761">
        <v>840.54</v>
      </c>
    </row>
    <row r="29" spans="1:13" ht="14.4" customHeight="1" x14ac:dyDescent="0.3">
      <c r="A29" s="755" t="s">
        <v>546</v>
      </c>
      <c r="B29" s="756" t="s">
        <v>1606</v>
      </c>
      <c r="C29" s="756" t="s">
        <v>1607</v>
      </c>
      <c r="D29" s="756" t="s">
        <v>1608</v>
      </c>
      <c r="E29" s="756" t="s">
        <v>1609</v>
      </c>
      <c r="F29" s="760"/>
      <c r="G29" s="760"/>
      <c r="H29" s="774">
        <v>0</v>
      </c>
      <c r="I29" s="760">
        <v>1</v>
      </c>
      <c r="J29" s="760">
        <v>352.83</v>
      </c>
      <c r="K29" s="774">
        <v>1</v>
      </c>
      <c r="L29" s="760">
        <v>1</v>
      </c>
      <c r="M29" s="761">
        <v>352.83</v>
      </c>
    </row>
    <row r="30" spans="1:13" ht="14.4" customHeight="1" x14ac:dyDescent="0.3">
      <c r="A30" s="755" t="s">
        <v>546</v>
      </c>
      <c r="B30" s="756" t="s">
        <v>1606</v>
      </c>
      <c r="C30" s="756" t="s">
        <v>1610</v>
      </c>
      <c r="D30" s="756" t="s">
        <v>1608</v>
      </c>
      <c r="E30" s="756" t="s">
        <v>1611</v>
      </c>
      <c r="F30" s="760"/>
      <c r="G30" s="760"/>
      <c r="H30" s="774">
        <v>0</v>
      </c>
      <c r="I30" s="760">
        <v>9</v>
      </c>
      <c r="J30" s="760">
        <v>11405.88</v>
      </c>
      <c r="K30" s="774">
        <v>1</v>
      </c>
      <c r="L30" s="760">
        <v>9</v>
      </c>
      <c r="M30" s="761">
        <v>11405.88</v>
      </c>
    </row>
    <row r="31" spans="1:13" ht="14.4" customHeight="1" x14ac:dyDescent="0.3">
      <c r="A31" s="755" t="s">
        <v>546</v>
      </c>
      <c r="B31" s="756" t="s">
        <v>1606</v>
      </c>
      <c r="C31" s="756" t="s">
        <v>1612</v>
      </c>
      <c r="D31" s="756" t="s">
        <v>1608</v>
      </c>
      <c r="E31" s="756" t="s">
        <v>1613</v>
      </c>
      <c r="F31" s="760"/>
      <c r="G31" s="760"/>
      <c r="H31" s="774">
        <v>0</v>
      </c>
      <c r="I31" s="760">
        <v>2</v>
      </c>
      <c r="J31" s="760">
        <v>3160.14</v>
      </c>
      <c r="K31" s="774">
        <v>1</v>
      </c>
      <c r="L31" s="760">
        <v>2</v>
      </c>
      <c r="M31" s="761">
        <v>3160.14</v>
      </c>
    </row>
    <row r="32" spans="1:13" ht="14.4" customHeight="1" x14ac:dyDescent="0.3">
      <c r="A32" s="755" t="s">
        <v>546</v>
      </c>
      <c r="B32" s="756" t="s">
        <v>1614</v>
      </c>
      <c r="C32" s="756" t="s">
        <v>1615</v>
      </c>
      <c r="D32" s="756" t="s">
        <v>1616</v>
      </c>
      <c r="E32" s="756" t="s">
        <v>1617</v>
      </c>
      <c r="F32" s="760"/>
      <c r="G32" s="760"/>
      <c r="H32" s="774">
        <v>0</v>
      </c>
      <c r="I32" s="760">
        <v>3</v>
      </c>
      <c r="J32" s="760">
        <v>359.59000000000003</v>
      </c>
      <c r="K32" s="774">
        <v>1</v>
      </c>
      <c r="L32" s="760">
        <v>3</v>
      </c>
      <c r="M32" s="761">
        <v>359.59000000000003</v>
      </c>
    </row>
    <row r="33" spans="1:13" ht="14.4" customHeight="1" x14ac:dyDescent="0.3">
      <c r="A33" s="755" t="s">
        <v>546</v>
      </c>
      <c r="B33" s="756" t="s">
        <v>1614</v>
      </c>
      <c r="C33" s="756" t="s">
        <v>1618</v>
      </c>
      <c r="D33" s="756" t="s">
        <v>1616</v>
      </c>
      <c r="E33" s="756" t="s">
        <v>1619</v>
      </c>
      <c r="F33" s="760"/>
      <c r="G33" s="760"/>
      <c r="H33" s="774">
        <v>0</v>
      </c>
      <c r="I33" s="760">
        <v>1</v>
      </c>
      <c r="J33" s="760">
        <v>254.45</v>
      </c>
      <c r="K33" s="774">
        <v>1</v>
      </c>
      <c r="L33" s="760">
        <v>1</v>
      </c>
      <c r="M33" s="761">
        <v>254.45</v>
      </c>
    </row>
    <row r="34" spans="1:13" ht="14.4" customHeight="1" x14ac:dyDescent="0.3">
      <c r="A34" s="755" t="s">
        <v>546</v>
      </c>
      <c r="B34" s="756" t="s">
        <v>1614</v>
      </c>
      <c r="C34" s="756" t="s">
        <v>1620</v>
      </c>
      <c r="D34" s="756" t="s">
        <v>1141</v>
      </c>
      <c r="E34" s="756" t="s">
        <v>1617</v>
      </c>
      <c r="F34" s="760">
        <v>1</v>
      </c>
      <c r="G34" s="760">
        <v>120.02000000000001</v>
      </c>
      <c r="H34" s="774">
        <v>1</v>
      </c>
      <c r="I34" s="760"/>
      <c r="J34" s="760"/>
      <c r="K34" s="774">
        <v>0</v>
      </c>
      <c r="L34" s="760">
        <v>1</v>
      </c>
      <c r="M34" s="761">
        <v>120.02000000000001</v>
      </c>
    </row>
    <row r="35" spans="1:13" ht="14.4" customHeight="1" x14ac:dyDescent="0.3">
      <c r="A35" s="755" t="s">
        <v>546</v>
      </c>
      <c r="B35" s="756" t="s">
        <v>1621</v>
      </c>
      <c r="C35" s="756" t="s">
        <v>1622</v>
      </c>
      <c r="D35" s="756" t="s">
        <v>713</v>
      </c>
      <c r="E35" s="756" t="s">
        <v>1623</v>
      </c>
      <c r="F35" s="760"/>
      <c r="G35" s="760"/>
      <c r="H35" s="774">
        <v>0</v>
      </c>
      <c r="I35" s="760">
        <v>2</v>
      </c>
      <c r="J35" s="760">
        <v>90.380000000000024</v>
      </c>
      <c r="K35" s="774">
        <v>1</v>
      </c>
      <c r="L35" s="760">
        <v>2</v>
      </c>
      <c r="M35" s="761">
        <v>90.380000000000024</v>
      </c>
    </row>
    <row r="36" spans="1:13" ht="14.4" customHeight="1" x14ac:dyDescent="0.3">
      <c r="A36" s="755" t="s">
        <v>546</v>
      </c>
      <c r="B36" s="756" t="s">
        <v>1621</v>
      </c>
      <c r="C36" s="756" t="s">
        <v>1624</v>
      </c>
      <c r="D36" s="756" t="s">
        <v>713</v>
      </c>
      <c r="E36" s="756" t="s">
        <v>1625</v>
      </c>
      <c r="F36" s="760"/>
      <c r="G36" s="760"/>
      <c r="H36" s="774">
        <v>0</v>
      </c>
      <c r="I36" s="760">
        <v>2</v>
      </c>
      <c r="J36" s="760">
        <v>180.76</v>
      </c>
      <c r="K36" s="774">
        <v>1</v>
      </c>
      <c r="L36" s="760">
        <v>2</v>
      </c>
      <c r="M36" s="761">
        <v>180.76</v>
      </c>
    </row>
    <row r="37" spans="1:13" ht="14.4" customHeight="1" x14ac:dyDescent="0.3">
      <c r="A37" s="755" t="s">
        <v>546</v>
      </c>
      <c r="B37" s="756" t="s">
        <v>1626</v>
      </c>
      <c r="C37" s="756" t="s">
        <v>1627</v>
      </c>
      <c r="D37" s="756" t="s">
        <v>1628</v>
      </c>
      <c r="E37" s="756" t="s">
        <v>1629</v>
      </c>
      <c r="F37" s="760"/>
      <c r="G37" s="760"/>
      <c r="H37" s="774">
        <v>0</v>
      </c>
      <c r="I37" s="760">
        <v>8</v>
      </c>
      <c r="J37" s="760">
        <v>787.51999999999987</v>
      </c>
      <c r="K37" s="774">
        <v>1</v>
      </c>
      <c r="L37" s="760">
        <v>8</v>
      </c>
      <c r="M37" s="761">
        <v>787.51999999999987</v>
      </c>
    </row>
    <row r="38" spans="1:13" ht="14.4" customHeight="1" x14ac:dyDescent="0.3">
      <c r="A38" s="755" t="s">
        <v>546</v>
      </c>
      <c r="B38" s="756" t="s">
        <v>1630</v>
      </c>
      <c r="C38" s="756" t="s">
        <v>1631</v>
      </c>
      <c r="D38" s="756" t="s">
        <v>1632</v>
      </c>
      <c r="E38" s="756" t="s">
        <v>1633</v>
      </c>
      <c r="F38" s="760"/>
      <c r="G38" s="760"/>
      <c r="H38" s="774">
        <v>0</v>
      </c>
      <c r="I38" s="760">
        <v>8</v>
      </c>
      <c r="J38" s="760">
        <v>632.48000000000013</v>
      </c>
      <c r="K38" s="774">
        <v>1</v>
      </c>
      <c r="L38" s="760">
        <v>8</v>
      </c>
      <c r="M38" s="761">
        <v>632.48000000000013</v>
      </c>
    </row>
    <row r="39" spans="1:13" ht="14.4" customHeight="1" x14ac:dyDescent="0.3">
      <c r="A39" s="755" t="s">
        <v>546</v>
      </c>
      <c r="B39" s="756" t="s">
        <v>1634</v>
      </c>
      <c r="C39" s="756" t="s">
        <v>1635</v>
      </c>
      <c r="D39" s="756" t="s">
        <v>1636</v>
      </c>
      <c r="E39" s="756" t="s">
        <v>1637</v>
      </c>
      <c r="F39" s="760"/>
      <c r="G39" s="760"/>
      <c r="H39" s="774">
        <v>0</v>
      </c>
      <c r="I39" s="760">
        <v>10</v>
      </c>
      <c r="J39" s="760">
        <v>425.79999999999995</v>
      </c>
      <c r="K39" s="774">
        <v>1</v>
      </c>
      <c r="L39" s="760">
        <v>10</v>
      </c>
      <c r="M39" s="761">
        <v>425.79999999999995</v>
      </c>
    </row>
    <row r="40" spans="1:13" ht="14.4" customHeight="1" x14ac:dyDescent="0.3">
      <c r="A40" s="755" t="s">
        <v>546</v>
      </c>
      <c r="B40" s="756" t="s">
        <v>1638</v>
      </c>
      <c r="C40" s="756" t="s">
        <v>1639</v>
      </c>
      <c r="D40" s="756" t="s">
        <v>1159</v>
      </c>
      <c r="E40" s="756" t="s">
        <v>1640</v>
      </c>
      <c r="F40" s="760"/>
      <c r="G40" s="760"/>
      <c r="H40" s="774">
        <v>0</v>
      </c>
      <c r="I40" s="760">
        <v>20</v>
      </c>
      <c r="J40" s="760">
        <v>732.4</v>
      </c>
      <c r="K40" s="774">
        <v>1</v>
      </c>
      <c r="L40" s="760">
        <v>20</v>
      </c>
      <c r="M40" s="761">
        <v>732.4</v>
      </c>
    </row>
    <row r="41" spans="1:13" ht="14.4" customHeight="1" x14ac:dyDescent="0.3">
      <c r="A41" s="755" t="s">
        <v>546</v>
      </c>
      <c r="B41" s="756" t="s">
        <v>1638</v>
      </c>
      <c r="C41" s="756" t="s">
        <v>1641</v>
      </c>
      <c r="D41" s="756" t="s">
        <v>1158</v>
      </c>
      <c r="E41" s="756" t="s">
        <v>1642</v>
      </c>
      <c r="F41" s="760"/>
      <c r="G41" s="760"/>
      <c r="H41" s="774">
        <v>0</v>
      </c>
      <c r="I41" s="760">
        <v>8</v>
      </c>
      <c r="J41" s="760">
        <v>315.84000000000003</v>
      </c>
      <c r="K41" s="774">
        <v>1</v>
      </c>
      <c r="L41" s="760">
        <v>8</v>
      </c>
      <c r="M41" s="761">
        <v>315.84000000000003</v>
      </c>
    </row>
    <row r="42" spans="1:13" ht="14.4" customHeight="1" x14ac:dyDescent="0.3">
      <c r="A42" s="755" t="s">
        <v>546</v>
      </c>
      <c r="B42" s="756" t="s">
        <v>1643</v>
      </c>
      <c r="C42" s="756" t="s">
        <v>1644</v>
      </c>
      <c r="D42" s="756" t="s">
        <v>677</v>
      </c>
      <c r="E42" s="756" t="s">
        <v>1645</v>
      </c>
      <c r="F42" s="760"/>
      <c r="G42" s="760"/>
      <c r="H42" s="774">
        <v>0</v>
      </c>
      <c r="I42" s="760">
        <v>18</v>
      </c>
      <c r="J42" s="760">
        <v>448.74040804515653</v>
      </c>
      <c r="K42" s="774">
        <v>1</v>
      </c>
      <c r="L42" s="760">
        <v>18</v>
      </c>
      <c r="M42" s="761">
        <v>448.74040804515653</v>
      </c>
    </row>
    <row r="43" spans="1:13" ht="14.4" customHeight="1" x14ac:dyDescent="0.3">
      <c r="A43" s="755" t="s">
        <v>546</v>
      </c>
      <c r="B43" s="756" t="s">
        <v>1643</v>
      </c>
      <c r="C43" s="756" t="s">
        <v>1646</v>
      </c>
      <c r="D43" s="756" t="s">
        <v>677</v>
      </c>
      <c r="E43" s="756" t="s">
        <v>1647</v>
      </c>
      <c r="F43" s="760"/>
      <c r="G43" s="760"/>
      <c r="H43" s="774">
        <v>0</v>
      </c>
      <c r="I43" s="760">
        <v>3</v>
      </c>
      <c r="J43" s="760">
        <v>205.02985338281482</v>
      </c>
      <c r="K43" s="774">
        <v>1</v>
      </c>
      <c r="L43" s="760">
        <v>3</v>
      </c>
      <c r="M43" s="761">
        <v>205.02985338281482</v>
      </c>
    </row>
    <row r="44" spans="1:13" ht="14.4" customHeight="1" x14ac:dyDescent="0.3">
      <c r="A44" s="755" t="s">
        <v>546</v>
      </c>
      <c r="B44" s="756" t="s">
        <v>1643</v>
      </c>
      <c r="C44" s="756" t="s">
        <v>1648</v>
      </c>
      <c r="D44" s="756" t="s">
        <v>675</v>
      </c>
      <c r="E44" s="756" t="s">
        <v>1649</v>
      </c>
      <c r="F44" s="760"/>
      <c r="G44" s="760"/>
      <c r="H44" s="774">
        <v>0</v>
      </c>
      <c r="I44" s="760">
        <v>1</v>
      </c>
      <c r="J44" s="760">
        <v>44.12</v>
      </c>
      <c r="K44" s="774">
        <v>1</v>
      </c>
      <c r="L44" s="760">
        <v>1</v>
      </c>
      <c r="M44" s="761">
        <v>44.12</v>
      </c>
    </row>
    <row r="45" spans="1:13" ht="14.4" customHeight="1" x14ac:dyDescent="0.3">
      <c r="A45" s="755" t="s">
        <v>546</v>
      </c>
      <c r="B45" s="756" t="s">
        <v>1650</v>
      </c>
      <c r="C45" s="756" t="s">
        <v>1651</v>
      </c>
      <c r="D45" s="756" t="s">
        <v>1652</v>
      </c>
      <c r="E45" s="756" t="s">
        <v>1653</v>
      </c>
      <c r="F45" s="760"/>
      <c r="G45" s="760"/>
      <c r="H45" s="774">
        <v>0</v>
      </c>
      <c r="I45" s="760">
        <v>1</v>
      </c>
      <c r="J45" s="760">
        <v>123.88000000000002</v>
      </c>
      <c r="K45" s="774">
        <v>1</v>
      </c>
      <c r="L45" s="760">
        <v>1</v>
      </c>
      <c r="M45" s="761">
        <v>123.88000000000002</v>
      </c>
    </row>
    <row r="46" spans="1:13" ht="14.4" customHeight="1" x14ac:dyDescent="0.3">
      <c r="A46" s="755" t="s">
        <v>546</v>
      </c>
      <c r="B46" s="756" t="s">
        <v>1654</v>
      </c>
      <c r="C46" s="756" t="s">
        <v>1655</v>
      </c>
      <c r="D46" s="756" t="s">
        <v>1656</v>
      </c>
      <c r="E46" s="756" t="s">
        <v>1657</v>
      </c>
      <c r="F46" s="760"/>
      <c r="G46" s="760"/>
      <c r="H46" s="774">
        <v>0</v>
      </c>
      <c r="I46" s="760">
        <v>3</v>
      </c>
      <c r="J46" s="760">
        <v>97.68</v>
      </c>
      <c r="K46" s="774">
        <v>1</v>
      </c>
      <c r="L46" s="760">
        <v>3</v>
      </c>
      <c r="M46" s="761">
        <v>97.68</v>
      </c>
    </row>
    <row r="47" spans="1:13" ht="14.4" customHeight="1" x14ac:dyDescent="0.3">
      <c r="A47" s="755" t="s">
        <v>546</v>
      </c>
      <c r="B47" s="756" t="s">
        <v>1658</v>
      </c>
      <c r="C47" s="756" t="s">
        <v>1659</v>
      </c>
      <c r="D47" s="756" t="s">
        <v>1135</v>
      </c>
      <c r="E47" s="756" t="s">
        <v>1640</v>
      </c>
      <c r="F47" s="760"/>
      <c r="G47" s="760"/>
      <c r="H47" s="774">
        <v>0</v>
      </c>
      <c r="I47" s="760">
        <v>6</v>
      </c>
      <c r="J47" s="760">
        <v>520.08000000000004</v>
      </c>
      <c r="K47" s="774">
        <v>1</v>
      </c>
      <c r="L47" s="760">
        <v>6</v>
      </c>
      <c r="M47" s="761">
        <v>520.08000000000004</v>
      </c>
    </row>
    <row r="48" spans="1:13" ht="14.4" customHeight="1" x14ac:dyDescent="0.3">
      <c r="A48" s="755" t="s">
        <v>546</v>
      </c>
      <c r="B48" s="756" t="s">
        <v>1658</v>
      </c>
      <c r="C48" s="756" t="s">
        <v>1660</v>
      </c>
      <c r="D48" s="756" t="s">
        <v>1135</v>
      </c>
      <c r="E48" s="756" t="s">
        <v>1661</v>
      </c>
      <c r="F48" s="760"/>
      <c r="G48" s="760"/>
      <c r="H48" s="774">
        <v>0</v>
      </c>
      <c r="I48" s="760">
        <v>6</v>
      </c>
      <c r="J48" s="760">
        <v>1334.58</v>
      </c>
      <c r="K48" s="774">
        <v>1</v>
      </c>
      <c r="L48" s="760">
        <v>6</v>
      </c>
      <c r="M48" s="761">
        <v>1334.58</v>
      </c>
    </row>
    <row r="49" spans="1:13" ht="14.4" customHeight="1" x14ac:dyDescent="0.3">
      <c r="A49" s="755" t="s">
        <v>546</v>
      </c>
      <c r="B49" s="756" t="s">
        <v>1658</v>
      </c>
      <c r="C49" s="756" t="s">
        <v>1662</v>
      </c>
      <c r="D49" s="756" t="s">
        <v>1139</v>
      </c>
      <c r="E49" s="756" t="s">
        <v>1642</v>
      </c>
      <c r="F49" s="760"/>
      <c r="G49" s="760"/>
      <c r="H49" s="774">
        <v>0</v>
      </c>
      <c r="I49" s="760">
        <v>2</v>
      </c>
      <c r="J49" s="760">
        <v>325.58</v>
      </c>
      <c r="K49" s="774">
        <v>1</v>
      </c>
      <c r="L49" s="760">
        <v>2</v>
      </c>
      <c r="M49" s="761">
        <v>325.58</v>
      </c>
    </row>
    <row r="50" spans="1:13" ht="14.4" customHeight="1" x14ac:dyDescent="0.3">
      <c r="A50" s="755" t="s">
        <v>546</v>
      </c>
      <c r="B50" s="756" t="s">
        <v>1658</v>
      </c>
      <c r="C50" s="756" t="s">
        <v>1663</v>
      </c>
      <c r="D50" s="756" t="s">
        <v>1139</v>
      </c>
      <c r="E50" s="756" t="s">
        <v>1664</v>
      </c>
      <c r="F50" s="760"/>
      <c r="G50" s="760"/>
      <c r="H50" s="774">
        <v>0</v>
      </c>
      <c r="I50" s="760">
        <v>1</v>
      </c>
      <c r="J50" s="760">
        <v>368.25</v>
      </c>
      <c r="K50" s="774">
        <v>1</v>
      </c>
      <c r="L50" s="760">
        <v>1</v>
      </c>
      <c r="M50" s="761">
        <v>368.25</v>
      </c>
    </row>
    <row r="51" spans="1:13" ht="14.4" customHeight="1" x14ac:dyDescent="0.3">
      <c r="A51" s="755" t="s">
        <v>546</v>
      </c>
      <c r="B51" s="756" t="s">
        <v>1665</v>
      </c>
      <c r="C51" s="756" t="s">
        <v>1666</v>
      </c>
      <c r="D51" s="756" t="s">
        <v>1667</v>
      </c>
      <c r="E51" s="756" t="s">
        <v>1668</v>
      </c>
      <c r="F51" s="760"/>
      <c r="G51" s="760"/>
      <c r="H51" s="774">
        <v>0</v>
      </c>
      <c r="I51" s="760">
        <v>13</v>
      </c>
      <c r="J51" s="760">
        <v>193.44000000000005</v>
      </c>
      <c r="K51" s="774">
        <v>1</v>
      </c>
      <c r="L51" s="760">
        <v>13</v>
      </c>
      <c r="M51" s="761">
        <v>193.44000000000005</v>
      </c>
    </row>
    <row r="52" spans="1:13" ht="14.4" customHeight="1" x14ac:dyDescent="0.3">
      <c r="A52" s="755" t="s">
        <v>546</v>
      </c>
      <c r="B52" s="756" t="s">
        <v>1665</v>
      </c>
      <c r="C52" s="756" t="s">
        <v>1669</v>
      </c>
      <c r="D52" s="756" t="s">
        <v>1667</v>
      </c>
      <c r="E52" s="756" t="s">
        <v>1670</v>
      </c>
      <c r="F52" s="760"/>
      <c r="G52" s="760"/>
      <c r="H52" s="774">
        <v>0</v>
      </c>
      <c r="I52" s="760">
        <v>9</v>
      </c>
      <c r="J52" s="760">
        <v>108.53999999999999</v>
      </c>
      <c r="K52" s="774">
        <v>1</v>
      </c>
      <c r="L52" s="760">
        <v>9</v>
      </c>
      <c r="M52" s="761">
        <v>108.53999999999999</v>
      </c>
    </row>
    <row r="53" spans="1:13" ht="14.4" customHeight="1" x14ac:dyDescent="0.3">
      <c r="A53" s="755" t="s">
        <v>546</v>
      </c>
      <c r="B53" s="756" t="s">
        <v>1665</v>
      </c>
      <c r="C53" s="756" t="s">
        <v>1671</v>
      </c>
      <c r="D53" s="756" t="s">
        <v>1667</v>
      </c>
      <c r="E53" s="756" t="s">
        <v>1672</v>
      </c>
      <c r="F53" s="760"/>
      <c r="G53" s="760"/>
      <c r="H53" s="774">
        <v>0</v>
      </c>
      <c r="I53" s="760">
        <v>6</v>
      </c>
      <c r="J53" s="760">
        <v>217.07996615689916</v>
      </c>
      <c r="K53" s="774">
        <v>1</v>
      </c>
      <c r="L53" s="760">
        <v>6</v>
      </c>
      <c r="M53" s="761">
        <v>217.07996615689916</v>
      </c>
    </row>
    <row r="54" spans="1:13" ht="14.4" customHeight="1" x14ac:dyDescent="0.3">
      <c r="A54" s="755" t="s">
        <v>546</v>
      </c>
      <c r="B54" s="756" t="s">
        <v>1673</v>
      </c>
      <c r="C54" s="756" t="s">
        <v>1674</v>
      </c>
      <c r="D54" s="756" t="s">
        <v>1675</v>
      </c>
      <c r="E54" s="756" t="s">
        <v>1676</v>
      </c>
      <c r="F54" s="760"/>
      <c r="G54" s="760"/>
      <c r="H54" s="774">
        <v>0</v>
      </c>
      <c r="I54" s="760">
        <v>13</v>
      </c>
      <c r="J54" s="760">
        <v>1518.9200000000003</v>
      </c>
      <c r="K54" s="774">
        <v>1</v>
      </c>
      <c r="L54" s="760">
        <v>13</v>
      </c>
      <c r="M54" s="761">
        <v>1518.9200000000003</v>
      </c>
    </row>
    <row r="55" spans="1:13" ht="14.4" customHeight="1" x14ac:dyDescent="0.3">
      <c r="A55" s="755" t="s">
        <v>546</v>
      </c>
      <c r="B55" s="756" t="s">
        <v>1673</v>
      </c>
      <c r="C55" s="756" t="s">
        <v>1677</v>
      </c>
      <c r="D55" s="756" t="s">
        <v>1675</v>
      </c>
      <c r="E55" s="756" t="s">
        <v>1678</v>
      </c>
      <c r="F55" s="760"/>
      <c r="G55" s="760"/>
      <c r="H55" s="774">
        <v>0</v>
      </c>
      <c r="I55" s="760">
        <v>1</v>
      </c>
      <c r="J55" s="760">
        <v>279.59000000000009</v>
      </c>
      <c r="K55" s="774">
        <v>1</v>
      </c>
      <c r="L55" s="760">
        <v>1</v>
      </c>
      <c r="M55" s="761">
        <v>279.59000000000009</v>
      </c>
    </row>
    <row r="56" spans="1:13" ht="14.4" customHeight="1" x14ac:dyDescent="0.3">
      <c r="A56" s="755" t="s">
        <v>546</v>
      </c>
      <c r="B56" s="756" t="s">
        <v>1673</v>
      </c>
      <c r="C56" s="756" t="s">
        <v>1679</v>
      </c>
      <c r="D56" s="756" t="s">
        <v>1680</v>
      </c>
      <c r="E56" s="756" t="s">
        <v>1681</v>
      </c>
      <c r="F56" s="760"/>
      <c r="G56" s="760"/>
      <c r="H56" s="774">
        <v>0</v>
      </c>
      <c r="I56" s="760">
        <v>2</v>
      </c>
      <c r="J56" s="760">
        <v>110.40999999999998</v>
      </c>
      <c r="K56" s="774">
        <v>1</v>
      </c>
      <c r="L56" s="760">
        <v>2</v>
      </c>
      <c r="M56" s="761">
        <v>110.40999999999998</v>
      </c>
    </row>
    <row r="57" spans="1:13" ht="14.4" customHeight="1" x14ac:dyDescent="0.3">
      <c r="A57" s="755" t="s">
        <v>546</v>
      </c>
      <c r="B57" s="756" t="s">
        <v>1673</v>
      </c>
      <c r="C57" s="756" t="s">
        <v>1682</v>
      </c>
      <c r="D57" s="756" t="s">
        <v>1675</v>
      </c>
      <c r="E57" s="756" t="s">
        <v>1683</v>
      </c>
      <c r="F57" s="760"/>
      <c r="G57" s="760"/>
      <c r="H57" s="774">
        <v>0</v>
      </c>
      <c r="I57" s="760">
        <v>2</v>
      </c>
      <c r="J57" s="760">
        <v>365.86000000000024</v>
      </c>
      <c r="K57" s="774">
        <v>1</v>
      </c>
      <c r="L57" s="760">
        <v>2</v>
      </c>
      <c r="M57" s="761">
        <v>365.86000000000024</v>
      </c>
    </row>
    <row r="58" spans="1:13" ht="14.4" customHeight="1" x14ac:dyDescent="0.3">
      <c r="A58" s="755" t="s">
        <v>546</v>
      </c>
      <c r="B58" s="756" t="s">
        <v>1684</v>
      </c>
      <c r="C58" s="756" t="s">
        <v>1685</v>
      </c>
      <c r="D58" s="756" t="s">
        <v>1038</v>
      </c>
      <c r="E58" s="756" t="s">
        <v>1686</v>
      </c>
      <c r="F58" s="760"/>
      <c r="G58" s="760"/>
      <c r="H58" s="774">
        <v>0</v>
      </c>
      <c r="I58" s="760">
        <v>2</v>
      </c>
      <c r="J58" s="760">
        <v>517.24</v>
      </c>
      <c r="K58" s="774">
        <v>1</v>
      </c>
      <c r="L58" s="760">
        <v>2</v>
      </c>
      <c r="M58" s="761">
        <v>517.24</v>
      </c>
    </row>
    <row r="59" spans="1:13" ht="14.4" customHeight="1" x14ac:dyDescent="0.3">
      <c r="A59" s="755" t="s">
        <v>546</v>
      </c>
      <c r="B59" s="756" t="s">
        <v>1687</v>
      </c>
      <c r="C59" s="756" t="s">
        <v>1688</v>
      </c>
      <c r="D59" s="756" t="s">
        <v>559</v>
      </c>
      <c r="E59" s="756" t="s">
        <v>1689</v>
      </c>
      <c r="F59" s="760"/>
      <c r="G59" s="760"/>
      <c r="H59" s="774">
        <v>0</v>
      </c>
      <c r="I59" s="760">
        <v>1</v>
      </c>
      <c r="J59" s="760">
        <v>164.14</v>
      </c>
      <c r="K59" s="774">
        <v>1</v>
      </c>
      <c r="L59" s="760">
        <v>1</v>
      </c>
      <c r="M59" s="761">
        <v>164.14</v>
      </c>
    </row>
    <row r="60" spans="1:13" ht="14.4" customHeight="1" x14ac:dyDescent="0.3">
      <c r="A60" s="755" t="s">
        <v>546</v>
      </c>
      <c r="B60" s="756" t="s">
        <v>1690</v>
      </c>
      <c r="C60" s="756" t="s">
        <v>1691</v>
      </c>
      <c r="D60" s="756" t="s">
        <v>1018</v>
      </c>
      <c r="E60" s="756" t="s">
        <v>1692</v>
      </c>
      <c r="F60" s="760"/>
      <c r="G60" s="760"/>
      <c r="H60" s="774">
        <v>0</v>
      </c>
      <c r="I60" s="760">
        <v>2</v>
      </c>
      <c r="J60" s="760">
        <v>43.34</v>
      </c>
      <c r="K60" s="774">
        <v>1</v>
      </c>
      <c r="L60" s="760">
        <v>2</v>
      </c>
      <c r="M60" s="761">
        <v>43.34</v>
      </c>
    </row>
    <row r="61" spans="1:13" ht="14.4" customHeight="1" x14ac:dyDescent="0.3">
      <c r="A61" s="755" t="s">
        <v>546</v>
      </c>
      <c r="B61" s="756" t="s">
        <v>1693</v>
      </c>
      <c r="C61" s="756" t="s">
        <v>1694</v>
      </c>
      <c r="D61" s="756" t="s">
        <v>1695</v>
      </c>
      <c r="E61" s="756" t="s">
        <v>1696</v>
      </c>
      <c r="F61" s="760"/>
      <c r="G61" s="760"/>
      <c r="H61" s="774">
        <v>0</v>
      </c>
      <c r="I61" s="760">
        <v>10</v>
      </c>
      <c r="J61" s="760">
        <v>700.6</v>
      </c>
      <c r="K61" s="774">
        <v>1</v>
      </c>
      <c r="L61" s="760">
        <v>10</v>
      </c>
      <c r="M61" s="761">
        <v>700.6</v>
      </c>
    </row>
    <row r="62" spans="1:13" ht="14.4" customHeight="1" x14ac:dyDescent="0.3">
      <c r="A62" s="755" t="s">
        <v>546</v>
      </c>
      <c r="B62" s="756" t="s">
        <v>1697</v>
      </c>
      <c r="C62" s="756" t="s">
        <v>1698</v>
      </c>
      <c r="D62" s="756" t="s">
        <v>1020</v>
      </c>
      <c r="E62" s="756" t="s">
        <v>1699</v>
      </c>
      <c r="F62" s="760"/>
      <c r="G62" s="760"/>
      <c r="H62" s="774">
        <v>0</v>
      </c>
      <c r="I62" s="760">
        <v>1</v>
      </c>
      <c r="J62" s="760">
        <v>86.339999999999989</v>
      </c>
      <c r="K62" s="774">
        <v>1</v>
      </c>
      <c r="L62" s="760">
        <v>1</v>
      </c>
      <c r="M62" s="761">
        <v>86.339999999999989</v>
      </c>
    </row>
    <row r="63" spans="1:13" ht="14.4" customHeight="1" x14ac:dyDescent="0.3">
      <c r="A63" s="755" t="s">
        <v>546</v>
      </c>
      <c r="B63" s="756" t="s">
        <v>1700</v>
      </c>
      <c r="C63" s="756" t="s">
        <v>1701</v>
      </c>
      <c r="D63" s="756" t="s">
        <v>1702</v>
      </c>
      <c r="E63" s="756" t="s">
        <v>1703</v>
      </c>
      <c r="F63" s="760"/>
      <c r="G63" s="760"/>
      <c r="H63" s="774">
        <v>0</v>
      </c>
      <c r="I63" s="760">
        <v>1</v>
      </c>
      <c r="J63" s="760">
        <v>210.47</v>
      </c>
      <c r="K63" s="774">
        <v>1</v>
      </c>
      <c r="L63" s="760">
        <v>1</v>
      </c>
      <c r="M63" s="761">
        <v>210.47</v>
      </c>
    </row>
    <row r="64" spans="1:13" ht="14.4" customHeight="1" x14ac:dyDescent="0.3">
      <c r="A64" s="755" t="s">
        <v>546</v>
      </c>
      <c r="B64" s="756" t="s">
        <v>1700</v>
      </c>
      <c r="C64" s="756" t="s">
        <v>1704</v>
      </c>
      <c r="D64" s="756" t="s">
        <v>1702</v>
      </c>
      <c r="E64" s="756" t="s">
        <v>1642</v>
      </c>
      <c r="F64" s="760"/>
      <c r="G64" s="760"/>
      <c r="H64" s="774">
        <v>0</v>
      </c>
      <c r="I64" s="760">
        <v>6</v>
      </c>
      <c r="J64" s="760">
        <v>264.71999999999997</v>
      </c>
      <c r="K64" s="774">
        <v>1</v>
      </c>
      <c r="L64" s="760">
        <v>6</v>
      </c>
      <c r="M64" s="761">
        <v>264.71999999999997</v>
      </c>
    </row>
    <row r="65" spans="1:13" ht="14.4" customHeight="1" x14ac:dyDescent="0.3">
      <c r="A65" s="755" t="s">
        <v>546</v>
      </c>
      <c r="B65" s="756" t="s">
        <v>1700</v>
      </c>
      <c r="C65" s="756" t="s">
        <v>1705</v>
      </c>
      <c r="D65" s="756" t="s">
        <v>1702</v>
      </c>
      <c r="E65" s="756" t="s">
        <v>1706</v>
      </c>
      <c r="F65" s="760"/>
      <c r="G65" s="760"/>
      <c r="H65" s="774">
        <v>0</v>
      </c>
      <c r="I65" s="760">
        <v>5</v>
      </c>
      <c r="J65" s="760">
        <v>735.44984253853841</v>
      </c>
      <c r="K65" s="774">
        <v>1</v>
      </c>
      <c r="L65" s="760">
        <v>5</v>
      </c>
      <c r="M65" s="761">
        <v>735.44984253853841</v>
      </c>
    </row>
    <row r="66" spans="1:13" ht="14.4" customHeight="1" x14ac:dyDescent="0.3">
      <c r="A66" s="755" t="s">
        <v>546</v>
      </c>
      <c r="B66" s="756" t="s">
        <v>1700</v>
      </c>
      <c r="C66" s="756" t="s">
        <v>1707</v>
      </c>
      <c r="D66" s="756" t="s">
        <v>1702</v>
      </c>
      <c r="E66" s="756" t="s">
        <v>1708</v>
      </c>
      <c r="F66" s="760"/>
      <c r="G66" s="760"/>
      <c r="H66" s="774">
        <v>0</v>
      </c>
      <c r="I66" s="760">
        <v>4</v>
      </c>
      <c r="J66" s="760">
        <v>353.18000000000006</v>
      </c>
      <c r="K66" s="774">
        <v>1</v>
      </c>
      <c r="L66" s="760">
        <v>4</v>
      </c>
      <c r="M66" s="761">
        <v>353.18000000000006</v>
      </c>
    </row>
    <row r="67" spans="1:13" ht="14.4" customHeight="1" x14ac:dyDescent="0.3">
      <c r="A67" s="755" t="s">
        <v>546</v>
      </c>
      <c r="B67" s="756" t="s">
        <v>1700</v>
      </c>
      <c r="C67" s="756" t="s">
        <v>1709</v>
      </c>
      <c r="D67" s="756" t="s">
        <v>1702</v>
      </c>
      <c r="E67" s="756" t="s">
        <v>1710</v>
      </c>
      <c r="F67" s="760"/>
      <c r="G67" s="760"/>
      <c r="H67" s="774">
        <v>0</v>
      </c>
      <c r="I67" s="760">
        <v>7</v>
      </c>
      <c r="J67" s="760">
        <v>2088.3899999999994</v>
      </c>
      <c r="K67" s="774">
        <v>1</v>
      </c>
      <c r="L67" s="760">
        <v>7</v>
      </c>
      <c r="M67" s="761">
        <v>2088.3899999999994</v>
      </c>
    </row>
    <row r="68" spans="1:13" ht="14.4" customHeight="1" x14ac:dyDescent="0.3">
      <c r="A68" s="755" t="s">
        <v>546</v>
      </c>
      <c r="B68" s="756" t="s">
        <v>1700</v>
      </c>
      <c r="C68" s="756" t="s">
        <v>1711</v>
      </c>
      <c r="D68" s="756" t="s">
        <v>1702</v>
      </c>
      <c r="E68" s="756" t="s">
        <v>1712</v>
      </c>
      <c r="F68" s="760"/>
      <c r="G68" s="760"/>
      <c r="H68" s="774">
        <v>0</v>
      </c>
      <c r="I68" s="760">
        <v>2</v>
      </c>
      <c r="J68" s="760">
        <v>939.90000000000043</v>
      </c>
      <c r="K68" s="774">
        <v>1</v>
      </c>
      <c r="L68" s="760">
        <v>2</v>
      </c>
      <c r="M68" s="761">
        <v>939.90000000000043</v>
      </c>
    </row>
    <row r="69" spans="1:13" ht="14.4" customHeight="1" x14ac:dyDescent="0.3">
      <c r="A69" s="755" t="s">
        <v>546</v>
      </c>
      <c r="B69" s="756" t="s">
        <v>1713</v>
      </c>
      <c r="C69" s="756" t="s">
        <v>1714</v>
      </c>
      <c r="D69" s="756" t="s">
        <v>1715</v>
      </c>
      <c r="E69" s="756" t="s">
        <v>1642</v>
      </c>
      <c r="F69" s="760"/>
      <c r="G69" s="760"/>
      <c r="H69" s="774">
        <v>0</v>
      </c>
      <c r="I69" s="760">
        <v>2</v>
      </c>
      <c r="J69" s="760">
        <v>139.69999999999993</v>
      </c>
      <c r="K69" s="774">
        <v>1</v>
      </c>
      <c r="L69" s="760">
        <v>2</v>
      </c>
      <c r="M69" s="761">
        <v>139.69999999999993</v>
      </c>
    </row>
    <row r="70" spans="1:13" ht="14.4" customHeight="1" x14ac:dyDescent="0.3">
      <c r="A70" s="755" t="s">
        <v>546</v>
      </c>
      <c r="B70" s="756" t="s">
        <v>1713</v>
      </c>
      <c r="C70" s="756" t="s">
        <v>1716</v>
      </c>
      <c r="D70" s="756" t="s">
        <v>1715</v>
      </c>
      <c r="E70" s="756" t="s">
        <v>1708</v>
      </c>
      <c r="F70" s="760"/>
      <c r="G70" s="760"/>
      <c r="H70" s="774">
        <v>0</v>
      </c>
      <c r="I70" s="760">
        <v>1</v>
      </c>
      <c r="J70" s="760">
        <v>107.46000000000002</v>
      </c>
      <c r="K70" s="774">
        <v>1</v>
      </c>
      <c r="L70" s="760">
        <v>1</v>
      </c>
      <c r="M70" s="761">
        <v>107.46000000000002</v>
      </c>
    </row>
    <row r="71" spans="1:13" ht="14.4" customHeight="1" x14ac:dyDescent="0.3">
      <c r="A71" s="755" t="s">
        <v>546</v>
      </c>
      <c r="B71" s="756" t="s">
        <v>1717</v>
      </c>
      <c r="C71" s="756" t="s">
        <v>1718</v>
      </c>
      <c r="D71" s="756" t="s">
        <v>834</v>
      </c>
      <c r="E71" s="756" t="s">
        <v>1719</v>
      </c>
      <c r="F71" s="760"/>
      <c r="G71" s="760"/>
      <c r="H71" s="774">
        <v>0</v>
      </c>
      <c r="I71" s="760">
        <v>13</v>
      </c>
      <c r="J71" s="760">
        <v>1281.5998944476164</v>
      </c>
      <c r="K71" s="774">
        <v>1</v>
      </c>
      <c r="L71" s="760">
        <v>13</v>
      </c>
      <c r="M71" s="761">
        <v>1281.5998944476164</v>
      </c>
    </row>
    <row r="72" spans="1:13" ht="14.4" customHeight="1" x14ac:dyDescent="0.3">
      <c r="A72" s="755" t="s">
        <v>546</v>
      </c>
      <c r="B72" s="756" t="s">
        <v>1720</v>
      </c>
      <c r="C72" s="756" t="s">
        <v>1721</v>
      </c>
      <c r="D72" s="756" t="s">
        <v>1722</v>
      </c>
      <c r="E72" s="756" t="s">
        <v>1723</v>
      </c>
      <c r="F72" s="760"/>
      <c r="G72" s="760"/>
      <c r="H72" s="774">
        <v>0</v>
      </c>
      <c r="I72" s="760">
        <v>9</v>
      </c>
      <c r="J72" s="760">
        <v>515.23021481628803</v>
      </c>
      <c r="K72" s="774">
        <v>1</v>
      </c>
      <c r="L72" s="760">
        <v>9</v>
      </c>
      <c r="M72" s="761">
        <v>515.23021481628803</v>
      </c>
    </row>
    <row r="73" spans="1:13" ht="14.4" customHeight="1" x14ac:dyDescent="0.3">
      <c r="A73" s="755" t="s">
        <v>546</v>
      </c>
      <c r="B73" s="756" t="s">
        <v>1720</v>
      </c>
      <c r="C73" s="756" t="s">
        <v>1724</v>
      </c>
      <c r="D73" s="756" t="s">
        <v>1190</v>
      </c>
      <c r="E73" s="756" t="s">
        <v>1725</v>
      </c>
      <c r="F73" s="760"/>
      <c r="G73" s="760"/>
      <c r="H73" s="774">
        <v>0</v>
      </c>
      <c r="I73" s="760">
        <v>25</v>
      </c>
      <c r="J73" s="760">
        <v>868.73993377027921</v>
      </c>
      <c r="K73" s="774">
        <v>1</v>
      </c>
      <c r="L73" s="760">
        <v>25</v>
      </c>
      <c r="M73" s="761">
        <v>868.73993377027921</v>
      </c>
    </row>
    <row r="74" spans="1:13" ht="14.4" customHeight="1" x14ac:dyDescent="0.3">
      <c r="A74" s="755" t="s">
        <v>546</v>
      </c>
      <c r="B74" s="756" t="s">
        <v>1726</v>
      </c>
      <c r="C74" s="756" t="s">
        <v>1727</v>
      </c>
      <c r="D74" s="756" t="s">
        <v>1728</v>
      </c>
      <c r="E74" s="756" t="s">
        <v>1729</v>
      </c>
      <c r="F74" s="760"/>
      <c r="G74" s="760"/>
      <c r="H74" s="774">
        <v>0</v>
      </c>
      <c r="I74" s="760">
        <v>1</v>
      </c>
      <c r="J74" s="760">
        <v>92.839999999999989</v>
      </c>
      <c r="K74" s="774">
        <v>1</v>
      </c>
      <c r="L74" s="760">
        <v>1</v>
      </c>
      <c r="M74" s="761">
        <v>92.839999999999989</v>
      </c>
    </row>
    <row r="75" spans="1:13" ht="14.4" customHeight="1" x14ac:dyDescent="0.3">
      <c r="A75" s="755" t="s">
        <v>546</v>
      </c>
      <c r="B75" s="756" t="s">
        <v>1726</v>
      </c>
      <c r="C75" s="756" t="s">
        <v>1730</v>
      </c>
      <c r="D75" s="756" t="s">
        <v>1728</v>
      </c>
      <c r="E75" s="756" t="s">
        <v>1731</v>
      </c>
      <c r="F75" s="760"/>
      <c r="G75" s="760"/>
      <c r="H75" s="774">
        <v>0</v>
      </c>
      <c r="I75" s="760">
        <v>1</v>
      </c>
      <c r="J75" s="760">
        <v>100.07000000000002</v>
      </c>
      <c r="K75" s="774">
        <v>1</v>
      </c>
      <c r="L75" s="760">
        <v>1</v>
      </c>
      <c r="M75" s="761">
        <v>100.07000000000002</v>
      </c>
    </row>
    <row r="76" spans="1:13" ht="14.4" customHeight="1" x14ac:dyDescent="0.3">
      <c r="A76" s="755" t="s">
        <v>546</v>
      </c>
      <c r="B76" s="756" t="s">
        <v>1726</v>
      </c>
      <c r="C76" s="756" t="s">
        <v>1732</v>
      </c>
      <c r="D76" s="756" t="s">
        <v>1728</v>
      </c>
      <c r="E76" s="756" t="s">
        <v>1733</v>
      </c>
      <c r="F76" s="760"/>
      <c r="G76" s="760"/>
      <c r="H76" s="774">
        <v>0</v>
      </c>
      <c r="I76" s="760">
        <v>2</v>
      </c>
      <c r="J76" s="760">
        <v>259.60000000000002</v>
      </c>
      <c r="K76" s="774">
        <v>1</v>
      </c>
      <c r="L76" s="760">
        <v>2</v>
      </c>
      <c r="M76" s="761">
        <v>259.60000000000002</v>
      </c>
    </row>
    <row r="77" spans="1:13" ht="14.4" customHeight="1" x14ac:dyDescent="0.3">
      <c r="A77" s="755" t="s">
        <v>546</v>
      </c>
      <c r="B77" s="756" t="s">
        <v>1726</v>
      </c>
      <c r="C77" s="756" t="s">
        <v>1734</v>
      </c>
      <c r="D77" s="756" t="s">
        <v>1004</v>
      </c>
      <c r="E77" s="756" t="s">
        <v>1735</v>
      </c>
      <c r="F77" s="760"/>
      <c r="G77" s="760"/>
      <c r="H77" s="774">
        <v>0</v>
      </c>
      <c r="I77" s="760">
        <v>1</v>
      </c>
      <c r="J77" s="760">
        <v>113.04999999999998</v>
      </c>
      <c r="K77" s="774">
        <v>1</v>
      </c>
      <c r="L77" s="760">
        <v>1</v>
      </c>
      <c r="M77" s="761">
        <v>113.04999999999998</v>
      </c>
    </row>
    <row r="78" spans="1:13" ht="14.4" customHeight="1" x14ac:dyDescent="0.3">
      <c r="A78" s="755" t="s">
        <v>546</v>
      </c>
      <c r="B78" s="756" t="s">
        <v>1726</v>
      </c>
      <c r="C78" s="756" t="s">
        <v>1736</v>
      </c>
      <c r="D78" s="756" t="s">
        <v>1002</v>
      </c>
      <c r="E78" s="756" t="s">
        <v>1737</v>
      </c>
      <c r="F78" s="760"/>
      <c r="G78" s="760"/>
      <c r="H78" s="774">
        <v>0</v>
      </c>
      <c r="I78" s="760">
        <v>5</v>
      </c>
      <c r="J78" s="760">
        <v>315.5501197079044</v>
      </c>
      <c r="K78" s="774">
        <v>1</v>
      </c>
      <c r="L78" s="760">
        <v>5</v>
      </c>
      <c r="M78" s="761">
        <v>315.5501197079044</v>
      </c>
    </row>
    <row r="79" spans="1:13" ht="14.4" customHeight="1" x14ac:dyDescent="0.3">
      <c r="A79" s="755" t="s">
        <v>546</v>
      </c>
      <c r="B79" s="756" t="s">
        <v>1726</v>
      </c>
      <c r="C79" s="756" t="s">
        <v>1738</v>
      </c>
      <c r="D79" s="756" t="s">
        <v>1728</v>
      </c>
      <c r="E79" s="756" t="s">
        <v>1739</v>
      </c>
      <c r="F79" s="760"/>
      <c r="G79" s="760"/>
      <c r="H79" s="774">
        <v>0</v>
      </c>
      <c r="I79" s="760">
        <v>3</v>
      </c>
      <c r="J79" s="760">
        <v>234.87000000000006</v>
      </c>
      <c r="K79" s="774">
        <v>1</v>
      </c>
      <c r="L79" s="760">
        <v>3</v>
      </c>
      <c r="M79" s="761">
        <v>234.87000000000006</v>
      </c>
    </row>
    <row r="80" spans="1:13" ht="14.4" customHeight="1" x14ac:dyDescent="0.3">
      <c r="A80" s="755" t="s">
        <v>546</v>
      </c>
      <c r="B80" s="756" t="s">
        <v>1726</v>
      </c>
      <c r="C80" s="756" t="s">
        <v>1740</v>
      </c>
      <c r="D80" s="756" t="s">
        <v>1728</v>
      </c>
      <c r="E80" s="756" t="s">
        <v>1741</v>
      </c>
      <c r="F80" s="760"/>
      <c r="G80" s="760"/>
      <c r="H80" s="774">
        <v>0</v>
      </c>
      <c r="I80" s="760">
        <v>9</v>
      </c>
      <c r="J80" s="760">
        <v>553.05999999999995</v>
      </c>
      <c r="K80" s="774">
        <v>1</v>
      </c>
      <c r="L80" s="760">
        <v>9</v>
      </c>
      <c r="M80" s="761">
        <v>553.05999999999995</v>
      </c>
    </row>
    <row r="81" spans="1:13" ht="14.4" customHeight="1" x14ac:dyDescent="0.3">
      <c r="A81" s="755" t="s">
        <v>546</v>
      </c>
      <c r="B81" s="756" t="s">
        <v>1726</v>
      </c>
      <c r="C81" s="756" t="s">
        <v>1742</v>
      </c>
      <c r="D81" s="756" t="s">
        <v>1728</v>
      </c>
      <c r="E81" s="756" t="s">
        <v>1743</v>
      </c>
      <c r="F81" s="760"/>
      <c r="G81" s="760"/>
      <c r="H81" s="774">
        <v>0</v>
      </c>
      <c r="I81" s="760">
        <v>2</v>
      </c>
      <c r="J81" s="760">
        <v>189.86</v>
      </c>
      <c r="K81" s="774">
        <v>1</v>
      </c>
      <c r="L81" s="760">
        <v>2</v>
      </c>
      <c r="M81" s="761">
        <v>189.86</v>
      </c>
    </row>
    <row r="82" spans="1:13" ht="14.4" customHeight="1" x14ac:dyDescent="0.3">
      <c r="A82" s="755" t="s">
        <v>546</v>
      </c>
      <c r="B82" s="756" t="s">
        <v>1744</v>
      </c>
      <c r="C82" s="756" t="s">
        <v>1745</v>
      </c>
      <c r="D82" s="756" t="s">
        <v>596</v>
      </c>
      <c r="E82" s="756" t="s">
        <v>1746</v>
      </c>
      <c r="F82" s="760"/>
      <c r="G82" s="760"/>
      <c r="H82" s="774">
        <v>0</v>
      </c>
      <c r="I82" s="760">
        <v>28</v>
      </c>
      <c r="J82" s="760">
        <v>4698.58998226114</v>
      </c>
      <c r="K82" s="774">
        <v>1</v>
      </c>
      <c r="L82" s="760">
        <v>28</v>
      </c>
      <c r="M82" s="761">
        <v>4698.58998226114</v>
      </c>
    </row>
    <row r="83" spans="1:13" ht="14.4" customHeight="1" x14ac:dyDescent="0.3">
      <c r="A83" s="755" t="s">
        <v>546</v>
      </c>
      <c r="B83" s="756" t="s">
        <v>1744</v>
      </c>
      <c r="C83" s="756" t="s">
        <v>1747</v>
      </c>
      <c r="D83" s="756" t="s">
        <v>596</v>
      </c>
      <c r="E83" s="756" t="s">
        <v>1748</v>
      </c>
      <c r="F83" s="760"/>
      <c r="G83" s="760"/>
      <c r="H83" s="774">
        <v>0</v>
      </c>
      <c r="I83" s="760">
        <v>13</v>
      </c>
      <c r="J83" s="760">
        <v>1494.0900000000001</v>
      </c>
      <c r="K83" s="774">
        <v>1</v>
      </c>
      <c r="L83" s="760">
        <v>13</v>
      </c>
      <c r="M83" s="761">
        <v>1494.0900000000001</v>
      </c>
    </row>
    <row r="84" spans="1:13" ht="14.4" customHeight="1" x14ac:dyDescent="0.3">
      <c r="A84" s="755" t="s">
        <v>546</v>
      </c>
      <c r="B84" s="756" t="s">
        <v>1744</v>
      </c>
      <c r="C84" s="756" t="s">
        <v>1749</v>
      </c>
      <c r="D84" s="756" t="s">
        <v>1750</v>
      </c>
      <c r="E84" s="756" t="s">
        <v>1751</v>
      </c>
      <c r="F84" s="760"/>
      <c r="G84" s="760"/>
      <c r="H84" s="774">
        <v>0</v>
      </c>
      <c r="I84" s="760">
        <v>1</v>
      </c>
      <c r="J84" s="760">
        <v>101.42000000000002</v>
      </c>
      <c r="K84" s="774">
        <v>1</v>
      </c>
      <c r="L84" s="760">
        <v>1</v>
      </c>
      <c r="M84" s="761">
        <v>101.42000000000002</v>
      </c>
    </row>
    <row r="85" spans="1:13" ht="14.4" customHeight="1" x14ac:dyDescent="0.3">
      <c r="A85" s="755" t="s">
        <v>546</v>
      </c>
      <c r="B85" s="756" t="s">
        <v>1744</v>
      </c>
      <c r="C85" s="756" t="s">
        <v>1752</v>
      </c>
      <c r="D85" s="756" t="s">
        <v>1753</v>
      </c>
      <c r="E85" s="756" t="s">
        <v>1754</v>
      </c>
      <c r="F85" s="760"/>
      <c r="G85" s="760"/>
      <c r="H85" s="774">
        <v>0</v>
      </c>
      <c r="I85" s="760">
        <v>3</v>
      </c>
      <c r="J85" s="760">
        <v>333.96000000000004</v>
      </c>
      <c r="K85" s="774">
        <v>1</v>
      </c>
      <c r="L85" s="760">
        <v>3</v>
      </c>
      <c r="M85" s="761">
        <v>333.96000000000004</v>
      </c>
    </row>
    <row r="86" spans="1:13" ht="14.4" customHeight="1" x14ac:dyDescent="0.3">
      <c r="A86" s="755" t="s">
        <v>546</v>
      </c>
      <c r="B86" s="756" t="s">
        <v>1755</v>
      </c>
      <c r="C86" s="756" t="s">
        <v>1756</v>
      </c>
      <c r="D86" s="756" t="s">
        <v>1757</v>
      </c>
      <c r="E86" s="756" t="s">
        <v>1758</v>
      </c>
      <c r="F86" s="760"/>
      <c r="G86" s="760"/>
      <c r="H86" s="774">
        <v>0</v>
      </c>
      <c r="I86" s="760">
        <v>6</v>
      </c>
      <c r="J86" s="760">
        <v>2772</v>
      </c>
      <c r="K86" s="774">
        <v>1</v>
      </c>
      <c r="L86" s="760">
        <v>6</v>
      </c>
      <c r="M86" s="761">
        <v>2772</v>
      </c>
    </row>
    <row r="87" spans="1:13" ht="14.4" customHeight="1" x14ac:dyDescent="0.3">
      <c r="A87" s="755" t="s">
        <v>546</v>
      </c>
      <c r="B87" s="756" t="s">
        <v>1759</v>
      </c>
      <c r="C87" s="756" t="s">
        <v>1760</v>
      </c>
      <c r="D87" s="756" t="s">
        <v>1761</v>
      </c>
      <c r="E87" s="756" t="s">
        <v>1762</v>
      </c>
      <c r="F87" s="760">
        <v>18</v>
      </c>
      <c r="G87" s="760">
        <v>2291.2599999999998</v>
      </c>
      <c r="H87" s="774">
        <v>1</v>
      </c>
      <c r="I87" s="760"/>
      <c r="J87" s="760"/>
      <c r="K87" s="774">
        <v>0</v>
      </c>
      <c r="L87" s="760">
        <v>18</v>
      </c>
      <c r="M87" s="761">
        <v>2291.2599999999998</v>
      </c>
    </row>
    <row r="88" spans="1:13" ht="14.4" customHeight="1" x14ac:dyDescent="0.3">
      <c r="A88" s="755" t="s">
        <v>546</v>
      </c>
      <c r="B88" s="756" t="s">
        <v>1763</v>
      </c>
      <c r="C88" s="756" t="s">
        <v>1764</v>
      </c>
      <c r="D88" s="756" t="s">
        <v>1765</v>
      </c>
      <c r="E88" s="756" t="s">
        <v>1766</v>
      </c>
      <c r="F88" s="760">
        <v>4</v>
      </c>
      <c r="G88" s="760">
        <v>1264.1200000000001</v>
      </c>
      <c r="H88" s="774">
        <v>1</v>
      </c>
      <c r="I88" s="760"/>
      <c r="J88" s="760"/>
      <c r="K88" s="774">
        <v>0</v>
      </c>
      <c r="L88" s="760">
        <v>4</v>
      </c>
      <c r="M88" s="761">
        <v>1264.1200000000001</v>
      </c>
    </row>
    <row r="89" spans="1:13" ht="14.4" customHeight="1" x14ac:dyDescent="0.3">
      <c r="A89" s="755" t="s">
        <v>546</v>
      </c>
      <c r="B89" s="756" t="s">
        <v>1767</v>
      </c>
      <c r="C89" s="756" t="s">
        <v>1768</v>
      </c>
      <c r="D89" s="756" t="s">
        <v>1769</v>
      </c>
      <c r="E89" s="756" t="s">
        <v>1770</v>
      </c>
      <c r="F89" s="760"/>
      <c r="G89" s="760"/>
      <c r="H89" s="774">
        <v>0</v>
      </c>
      <c r="I89" s="760">
        <v>45</v>
      </c>
      <c r="J89" s="760">
        <v>42685.635204308463</v>
      </c>
      <c r="K89" s="774">
        <v>1</v>
      </c>
      <c r="L89" s="760">
        <v>45</v>
      </c>
      <c r="M89" s="761">
        <v>42685.635204308463</v>
      </c>
    </row>
    <row r="90" spans="1:13" ht="14.4" customHeight="1" x14ac:dyDescent="0.3">
      <c r="A90" s="755" t="s">
        <v>546</v>
      </c>
      <c r="B90" s="756" t="s">
        <v>1771</v>
      </c>
      <c r="C90" s="756" t="s">
        <v>1772</v>
      </c>
      <c r="D90" s="756" t="s">
        <v>1773</v>
      </c>
      <c r="E90" s="756" t="s">
        <v>1774</v>
      </c>
      <c r="F90" s="760"/>
      <c r="G90" s="760"/>
      <c r="H90" s="774">
        <v>0</v>
      </c>
      <c r="I90" s="760">
        <v>4.7</v>
      </c>
      <c r="J90" s="760">
        <v>2689.4340000000002</v>
      </c>
      <c r="K90" s="774">
        <v>1</v>
      </c>
      <c r="L90" s="760">
        <v>4.7</v>
      </c>
      <c r="M90" s="761">
        <v>2689.4340000000002</v>
      </c>
    </row>
    <row r="91" spans="1:13" ht="14.4" customHeight="1" x14ac:dyDescent="0.3">
      <c r="A91" s="755" t="s">
        <v>546</v>
      </c>
      <c r="B91" s="756" t="s">
        <v>1775</v>
      </c>
      <c r="C91" s="756" t="s">
        <v>1776</v>
      </c>
      <c r="D91" s="756" t="s">
        <v>1379</v>
      </c>
      <c r="E91" s="756" t="s">
        <v>1777</v>
      </c>
      <c r="F91" s="760"/>
      <c r="G91" s="760"/>
      <c r="H91" s="774">
        <v>0</v>
      </c>
      <c r="I91" s="760">
        <v>1.5</v>
      </c>
      <c r="J91" s="760">
        <v>486.15000000000003</v>
      </c>
      <c r="K91" s="774">
        <v>1</v>
      </c>
      <c r="L91" s="760">
        <v>1.5</v>
      </c>
      <c r="M91" s="761">
        <v>486.15000000000003</v>
      </c>
    </row>
    <row r="92" spans="1:13" ht="14.4" customHeight="1" x14ac:dyDescent="0.3">
      <c r="A92" s="755" t="s">
        <v>546</v>
      </c>
      <c r="B92" s="756" t="s">
        <v>1778</v>
      </c>
      <c r="C92" s="756" t="s">
        <v>1779</v>
      </c>
      <c r="D92" s="756" t="s">
        <v>1780</v>
      </c>
      <c r="E92" s="756" t="s">
        <v>1781</v>
      </c>
      <c r="F92" s="760"/>
      <c r="G92" s="760"/>
      <c r="H92" s="774">
        <v>0</v>
      </c>
      <c r="I92" s="760">
        <v>10</v>
      </c>
      <c r="J92" s="760">
        <v>361.49999999999989</v>
      </c>
      <c r="K92" s="774">
        <v>1</v>
      </c>
      <c r="L92" s="760">
        <v>10</v>
      </c>
      <c r="M92" s="761">
        <v>361.49999999999989</v>
      </c>
    </row>
    <row r="93" spans="1:13" ht="14.4" customHeight="1" x14ac:dyDescent="0.3">
      <c r="A93" s="755" t="s">
        <v>546</v>
      </c>
      <c r="B93" s="756" t="s">
        <v>1778</v>
      </c>
      <c r="C93" s="756" t="s">
        <v>1782</v>
      </c>
      <c r="D93" s="756" t="s">
        <v>1780</v>
      </c>
      <c r="E93" s="756" t="s">
        <v>1783</v>
      </c>
      <c r="F93" s="760"/>
      <c r="G93" s="760"/>
      <c r="H93" s="774">
        <v>0</v>
      </c>
      <c r="I93" s="760">
        <v>40</v>
      </c>
      <c r="J93" s="760">
        <v>4386</v>
      </c>
      <c r="K93" s="774">
        <v>1</v>
      </c>
      <c r="L93" s="760">
        <v>40</v>
      </c>
      <c r="M93" s="761">
        <v>4386</v>
      </c>
    </row>
    <row r="94" spans="1:13" ht="14.4" customHeight="1" x14ac:dyDescent="0.3">
      <c r="A94" s="755" t="s">
        <v>546</v>
      </c>
      <c r="B94" s="756" t="s">
        <v>1784</v>
      </c>
      <c r="C94" s="756" t="s">
        <v>1785</v>
      </c>
      <c r="D94" s="756" t="s">
        <v>1786</v>
      </c>
      <c r="E94" s="756" t="s">
        <v>1787</v>
      </c>
      <c r="F94" s="760"/>
      <c r="G94" s="760"/>
      <c r="H94" s="774">
        <v>0</v>
      </c>
      <c r="I94" s="760">
        <v>30</v>
      </c>
      <c r="J94" s="760">
        <v>881.1</v>
      </c>
      <c r="K94" s="774">
        <v>1</v>
      </c>
      <c r="L94" s="760">
        <v>30</v>
      </c>
      <c r="M94" s="761">
        <v>881.1</v>
      </c>
    </row>
    <row r="95" spans="1:13" ht="14.4" customHeight="1" x14ac:dyDescent="0.3">
      <c r="A95" s="755" t="s">
        <v>546</v>
      </c>
      <c r="B95" s="756" t="s">
        <v>1788</v>
      </c>
      <c r="C95" s="756" t="s">
        <v>1789</v>
      </c>
      <c r="D95" s="756" t="s">
        <v>1790</v>
      </c>
      <c r="E95" s="756" t="s">
        <v>1791</v>
      </c>
      <c r="F95" s="760"/>
      <c r="G95" s="760"/>
      <c r="H95" s="774">
        <v>0</v>
      </c>
      <c r="I95" s="760">
        <v>1.7</v>
      </c>
      <c r="J95" s="760">
        <v>271.14999999999998</v>
      </c>
      <c r="K95" s="774">
        <v>1</v>
      </c>
      <c r="L95" s="760">
        <v>1.7</v>
      </c>
      <c r="M95" s="761">
        <v>271.14999999999998</v>
      </c>
    </row>
    <row r="96" spans="1:13" ht="14.4" customHeight="1" x14ac:dyDescent="0.3">
      <c r="A96" s="755" t="s">
        <v>546</v>
      </c>
      <c r="B96" s="756" t="s">
        <v>1788</v>
      </c>
      <c r="C96" s="756" t="s">
        <v>1792</v>
      </c>
      <c r="D96" s="756" t="s">
        <v>1793</v>
      </c>
      <c r="E96" s="756" t="s">
        <v>1794</v>
      </c>
      <c r="F96" s="760"/>
      <c r="G96" s="760"/>
      <c r="H96" s="774">
        <v>0</v>
      </c>
      <c r="I96" s="760">
        <v>7</v>
      </c>
      <c r="J96" s="760">
        <v>1994.44</v>
      </c>
      <c r="K96" s="774">
        <v>1</v>
      </c>
      <c r="L96" s="760">
        <v>7</v>
      </c>
      <c r="M96" s="761">
        <v>1994.44</v>
      </c>
    </row>
    <row r="97" spans="1:13" ht="14.4" customHeight="1" x14ac:dyDescent="0.3">
      <c r="A97" s="755" t="s">
        <v>546</v>
      </c>
      <c r="B97" s="756" t="s">
        <v>1795</v>
      </c>
      <c r="C97" s="756" t="s">
        <v>1796</v>
      </c>
      <c r="D97" s="756" t="s">
        <v>1797</v>
      </c>
      <c r="E97" s="756" t="s">
        <v>1708</v>
      </c>
      <c r="F97" s="760"/>
      <c r="G97" s="760"/>
      <c r="H97" s="774">
        <v>0</v>
      </c>
      <c r="I97" s="760">
        <v>1</v>
      </c>
      <c r="J97" s="760">
        <v>630.21000000000026</v>
      </c>
      <c r="K97" s="774">
        <v>1</v>
      </c>
      <c r="L97" s="760">
        <v>1</v>
      </c>
      <c r="M97" s="761">
        <v>630.21000000000026</v>
      </c>
    </row>
    <row r="98" spans="1:13" ht="14.4" customHeight="1" x14ac:dyDescent="0.3">
      <c r="A98" s="755" t="s">
        <v>546</v>
      </c>
      <c r="B98" s="756" t="s">
        <v>1798</v>
      </c>
      <c r="C98" s="756" t="s">
        <v>1799</v>
      </c>
      <c r="D98" s="756" t="s">
        <v>626</v>
      </c>
      <c r="E98" s="756" t="s">
        <v>1800</v>
      </c>
      <c r="F98" s="760"/>
      <c r="G98" s="760"/>
      <c r="H98" s="774">
        <v>0</v>
      </c>
      <c r="I98" s="760">
        <v>5</v>
      </c>
      <c r="J98" s="760">
        <v>293.7000000000001</v>
      </c>
      <c r="K98" s="774">
        <v>1</v>
      </c>
      <c r="L98" s="760">
        <v>5</v>
      </c>
      <c r="M98" s="761">
        <v>293.7000000000001</v>
      </c>
    </row>
    <row r="99" spans="1:13" ht="14.4" customHeight="1" x14ac:dyDescent="0.3">
      <c r="A99" s="755" t="s">
        <v>546</v>
      </c>
      <c r="B99" s="756" t="s">
        <v>1798</v>
      </c>
      <c r="C99" s="756" t="s">
        <v>1801</v>
      </c>
      <c r="D99" s="756" t="s">
        <v>626</v>
      </c>
      <c r="E99" s="756" t="s">
        <v>1802</v>
      </c>
      <c r="F99" s="760"/>
      <c r="G99" s="760"/>
      <c r="H99" s="774">
        <v>0</v>
      </c>
      <c r="I99" s="760">
        <v>5</v>
      </c>
      <c r="J99" s="760">
        <v>519.68999999999994</v>
      </c>
      <c r="K99" s="774">
        <v>1</v>
      </c>
      <c r="L99" s="760">
        <v>5</v>
      </c>
      <c r="M99" s="761">
        <v>519.68999999999994</v>
      </c>
    </row>
    <row r="100" spans="1:13" ht="14.4" customHeight="1" x14ac:dyDescent="0.3">
      <c r="A100" s="755" t="s">
        <v>546</v>
      </c>
      <c r="B100" s="756" t="s">
        <v>1803</v>
      </c>
      <c r="C100" s="756" t="s">
        <v>1804</v>
      </c>
      <c r="D100" s="756" t="s">
        <v>1053</v>
      </c>
      <c r="E100" s="756" t="s">
        <v>1805</v>
      </c>
      <c r="F100" s="760">
        <v>4</v>
      </c>
      <c r="G100" s="760">
        <v>263.63999999999993</v>
      </c>
      <c r="H100" s="774">
        <v>1</v>
      </c>
      <c r="I100" s="760"/>
      <c r="J100" s="760"/>
      <c r="K100" s="774">
        <v>0</v>
      </c>
      <c r="L100" s="760">
        <v>4</v>
      </c>
      <c r="M100" s="761">
        <v>263.63999999999993</v>
      </c>
    </row>
    <row r="101" spans="1:13" ht="14.4" customHeight="1" x14ac:dyDescent="0.3">
      <c r="A101" s="755" t="s">
        <v>546</v>
      </c>
      <c r="B101" s="756" t="s">
        <v>1803</v>
      </c>
      <c r="C101" s="756" t="s">
        <v>1806</v>
      </c>
      <c r="D101" s="756" t="s">
        <v>1051</v>
      </c>
      <c r="E101" s="756" t="s">
        <v>1807</v>
      </c>
      <c r="F101" s="760">
        <v>16</v>
      </c>
      <c r="G101" s="760">
        <v>1005.68</v>
      </c>
      <c r="H101" s="774">
        <v>1</v>
      </c>
      <c r="I101" s="760"/>
      <c r="J101" s="760"/>
      <c r="K101" s="774">
        <v>0</v>
      </c>
      <c r="L101" s="760">
        <v>16</v>
      </c>
      <c r="M101" s="761">
        <v>1005.68</v>
      </c>
    </row>
    <row r="102" spans="1:13" ht="14.4" customHeight="1" x14ac:dyDescent="0.3">
      <c r="A102" s="755" t="s">
        <v>546</v>
      </c>
      <c r="B102" s="756" t="s">
        <v>1808</v>
      </c>
      <c r="C102" s="756" t="s">
        <v>1809</v>
      </c>
      <c r="D102" s="756" t="s">
        <v>1810</v>
      </c>
      <c r="E102" s="756" t="s">
        <v>1811</v>
      </c>
      <c r="F102" s="760">
        <v>2</v>
      </c>
      <c r="G102" s="760">
        <v>347.11999999999995</v>
      </c>
      <c r="H102" s="774">
        <v>1</v>
      </c>
      <c r="I102" s="760"/>
      <c r="J102" s="760"/>
      <c r="K102" s="774">
        <v>0</v>
      </c>
      <c r="L102" s="760">
        <v>2</v>
      </c>
      <c r="M102" s="761">
        <v>347.11999999999995</v>
      </c>
    </row>
    <row r="103" spans="1:13" ht="14.4" customHeight="1" x14ac:dyDescent="0.3">
      <c r="A103" s="755" t="s">
        <v>546</v>
      </c>
      <c r="B103" s="756" t="s">
        <v>1808</v>
      </c>
      <c r="C103" s="756" t="s">
        <v>1812</v>
      </c>
      <c r="D103" s="756" t="s">
        <v>1810</v>
      </c>
      <c r="E103" s="756" t="s">
        <v>1813</v>
      </c>
      <c r="F103" s="760">
        <v>2</v>
      </c>
      <c r="G103" s="760">
        <v>2378.7199999999998</v>
      </c>
      <c r="H103" s="774">
        <v>1</v>
      </c>
      <c r="I103" s="760"/>
      <c r="J103" s="760"/>
      <c r="K103" s="774">
        <v>0</v>
      </c>
      <c r="L103" s="760">
        <v>2</v>
      </c>
      <c r="M103" s="761">
        <v>2378.7199999999998</v>
      </c>
    </row>
    <row r="104" spans="1:13" ht="14.4" customHeight="1" x14ac:dyDescent="0.3">
      <c r="A104" s="755" t="s">
        <v>546</v>
      </c>
      <c r="B104" s="756" t="s">
        <v>1808</v>
      </c>
      <c r="C104" s="756" t="s">
        <v>1814</v>
      </c>
      <c r="D104" s="756" t="s">
        <v>1810</v>
      </c>
      <c r="E104" s="756" t="s">
        <v>1815</v>
      </c>
      <c r="F104" s="760">
        <v>9</v>
      </c>
      <c r="G104" s="760">
        <v>3321.41</v>
      </c>
      <c r="H104" s="774">
        <v>1</v>
      </c>
      <c r="I104" s="760"/>
      <c r="J104" s="760"/>
      <c r="K104" s="774">
        <v>0</v>
      </c>
      <c r="L104" s="760">
        <v>9</v>
      </c>
      <c r="M104" s="761">
        <v>3321.41</v>
      </c>
    </row>
    <row r="105" spans="1:13" ht="14.4" customHeight="1" x14ac:dyDescent="0.3">
      <c r="A105" s="755" t="s">
        <v>546</v>
      </c>
      <c r="B105" s="756" t="s">
        <v>1808</v>
      </c>
      <c r="C105" s="756" t="s">
        <v>1816</v>
      </c>
      <c r="D105" s="756" t="s">
        <v>1810</v>
      </c>
      <c r="E105" s="756" t="s">
        <v>1817</v>
      </c>
      <c r="F105" s="760">
        <v>4</v>
      </c>
      <c r="G105" s="760">
        <v>3101.08</v>
      </c>
      <c r="H105" s="774">
        <v>1</v>
      </c>
      <c r="I105" s="760"/>
      <c r="J105" s="760"/>
      <c r="K105" s="774">
        <v>0</v>
      </c>
      <c r="L105" s="760">
        <v>4</v>
      </c>
      <c r="M105" s="761">
        <v>3101.08</v>
      </c>
    </row>
    <row r="106" spans="1:13" ht="14.4" customHeight="1" x14ac:dyDescent="0.3">
      <c r="A106" s="755" t="s">
        <v>546</v>
      </c>
      <c r="B106" s="756" t="s">
        <v>1818</v>
      </c>
      <c r="C106" s="756" t="s">
        <v>1819</v>
      </c>
      <c r="D106" s="756" t="s">
        <v>1820</v>
      </c>
      <c r="E106" s="756" t="s">
        <v>1821</v>
      </c>
      <c r="F106" s="760"/>
      <c r="G106" s="760"/>
      <c r="H106" s="774">
        <v>0</v>
      </c>
      <c r="I106" s="760">
        <v>22</v>
      </c>
      <c r="J106" s="760">
        <v>547.38000000000022</v>
      </c>
      <c r="K106" s="774">
        <v>1</v>
      </c>
      <c r="L106" s="760">
        <v>22</v>
      </c>
      <c r="M106" s="761">
        <v>547.38000000000022</v>
      </c>
    </row>
    <row r="107" spans="1:13" ht="14.4" customHeight="1" x14ac:dyDescent="0.3">
      <c r="A107" s="755" t="s">
        <v>546</v>
      </c>
      <c r="B107" s="756" t="s">
        <v>1822</v>
      </c>
      <c r="C107" s="756" t="s">
        <v>1823</v>
      </c>
      <c r="D107" s="756" t="s">
        <v>1824</v>
      </c>
      <c r="E107" s="756" t="s">
        <v>1825</v>
      </c>
      <c r="F107" s="760"/>
      <c r="G107" s="760"/>
      <c r="H107" s="774">
        <v>0</v>
      </c>
      <c r="I107" s="760">
        <v>177</v>
      </c>
      <c r="J107" s="760">
        <v>7625.5555739269512</v>
      </c>
      <c r="K107" s="774">
        <v>1</v>
      </c>
      <c r="L107" s="760">
        <v>177</v>
      </c>
      <c r="M107" s="761">
        <v>7625.5555739269512</v>
      </c>
    </row>
    <row r="108" spans="1:13" ht="14.4" customHeight="1" x14ac:dyDescent="0.3">
      <c r="A108" s="755" t="s">
        <v>546</v>
      </c>
      <c r="B108" s="756" t="s">
        <v>1822</v>
      </c>
      <c r="C108" s="756" t="s">
        <v>1826</v>
      </c>
      <c r="D108" s="756" t="s">
        <v>1827</v>
      </c>
      <c r="E108" s="756" t="s">
        <v>1828</v>
      </c>
      <c r="F108" s="760"/>
      <c r="G108" s="760"/>
      <c r="H108" s="774">
        <v>0</v>
      </c>
      <c r="I108" s="760">
        <v>7</v>
      </c>
      <c r="J108" s="760">
        <v>398.15999999999997</v>
      </c>
      <c r="K108" s="774">
        <v>1</v>
      </c>
      <c r="L108" s="760">
        <v>7</v>
      </c>
      <c r="M108" s="761">
        <v>398.15999999999997</v>
      </c>
    </row>
    <row r="109" spans="1:13" ht="14.4" customHeight="1" x14ac:dyDescent="0.3">
      <c r="A109" s="755" t="s">
        <v>546</v>
      </c>
      <c r="B109" s="756" t="s">
        <v>1822</v>
      </c>
      <c r="C109" s="756" t="s">
        <v>1829</v>
      </c>
      <c r="D109" s="756" t="s">
        <v>1827</v>
      </c>
      <c r="E109" s="756" t="s">
        <v>1830</v>
      </c>
      <c r="F109" s="760"/>
      <c r="G109" s="760"/>
      <c r="H109" s="774">
        <v>0</v>
      </c>
      <c r="I109" s="760">
        <v>11</v>
      </c>
      <c r="J109" s="760">
        <v>625.68000000000006</v>
      </c>
      <c r="K109" s="774">
        <v>1</v>
      </c>
      <c r="L109" s="760">
        <v>11</v>
      </c>
      <c r="M109" s="761">
        <v>625.68000000000006</v>
      </c>
    </row>
    <row r="110" spans="1:13" ht="14.4" customHeight="1" x14ac:dyDescent="0.3">
      <c r="A110" s="755" t="s">
        <v>546</v>
      </c>
      <c r="B110" s="756" t="s">
        <v>1831</v>
      </c>
      <c r="C110" s="756" t="s">
        <v>1832</v>
      </c>
      <c r="D110" s="756" t="s">
        <v>1833</v>
      </c>
      <c r="E110" s="756" t="s">
        <v>1834</v>
      </c>
      <c r="F110" s="760"/>
      <c r="G110" s="760"/>
      <c r="H110" s="774">
        <v>0</v>
      </c>
      <c r="I110" s="760">
        <v>4</v>
      </c>
      <c r="J110" s="760">
        <v>990</v>
      </c>
      <c r="K110" s="774">
        <v>1</v>
      </c>
      <c r="L110" s="760">
        <v>4</v>
      </c>
      <c r="M110" s="761">
        <v>990</v>
      </c>
    </row>
    <row r="111" spans="1:13" ht="14.4" customHeight="1" x14ac:dyDescent="0.3">
      <c r="A111" s="755" t="s">
        <v>546</v>
      </c>
      <c r="B111" s="756" t="s">
        <v>1831</v>
      </c>
      <c r="C111" s="756" t="s">
        <v>1835</v>
      </c>
      <c r="D111" s="756" t="s">
        <v>1833</v>
      </c>
      <c r="E111" s="756" t="s">
        <v>1836</v>
      </c>
      <c r="F111" s="760"/>
      <c r="G111" s="760"/>
      <c r="H111" s="774">
        <v>0</v>
      </c>
      <c r="I111" s="760">
        <v>2</v>
      </c>
      <c r="J111" s="760">
        <v>650.31999999999994</v>
      </c>
      <c r="K111" s="774">
        <v>1</v>
      </c>
      <c r="L111" s="760">
        <v>2</v>
      </c>
      <c r="M111" s="761">
        <v>650.31999999999994</v>
      </c>
    </row>
    <row r="112" spans="1:13" ht="14.4" customHeight="1" x14ac:dyDescent="0.3">
      <c r="A112" s="755" t="s">
        <v>546</v>
      </c>
      <c r="B112" s="756" t="s">
        <v>1837</v>
      </c>
      <c r="C112" s="756" t="s">
        <v>1838</v>
      </c>
      <c r="D112" s="756" t="s">
        <v>1839</v>
      </c>
      <c r="E112" s="756" t="s">
        <v>1840</v>
      </c>
      <c r="F112" s="760"/>
      <c r="G112" s="760"/>
      <c r="H112" s="774">
        <v>0</v>
      </c>
      <c r="I112" s="760">
        <v>2</v>
      </c>
      <c r="J112" s="760">
        <v>1946.9399999999998</v>
      </c>
      <c r="K112" s="774">
        <v>1</v>
      </c>
      <c r="L112" s="760">
        <v>2</v>
      </c>
      <c r="M112" s="761">
        <v>1946.9399999999998</v>
      </c>
    </row>
    <row r="113" spans="1:13" ht="14.4" customHeight="1" x14ac:dyDescent="0.3">
      <c r="A113" s="755" t="s">
        <v>546</v>
      </c>
      <c r="B113" s="756" t="s">
        <v>1837</v>
      </c>
      <c r="C113" s="756" t="s">
        <v>1841</v>
      </c>
      <c r="D113" s="756" t="s">
        <v>1842</v>
      </c>
      <c r="E113" s="756" t="s">
        <v>1840</v>
      </c>
      <c r="F113" s="760">
        <v>1</v>
      </c>
      <c r="G113" s="760">
        <v>973.47</v>
      </c>
      <c r="H113" s="774">
        <v>1</v>
      </c>
      <c r="I113" s="760"/>
      <c r="J113" s="760"/>
      <c r="K113" s="774">
        <v>0</v>
      </c>
      <c r="L113" s="760">
        <v>1</v>
      </c>
      <c r="M113" s="761">
        <v>973.47</v>
      </c>
    </row>
    <row r="114" spans="1:13" ht="14.4" customHeight="1" x14ac:dyDescent="0.3">
      <c r="A114" s="755" t="s">
        <v>546</v>
      </c>
      <c r="B114" s="756" t="s">
        <v>1843</v>
      </c>
      <c r="C114" s="756" t="s">
        <v>1844</v>
      </c>
      <c r="D114" s="756" t="s">
        <v>1845</v>
      </c>
      <c r="E114" s="756" t="s">
        <v>1846</v>
      </c>
      <c r="F114" s="760"/>
      <c r="G114" s="760"/>
      <c r="H114" s="774">
        <v>0</v>
      </c>
      <c r="I114" s="760">
        <v>6</v>
      </c>
      <c r="J114" s="760">
        <v>285.12000000000006</v>
      </c>
      <c r="K114" s="774">
        <v>1</v>
      </c>
      <c r="L114" s="760">
        <v>6</v>
      </c>
      <c r="M114" s="761">
        <v>285.12000000000006</v>
      </c>
    </row>
    <row r="115" spans="1:13" ht="14.4" customHeight="1" x14ac:dyDescent="0.3">
      <c r="A115" s="755" t="s">
        <v>546</v>
      </c>
      <c r="B115" s="756" t="s">
        <v>1843</v>
      </c>
      <c r="C115" s="756" t="s">
        <v>1847</v>
      </c>
      <c r="D115" s="756" t="s">
        <v>1845</v>
      </c>
      <c r="E115" s="756" t="s">
        <v>1848</v>
      </c>
      <c r="F115" s="760"/>
      <c r="G115" s="760"/>
      <c r="H115" s="774">
        <v>0</v>
      </c>
      <c r="I115" s="760">
        <v>2</v>
      </c>
      <c r="J115" s="760">
        <v>713.90000000000009</v>
      </c>
      <c r="K115" s="774">
        <v>1</v>
      </c>
      <c r="L115" s="760">
        <v>2</v>
      </c>
      <c r="M115" s="761">
        <v>713.90000000000009</v>
      </c>
    </row>
    <row r="116" spans="1:13" ht="14.4" customHeight="1" x14ac:dyDescent="0.3">
      <c r="A116" s="755" t="s">
        <v>546</v>
      </c>
      <c r="B116" s="756" t="s">
        <v>1849</v>
      </c>
      <c r="C116" s="756" t="s">
        <v>1850</v>
      </c>
      <c r="D116" s="756" t="s">
        <v>1851</v>
      </c>
      <c r="E116" s="756" t="s">
        <v>1852</v>
      </c>
      <c r="F116" s="760"/>
      <c r="G116" s="760"/>
      <c r="H116" s="774">
        <v>0</v>
      </c>
      <c r="I116" s="760">
        <v>1</v>
      </c>
      <c r="J116" s="760">
        <v>63.270000000000017</v>
      </c>
      <c r="K116" s="774">
        <v>1</v>
      </c>
      <c r="L116" s="760">
        <v>1</v>
      </c>
      <c r="M116" s="761">
        <v>63.270000000000017</v>
      </c>
    </row>
    <row r="117" spans="1:13" ht="14.4" customHeight="1" x14ac:dyDescent="0.3">
      <c r="A117" s="755" t="s">
        <v>546</v>
      </c>
      <c r="B117" s="756" t="s">
        <v>1849</v>
      </c>
      <c r="C117" s="756" t="s">
        <v>1853</v>
      </c>
      <c r="D117" s="756" t="s">
        <v>1318</v>
      </c>
      <c r="E117" s="756" t="s">
        <v>1854</v>
      </c>
      <c r="F117" s="760"/>
      <c r="G117" s="760"/>
      <c r="H117" s="774">
        <v>0</v>
      </c>
      <c r="I117" s="760">
        <v>3</v>
      </c>
      <c r="J117" s="760">
        <v>140.96999999999997</v>
      </c>
      <c r="K117" s="774">
        <v>1</v>
      </c>
      <c r="L117" s="760">
        <v>3</v>
      </c>
      <c r="M117" s="761">
        <v>140.96999999999997</v>
      </c>
    </row>
    <row r="118" spans="1:13" ht="14.4" customHeight="1" x14ac:dyDescent="0.3">
      <c r="A118" s="755" t="s">
        <v>546</v>
      </c>
      <c r="B118" s="756" t="s">
        <v>1849</v>
      </c>
      <c r="C118" s="756" t="s">
        <v>1855</v>
      </c>
      <c r="D118" s="756" t="s">
        <v>1856</v>
      </c>
      <c r="E118" s="756" t="s">
        <v>1854</v>
      </c>
      <c r="F118" s="760"/>
      <c r="G118" s="760"/>
      <c r="H118" s="774">
        <v>0</v>
      </c>
      <c r="I118" s="760">
        <v>20</v>
      </c>
      <c r="J118" s="760">
        <v>504.53999999999985</v>
      </c>
      <c r="K118" s="774">
        <v>1</v>
      </c>
      <c r="L118" s="760">
        <v>20</v>
      </c>
      <c r="M118" s="761">
        <v>504.53999999999985</v>
      </c>
    </row>
    <row r="119" spans="1:13" ht="14.4" customHeight="1" x14ac:dyDescent="0.3">
      <c r="A119" s="755" t="s">
        <v>546</v>
      </c>
      <c r="B119" s="756" t="s">
        <v>1857</v>
      </c>
      <c r="C119" s="756" t="s">
        <v>1858</v>
      </c>
      <c r="D119" s="756" t="s">
        <v>1329</v>
      </c>
      <c r="E119" s="756" t="s">
        <v>1859</v>
      </c>
      <c r="F119" s="760"/>
      <c r="G119" s="760"/>
      <c r="H119" s="774">
        <v>0</v>
      </c>
      <c r="I119" s="760">
        <v>9</v>
      </c>
      <c r="J119" s="760">
        <v>198.81000000000006</v>
      </c>
      <c r="K119" s="774">
        <v>1</v>
      </c>
      <c r="L119" s="760">
        <v>9</v>
      </c>
      <c r="M119" s="761">
        <v>198.81000000000006</v>
      </c>
    </row>
    <row r="120" spans="1:13" ht="14.4" customHeight="1" x14ac:dyDescent="0.3">
      <c r="A120" s="755" t="s">
        <v>546</v>
      </c>
      <c r="B120" s="756" t="s">
        <v>1857</v>
      </c>
      <c r="C120" s="756" t="s">
        <v>1860</v>
      </c>
      <c r="D120" s="756" t="s">
        <v>1329</v>
      </c>
      <c r="E120" s="756" t="s">
        <v>1861</v>
      </c>
      <c r="F120" s="760"/>
      <c r="G120" s="760"/>
      <c r="H120" s="774">
        <v>0</v>
      </c>
      <c r="I120" s="760">
        <v>15</v>
      </c>
      <c r="J120" s="760">
        <v>686.25</v>
      </c>
      <c r="K120" s="774">
        <v>1</v>
      </c>
      <c r="L120" s="760">
        <v>15</v>
      </c>
      <c r="M120" s="761">
        <v>686.25</v>
      </c>
    </row>
    <row r="121" spans="1:13" ht="14.4" customHeight="1" x14ac:dyDescent="0.3">
      <c r="A121" s="755" t="s">
        <v>546</v>
      </c>
      <c r="B121" s="756" t="s">
        <v>1857</v>
      </c>
      <c r="C121" s="756" t="s">
        <v>1862</v>
      </c>
      <c r="D121" s="756" t="s">
        <v>1863</v>
      </c>
      <c r="E121" s="756" t="s">
        <v>1706</v>
      </c>
      <c r="F121" s="760">
        <v>1</v>
      </c>
      <c r="G121" s="760">
        <v>109.99999999999993</v>
      </c>
      <c r="H121" s="774">
        <v>1</v>
      </c>
      <c r="I121" s="760"/>
      <c r="J121" s="760"/>
      <c r="K121" s="774">
        <v>0</v>
      </c>
      <c r="L121" s="760">
        <v>1</v>
      </c>
      <c r="M121" s="761">
        <v>109.99999999999993</v>
      </c>
    </row>
    <row r="122" spans="1:13" ht="14.4" customHeight="1" x14ac:dyDescent="0.3">
      <c r="A122" s="755" t="s">
        <v>546</v>
      </c>
      <c r="B122" s="756" t="s">
        <v>1864</v>
      </c>
      <c r="C122" s="756" t="s">
        <v>1865</v>
      </c>
      <c r="D122" s="756" t="s">
        <v>690</v>
      </c>
      <c r="E122" s="756" t="s">
        <v>1642</v>
      </c>
      <c r="F122" s="760"/>
      <c r="G122" s="760"/>
      <c r="H122" s="774">
        <v>0</v>
      </c>
      <c r="I122" s="760">
        <v>12</v>
      </c>
      <c r="J122" s="760">
        <v>240.46009512520061</v>
      </c>
      <c r="K122" s="774">
        <v>1</v>
      </c>
      <c r="L122" s="760">
        <v>12</v>
      </c>
      <c r="M122" s="761">
        <v>240.46009512520061</v>
      </c>
    </row>
    <row r="123" spans="1:13" ht="14.4" customHeight="1" x14ac:dyDescent="0.3">
      <c r="A123" s="755" t="s">
        <v>546</v>
      </c>
      <c r="B123" s="756" t="s">
        <v>1864</v>
      </c>
      <c r="C123" s="756" t="s">
        <v>1866</v>
      </c>
      <c r="D123" s="756" t="s">
        <v>692</v>
      </c>
      <c r="E123" s="756" t="s">
        <v>1708</v>
      </c>
      <c r="F123" s="760"/>
      <c r="G123" s="760"/>
      <c r="H123" s="774">
        <v>0</v>
      </c>
      <c r="I123" s="760">
        <v>7</v>
      </c>
      <c r="J123" s="760">
        <v>190.75</v>
      </c>
      <c r="K123" s="774">
        <v>1</v>
      </c>
      <c r="L123" s="760">
        <v>7</v>
      </c>
      <c r="M123" s="761">
        <v>190.75</v>
      </c>
    </row>
    <row r="124" spans="1:13" ht="14.4" customHeight="1" x14ac:dyDescent="0.3">
      <c r="A124" s="755" t="s">
        <v>546</v>
      </c>
      <c r="B124" s="756" t="s">
        <v>1864</v>
      </c>
      <c r="C124" s="756" t="s">
        <v>1867</v>
      </c>
      <c r="D124" s="756" t="s">
        <v>692</v>
      </c>
      <c r="E124" s="756" t="s">
        <v>1868</v>
      </c>
      <c r="F124" s="760"/>
      <c r="G124" s="760"/>
      <c r="H124" s="774">
        <v>0</v>
      </c>
      <c r="I124" s="760">
        <v>3</v>
      </c>
      <c r="J124" s="760">
        <v>163.1</v>
      </c>
      <c r="K124" s="774">
        <v>1</v>
      </c>
      <c r="L124" s="760">
        <v>3</v>
      </c>
      <c r="M124" s="761">
        <v>163.1</v>
      </c>
    </row>
    <row r="125" spans="1:13" ht="14.4" customHeight="1" x14ac:dyDescent="0.3">
      <c r="A125" s="755" t="s">
        <v>546</v>
      </c>
      <c r="B125" s="756" t="s">
        <v>1869</v>
      </c>
      <c r="C125" s="756" t="s">
        <v>1870</v>
      </c>
      <c r="D125" s="756" t="s">
        <v>609</v>
      </c>
      <c r="E125" s="756" t="s">
        <v>1708</v>
      </c>
      <c r="F125" s="760"/>
      <c r="G125" s="760"/>
      <c r="H125" s="774">
        <v>0</v>
      </c>
      <c r="I125" s="760">
        <v>2</v>
      </c>
      <c r="J125" s="760">
        <v>157.64000000000001</v>
      </c>
      <c r="K125" s="774">
        <v>1</v>
      </c>
      <c r="L125" s="760">
        <v>2</v>
      </c>
      <c r="M125" s="761">
        <v>157.64000000000001</v>
      </c>
    </row>
    <row r="126" spans="1:13" ht="14.4" customHeight="1" x14ac:dyDescent="0.3">
      <c r="A126" s="755" t="s">
        <v>546</v>
      </c>
      <c r="B126" s="756" t="s">
        <v>1871</v>
      </c>
      <c r="C126" s="756" t="s">
        <v>1872</v>
      </c>
      <c r="D126" s="756" t="s">
        <v>1873</v>
      </c>
      <c r="E126" s="756" t="s">
        <v>1874</v>
      </c>
      <c r="F126" s="760"/>
      <c r="G126" s="760"/>
      <c r="H126" s="774">
        <v>0</v>
      </c>
      <c r="I126" s="760">
        <v>7</v>
      </c>
      <c r="J126" s="760">
        <v>645.19000000000005</v>
      </c>
      <c r="K126" s="774">
        <v>1</v>
      </c>
      <c r="L126" s="760">
        <v>7</v>
      </c>
      <c r="M126" s="761">
        <v>645.19000000000005</v>
      </c>
    </row>
    <row r="127" spans="1:13" ht="14.4" customHeight="1" x14ac:dyDescent="0.3">
      <c r="A127" s="755" t="s">
        <v>546</v>
      </c>
      <c r="B127" s="756" t="s">
        <v>1875</v>
      </c>
      <c r="C127" s="756" t="s">
        <v>1876</v>
      </c>
      <c r="D127" s="756" t="s">
        <v>1877</v>
      </c>
      <c r="E127" s="756" t="s">
        <v>1878</v>
      </c>
      <c r="F127" s="760"/>
      <c r="G127" s="760"/>
      <c r="H127" s="774">
        <v>0</v>
      </c>
      <c r="I127" s="760">
        <v>5</v>
      </c>
      <c r="J127" s="760">
        <v>253.2</v>
      </c>
      <c r="K127" s="774">
        <v>1</v>
      </c>
      <c r="L127" s="760">
        <v>5</v>
      </c>
      <c r="M127" s="761">
        <v>253.2</v>
      </c>
    </row>
    <row r="128" spans="1:13" ht="14.4" customHeight="1" x14ac:dyDescent="0.3">
      <c r="A128" s="755" t="s">
        <v>546</v>
      </c>
      <c r="B128" s="756" t="s">
        <v>1875</v>
      </c>
      <c r="C128" s="756" t="s">
        <v>1879</v>
      </c>
      <c r="D128" s="756" t="s">
        <v>1880</v>
      </c>
      <c r="E128" s="756" t="s">
        <v>1642</v>
      </c>
      <c r="F128" s="760"/>
      <c r="G128" s="760"/>
      <c r="H128" s="774">
        <v>0</v>
      </c>
      <c r="I128" s="760">
        <v>2</v>
      </c>
      <c r="J128" s="760">
        <v>142.34000000000006</v>
      </c>
      <c r="K128" s="774">
        <v>1</v>
      </c>
      <c r="L128" s="760">
        <v>2</v>
      </c>
      <c r="M128" s="761">
        <v>142.34000000000006</v>
      </c>
    </row>
    <row r="129" spans="1:13" ht="14.4" customHeight="1" x14ac:dyDescent="0.3">
      <c r="A129" s="755" t="s">
        <v>546</v>
      </c>
      <c r="B129" s="756" t="s">
        <v>1881</v>
      </c>
      <c r="C129" s="756" t="s">
        <v>1882</v>
      </c>
      <c r="D129" s="756" t="s">
        <v>1883</v>
      </c>
      <c r="E129" s="756" t="s">
        <v>1884</v>
      </c>
      <c r="F129" s="760"/>
      <c r="G129" s="760"/>
      <c r="H129" s="774">
        <v>0</v>
      </c>
      <c r="I129" s="760">
        <v>3</v>
      </c>
      <c r="J129" s="760">
        <v>299.94000000000017</v>
      </c>
      <c r="K129" s="774">
        <v>1</v>
      </c>
      <c r="L129" s="760">
        <v>3</v>
      </c>
      <c r="M129" s="761">
        <v>299.94000000000017</v>
      </c>
    </row>
    <row r="130" spans="1:13" ht="14.4" customHeight="1" x14ac:dyDescent="0.3">
      <c r="A130" s="755" t="s">
        <v>546</v>
      </c>
      <c r="B130" s="756" t="s">
        <v>1881</v>
      </c>
      <c r="C130" s="756" t="s">
        <v>1885</v>
      </c>
      <c r="D130" s="756" t="s">
        <v>1886</v>
      </c>
      <c r="E130" s="756" t="s">
        <v>1887</v>
      </c>
      <c r="F130" s="760"/>
      <c r="G130" s="760"/>
      <c r="H130" s="774">
        <v>0</v>
      </c>
      <c r="I130" s="760">
        <v>4</v>
      </c>
      <c r="J130" s="760">
        <v>557.88000000000011</v>
      </c>
      <c r="K130" s="774">
        <v>1</v>
      </c>
      <c r="L130" s="760">
        <v>4</v>
      </c>
      <c r="M130" s="761">
        <v>557.88000000000011</v>
      </c>
    </row>
    <row r="131" spans="1:13" ht="14.4" customHeight="1" x14ac:dyDescent="0.3">
      <c r="A131" s="755" t="s">
        <v>546</v>
      </c>
      <c r="B131" s="756" t="s">
        <v>1888</v>
      </c>
      <c r="C131" s="756" t="s">
        <v>1889</v>
      </c>
      <c r="D131" s="756" t="s">
        <v>1890</v>
      </c>
      <c r="E131" s="756" t="s">
        <v>1891</v>
      </c>
      <c r="F131" s="760"/>
      <c r="G131" s="760"/>
      <c r="H131" s="774">
        <v>0</v>
      </c>
      <c r="I131" s="760">
        <v>1</v>
      </c>
      <c r="J131" s="760">
        <v>71.61</v>
      </c>
      <c r="K131" s="774">
        <v>1</v>
      </c>
      <c r="L131" s="760">
        <v>1</v>
      </c>
      <c r="M131" s="761">
        <v>71.61</v>
      </c>
    </row>
    <row r="132" spans="1:13" ht="14.4" customHeight="1" x14ac:dyDescent="0.3">
      <c r="A132" s="755" t="s">
        <v>546</v>
      </c>
      <c r="B132" s="756" t="s">
        <v>1892</v>
      </c>
      <c r="C132" s="756" t="s">
        <v>1893</v>
      </c>
      <c r="D132" s="756" t="s">
        <v>683</v>
      </c>
      <c r="E132" s="756" t="s">
        <v>1894</v>
      </c>
      <c r="F132" s="760"/>
      <c r="G132" s="760"/>
      <c r="H132" s="774">
        <v>0</v>
      </c>
      <c r="I132" s="760">
        <v>1</v>
      </c>
      <c r="J132" s="760">
        <v>90.379999999999981</v>
      </c>
      <c r="K132" s="774">
        <v>1</v>
      </c>
      <c r="L132" s="760">
        <v>1</v>
      </c>
      <c r="M132" s="761">
        <v>90.379999999999981</v>
      </c>
    </row>
    <row r="133" spans="1:13" ht="14.4" customHeight="1" x14ac:dyDescent="0.3">
      <c r="A133" s="755" t="s">
        <v>546</v>
      </c>
      <c r="B133" s="756" t="s">
        <v>1895</v>
      </c>
      <c r="C133" s="756" t="s">
        <v>1896</v>
      </c>
      <c r="D133" s="756" t="s">
        <v>1897</v>
      </c>
      <c r="E133" s="756" t="s">
        <v>1898</v>
      </c>
      <c r="F133" s="760"/>
      <c r="G133" s="760"/>
      <c r="H133" s="774">
        <v>0</v>
      </c>
      <c r="I133" s="760">
        <v>6</v>
      </c>
      <c r="J133" s="760">
        <v>464.43998375598994</v>
      </c>
      <c r="K133" s="774">
        <v>1</v>
      </c>
      <c r="L133" s="760">
        <v>6</v>
      </c>
      <c r="M133" s="761">
        <v>464.43998375598994</v>
      </c>
    </row>
    <row r="134" spans="1:13" ht="14.4" customHeight="1" x14ac:dyDescent="0.3">
      <c r="A134" s="755" t="s">
        <v>546</v>
      </c>
      <c r="B134" s="756" t="s">
        <v>1895</v>
      </c>
      <c r="C134" s="756" t="s">
        <v>1899</v>
      </c>
      <c r="D134" s="756" t="s">
        <v>1897</v>
      </c>
      <c r="E134" s="756" t="s">
        <v>1900</v>
      </c>
      <c r="F134" s="760"/>
      <c r="G134" s="760"/>
      <c r="H134" s="774">
        <v>0</v>
      </c>
      <c r="I134" s="760">
        <v>1</v>
      </c>
      <c r="J134" s="760">
        <v>53.500000000000028</v>
      </c>
      <c r="K134" s="774">
        <v>1</v>
      </c>
      <c r="L134" s="760">
        <v>1</v>
      </c>
      <c r="M134" s="761">
        <v>53.500000000000028</v>
      </c>
    </row>
    <row r="135" spans="1:13" ht="14.4" customHeight="1" x14ac:dyDescent="0.3">
      <c r="A135" s="755" t="s">
        <v>546</v>
      </c>
      <c r="B135" s="756" t="s">
        <v>1901</v>
      </c>
      <c r="C135" s="756" t="s">
        <v>1902</v>
      </c>
      <c r="D135" s="756" t="s">
        <v>1290</v>
      </c>
      <c r="E135" s="756" t="s">
        <v>1903</v>
      </c>
      <c r="F135" s="760"/>
      <c r="G135" s="760"/>
      <c r="H135" s="774">
        <v>0</v>
      </c>
      <c r="I135" s="760">
        <v>1</v>
      </c>
      <c r="J135" s="760">
        <v>50.17000000000003</v>
      </c>
      <c r="K135" s="774">
        <v>1</v>
      </c>
      <c r="L135" s="760">
        <v>1</v>
      </c>
      <c r="M135" s="761">
        <v>50.17000000000003</v>
      </c>
    </row>
    <row r="136" spans="1:13" ht="14.4" customHeight="1" x14ac:dyDescent="0.3">
      <c r="A136" s="755" t="s">
        <v>546</v>
      </c>
      <c r="B136" s="756" t="s">
        <v>1904</v>
      </c>
      <c r="C136" s="756" t="s">
        <v>1905</v>
      </c>
      <c r="D136" s="756" t="s">
        <v>1906</v>
      </c>
      <c r="E136" s="756" t="s">
        <v>1907</v>
      </c>
      <c r="F136" s="760"/>
      <c r="G136" s="760"/>
      <c r="H136" s="774">
        <v>0</v>
      </c>
      <c r="I136" s="760">
        <v>1</v>
      </c>
      <c r="J136" s="760">
        <v>680.26</v>
      </c>
      <c r="K136" s="774">
        <v>1</v>
      </c>
      <c r="L136" s="760">
        <v>1</v>
      </c>
      <c r="M136" s="761">
        <v>680.26</v>
      </c>
    </row>
    <row r="137" spans="1:13" ht="14.4" customHeight="1" x14ac:dyDescent="0.3">
      <c r="A137" s="755" t="s">
        <v>546</v>
      </c>
      <c r="B137" s="756" t="s">
        <v>1908</v>
      </c>
      <c r="C137" s="756" t="s">
        <v>1909</v>
      </c>
      <c r="D137" s="756" t="s">
        <v>1910</v>
      </c>
      <c r="E137" s="756" t="s">
        <v>1878</v>
      </c>
      <c r="F137" s="760"/>
      <c r="G137" s="760"/>
      <c r="H137" s="774">
        <v>0</v>
      </c>
      <c r="I137" s="760">
        <v>1</v>
      </c>
      <c r="J137" s="760">
        <v>320.42</v>
      </c>
      <c r="K137" s="774">
        <v>1</v>
      </c>
      <c r="L137" s="760">
        <v>1</v>
      </c>
      <c r="M137" s="761">
        <v>320.42</v>
      </c>
    </row>
    <row r="138" spans="1:13" ht="14.4" customHeight="1" x14ac:dyDescent="0.3">
      <c r="A138" s="755" t="s">
        <v>546</v>
      </c>
      <c r="B138" s="756" t="s">
        <v>1911</v>
      </c>
      <c r="C138" s="756" t="s">
        <v>1912</v>
      </c>
      <c r="D138" s="756" t="s">
        <v>1325</v>
      </c>
      <c r="E138" s="756" t="s">
        <v>1913</v>
      </c>
      <c r="F138" s="760"/>
      <c r="G138" s="760"/>
      <c r="H138" s="774">
        <v>0</v>
      </c>
      <c r="I138" s="760">
        <v>3</v>
      </c>
      <c r="J138" s="760">
        <v>227.76000000000002</v>
      </c>
      <c r="K138" s="774">
        <v>1</v>
      </c>
      <c r="L138" s="760">
        <v>3</v>
      </c>
      <c r="M138" s="761">
        <v>227.76000000000002</v>
      </c>
    </row>
    <row r="139" spans="1:13" ht="14.4" customHeight="1" x14ac:dyDescent="0.3">
      <c r="A139" s="755" t="s">
        <v>546</v>
      </c>
      <c r="B139" s="756" t="s">
        <v>1911</v>
      </c>
      <c r="C139" s="756" t="s">
        <v>1914</v>
      </c>
      <c r="D139" s="756" t="s">
        <v>1325</v>
      </c>
      <c r="E139" s="756" t="s">
        <v>1915</v>
      </c>
      <c r="F139" s="760"/>
      <c r="G139" s="760"/>
      <c r="H139" s="774">
        <v>0</v>
      </c>
      <c r="I139" s="760">
        <v>3</v>
      </c>
      <c r="J139" s="760">
        <v>86.67</v>
      </c>
      <c r="K139" s="774">
        <v>1</v>
      </c>
      <c r="L139" s="760">
        <v>3</v>
      </c>
      <c r="M139" s="761">
        <v>86.67</v>
      </c>
    </row>
    <row r="140" spans="1:13" ht="14.4" customHeight="1" x14ac:dyDescent="0.3">
      <c r="A140" s="755" t="s">
        <v>546</v>
      </c>
      <c r="B140" s="756" t="s">
        <v>1911</v>
      </c>
      <c r="C140" s="756" t="s">
        <v>1916</v>
      </c>
      <c r="D140" s="756" t="s">
        <v>1325</v>
      </c>
      <c r="E140" s="756" t="s">
        <v>1664</v>
      </c>
      <c r="F140" s="760"/>
      <c r="G140" s="760"/>
      <c r="H140" s="774">
        <v>0</v>
      </c>
      <c r="I140" s="760">
        <v>4</v>
      </c>
      <c r="J140" s="760">
        <v>404.36000000000024</v>
      </c>
      <c r="K140" s="774">
        <v>1</v>
      </c>
      <c r="L140" s="760">
        <v>4</v>
      </c>
      <c r="M140" s="761">
        <v>404.36000000000024</v>
      </c>
    </row>
    <row r="141" spans="1:13" ht="14.4" customHeight="1" x14ac:dyDescent="0.3">
      <c r="A141" s="755" t="s">
        <v>546</v>
      </c>
      <c r="B141" s="756" t="s">
        <v>1917</v>
      </c>
      <c r="C141" s="756" t="s">
        <v>1918</v>
      </c>
      <c r="D141" s="756" t="s">
        <v>1919</v>
      </c>
      <c r="E141" s="756" t="s">
        <v>1920</v>
      </c>
      <c r="F141" s="760"/>
      <c r="G141" s="760"/>
      <c r="H141" s="774">
        <v>0</v>
      </c>
      <c r="I141" s="760">
        <v>3</v>
      </c>
      <c r="J141" s="760">
        <v>147.73994450471028</v>
      </c>
      <c r="K141" s="774">
        <v>1</v>
      </c>
      <c r="L141" s="760">
        <v>3</v>
      </c>
      <c r="M141" s="761">
        <v>147.73994450471028</v>
      </c>
    </row>
    <row r="142" spans="1:13" ht="14.4" customHeight="1" x14ac:dyDescent="0.3">
      <c r="A142" s="755" t="s">
        <v>546</v>
      </c>
      <c r="B142" s="756" t="s">
        <v>1921</v>
      </c>
      <c r="C142" s="756" t="s">
        <v>1922</v>
      </c>
      <c r="D142" s="756" t="s">
        <v>1346</v>
      </c>
      <c r="E142" s="756" t="s">
        <v>1347</v>
      </c>
      <c r="F142" s="760"/>
      <c r="G142" s="760"/>
      <c r="H142" s="774">
        <v>0</v>
      </c>
      <c r="I142" s="760">
        <v>14</v>
      </c>
      <c r="J142" s="760">
        <v>2313.0300000000002</v>
      </c>
      <c r="K142" s="774">
        <v>1</v>
      </c>
      <c r="L142" s="760">
        <v>14</v>
      </c>
      <c r="M142" s="761">
        <v>2313.0300000000002</v>
      </c>
    </row>
    <row r="143" spans="1:13" ht="14.4" customHeight="1" x14ac:dyDescent="0.3">
      <c r="A143" s="755" t="s">
        <v>546</v>
      </c>
      <c r="B143" s="756" t="s">
        <v>1921</v>
      </c>
      <c r="C143" s="756" t="s">
        <v>1923</v>
      </c>
      <c r="D143" s="756" t="s">
        <v>1376</v>
      </c>
      <c r="E143" s="756" t="s">
        <v>1924</v>
      </c>
      <c r="F143" s="760"/>
      <c r="G143" s="760"/>
      <c r="H143" s="774">
        <v>0</v>
      </c>
      <c r="I143" s="760">
        <v>1</v>
      </c>
      <c r="J143" s="760">
        <v>198.89</v>
      </c>
      <c r="K143" s="774">
        <v>1</v>
      </c>
      <c r="L143" s="760">
        <v>1</v>
      </c>
      <c r="M143" s="761">
        <v>198.89</v>
      </c>
    </row>
    <row r="144" spans="1:13" ht="14.4" customHeight="1" x14ac:dyDescent="0.3">
      <c r="A144" s="755" t="s">
        <v>546</v>
      </c>
      <c r="B144" s="756" t="s">
        <v>1921</v>
      </c>
      <c r="C144" s="756" t="s">
        <v>1925</v>
      </c>
      <c r="D144" s="756" t="s">
        <v>1350</v>
      </c>
      <c r="E144" s="756" t="s">
        <v>1320</v>
      </c>
      <c r="F144" s="760"/>
      <c r="G144" s="760"/>
      <c r="H144" s="774">
        <v>0</v>
      </c>
      <c r="I144" s="760">
        <v>18</v>
      </c>
      <c r="J144" s="760">
        <v>736.56</v>
      </c>
      <c r="K144" s="774">
        <v>1</v>
      </c>
      <c r="L144" s="760">
        <v>18</v>
      </c>
      <c r="M144" s="761">
        <v>736.56</v>
      </c>
    </row>
    <row r="145" spans="1:13" ht="14.4" customHeight="1" x14ac:dyDescent="0.3">
      <c r="A145" s="755" t="s">
        <v>546</v>
      </c>
      <c r="B145" s="756" t="s">
        <v>1921</v>
      </c>
      <c r="C145" s="756" t="s">
        <v>1926</v>
      </c>
      <c r="D145" s="756" t="s">
        <v>1351</v>
      </c>
      <c r="E145" s="756" t="s">
        <v>1320</v>
      </c>
      <c r="F145" s="760"/>
      <c r="G145" s="760"/>
      <c r="H145" s="774">
        <v>0</v>
      </c>
      <c r="I145" s="760">
        <v>53</v>
      </c>
      <c r="J145" s="760">
        <v>2168.7600000000002</v>
      </c>
      <c r="K145" s="774">
        <v>1</v>
      </c>
      <c r="L145" s="760">
        <v>53</v>
      </c>
      <c r="M145" s="761">
        <v>2168.7600000000002</v>
      </c>
    </row>
    <row r="146" spans="1:13" ht="14.4" customHeight="1" x14ac:dyDescent="0.3">
      <c r="A146" s="755" t="s">
        <v>546</v>
      </c>
      <c r="B146" s="756" t="s">
        <v>1921</v>
      </c>
      <c r="C146" s="756" t="s">
        <v>1927</v>
      </c>
      <c r="D146" s="756" t="s">
        <v>1346</v>
      </c>
      <c r="E146" s="756" t="s">
        <v>1320</v>
      </c>
      <c r="F146" s="760"/>
      <c r="G146" s="760"/>
      <c r="H146" s="774">
        <v>0</v>
      </c>
      <c r="I146" s="760">
        <v>48</v>
      </c>
      <c r="J146" s="760">
        <v>1976.6399999999999</v>
      </c>
      <c r="K146" s="774">
        <v>1</v>
      </c>
      <c r="L146" s="760">
        <v>48</v>
      </c>
      <c r="M146" s="761">
        <v>1976.6399999999999</v>
      </c>
    </row>
    <row r="147" spans="1:13" ht="14.4" customHeight="1" x14ac:dyDescent="0.3">
      <c r="A147" s="755" t="s">
        <v>546</v>
      </c>
      <c r="B147" s="756" t="s">
        <v>1921</v>
      </c>
      <c r="C147" s="756" t="s">
        <v>1928</v>
      </c>
      <c r="D147" s="756" t="s">
        <v>1929</v>
      </c>
      <c r="E147" s="756" t="s">
        <v>1320</v>
      </c>
      <c r="F147" s="760"/>
      <c r="G147" s="760"/>
      <c r="H147" s="774">
        <v>0</v>
      </c>
      <c r="I147" s="760">
        <v>85</v>
      </c>
      <c r="J147" s="760">
        <v>3500.2999999999997</v>
      </c>
      <c r="K147" s="774">
        <v>1</v>
      </c>
      <c r="L147" s="760">
        <v>85</v>
      </c>
      <c r="M147" s="761">
        <v>3500.2999999999997</v>
      </c>
    </row>
    <row r="148" spans="1:13" ht="14.4" customHeight="1" x14ac:dyDescent="0.3">
      <c r="A148" s="755" t="s">
        <v>546</v>
      </c>
      <c r="B148" s="756" t="s">
        <v>1921</v>
      </c>
      <c r="C148" s="756" t="s">
        <v>1930</v>
      </c>
      <c r="D148" s="756" t="s">
        <v>1931</v>
      </c>
      <c r="E148" s="756" t="s">
        <v>1320</v>
      </c>
      <c r="F148" s="760"/>
      <c r="G148" s="760"/>
      <c r="H148" s="774">
        <v>0</v>
      </c>
      <c r="I148" s="760">
        <v>5</v>
      </c>
      <c r="J148" s="760">
        <v>205.9</v>
      </c>
      <c r="K148" s="774">
        <v>1</v>
      </c>
      <c r="L148" s="760">
        <v>5</v>
      </c>
      <c r="M148" s="761">
        <v>205.9</v>
      </c>
    </row>
    <row r="149" spans="1:13" ht="14.4" customHeight="1" x14ac:dyDescent="0.3">
      <c r="A149" s="755" t="s">
        <v>546</v>
      </c>
      <c r="B149" s="756" t="s">
        <v>1921</v>
      </c>
      <c r="C149" s="756" t="s">
        <v>1932</v>
      </c>
      <c r="D149" s="756" t="s">
        <v>1356</v>
      </c>
      <c r="E149" s="756" t="s">
        <v>1355</v>
      </c>
      <c r="F149" s="760"/>
      <c r="G149" s="760"/>
      <c r="H149" s="774">
        <v>0</v>
      </c>
      <c r="I149" s="760">
        <v>2</v>
      </c>
      <c r="J149" s="760">
        <v>271.2</v>
      </c>
      <c r="K149" s="774">
        <v>1</v>
      </c>
      <c r="L149" s="760">
        <v>2</v>
      </c>
      <c r="M149" s="761">
        <v>271.2</v>
      </c>
    </row>
    <row r="150" spans="1:13" ht="14.4" customHeight="1" x14ac:dyDescent="0.3">
      <c r="A150" s="755" t="s">
        <v>546</v>
      </c>
      <c r="B150" s="756" t="s">
        <v>1921</v>
      </c>
      <c r="C150" s="756" t="s">
        <v>1933</v>
      </c>
      <c r="D150" s="756" t="s">
        <v>1934</v>
      </c>
      <c r="E150" s="756" t="s">
        <v>1935</v>
      </c>
      <c r="F150" s="760"/>
      <c r="G150" s="760"/>
      <c r="H150" s="774">
        <v>0</v>
      </c>
      <c r="I150" s="760">
        <v>2</v>
      </c>
      <c r="J150" s="760">
        <v>328.86</v>
      </c>
      <c r="K150" s="774">
        <v>1</v>
      </c>
      <c r="L150" s="760">
        <v>2</v>
      </c>
      <c r="M150" s="761">
        <v>328.86</v>
      </c>
    </row>
    <row r="151" spans="1:13" ht="14.4" customHeight="1" x14ac:dyDescent="0.3">
      <c r="A151" s="755" t="s">
        <v>546</v>
      </c>
      <c r="B151" s="756" t="s">
        <v>1921</v>
      </c>
      <c r="C151" s="756" t="s">
        <v>1936</v>
      </c>
      <c r="D151" s="756" t="s">
        <v>1374</v>
      </c>
      <c r="E151" s="756" t="s">
        <v>1935</v>
      </c>
      <c r="F151" s="760"/>
      <c r="G151" s="760"/>
      <c r="H151" s="774">
        <v>0</v>
      </c>
      <c r="I151" s="760">
        <v>32</v>
      </c>
      <c r="J151" s="760">
        <v>5007.68</v>
      </c>
      <c r="K151" s="774">
        <v>1</v>
      </c>
      <c r="L151" s="760">
        <v>32</v>
      </c>
      <c r="M151" s="761">
        <v>5007.68</v>
      </c>
    </row>
    <row r="152" spans="1:13" ht="14.4" customHeight="1" x14ac:dyDescent="0.3">
      <c r="A152" s="755" t="s">
        <v>546</v>
      </c>
      <c r="B152" s="756" t="s">
        <v>1921</v>
      </c>
      <c r="C152" s="756" t="s">
        <v>1937</v>
      </c>
      <c r="D152" s="756" t="s">
        <v>1361</v>
      </c>
      <c r="E152" s="756" t="s">
        <v>1938</v>
      </c>
      <c r="F152" s="760"/>
      <c r="G152" s="760"/>
      <c r="H152" s="774">
        <v>0</v>
      </c>
      <c r="I152" s="760">
        <v>27</v>
      </c>
      <c r="J152" s="760">
        <v>3022.6503507988341</v>
      </c>
      <c r="K152" s="774">
        <v>1</v>
      </c>
      <c r="L152" s="760">
        <v>27</v>
      </c>
      <c r="M152" s="761">
        <v>3022.6503507988341</v>
      </c>
    </row>
    <row r="153" spans="1:13" ht="14.4" customHeight="1" x14ac:dyDescent="0.3">
      <c r="A153" s="755" t="s">
        <v>546</v>
      </c>
      <c r="B153" s="756" t="s">
        <v>1921</v>
      </c>
      <c r="C153" s="756" t="s">
        <v>1939</v>
      </c>
      <c r="D153" s="756" t="s">
        <v>1357</v>
      </c>
      <c r="E153" s="756" t="s">
        <v>1938</v>
      </c>
      <c r="F153" s="760"/>
      <c r="G153" s="760"/>
      <c r="H153" s="774">
        <v>0</v>
      </c>
      <c r="I153" s="760">
        <v>11</v>
      </c>
      <c r="J153" s="760">
        <v>1231.45</v>
      </c>
      <c r="K153" s="774">
        <v>1</v>
      </c>
      <c r="L153" s="760">
        <v>11</v>
      </c>
      <c r="M153" s="761">
        <v>1231.45</v>
      </c>
    </row>
    <row r="154" spans="1:13" ht="14.4" customHeight="1" x14ac:dyDescent="0.3">
      <c r="A154" s="755" t="s">
        <v>546</v>
      </c>
      <c r="B154" s="756" t="s">
        <v>1921</v>
      </c>
      <c r="C154" s="756" t="s">
        <v>1940</v>
      </c>
      <c r="D154" s="756" t="s">
        <v>1941</v>
      </c>
      <c r="E154" s="756" t="s">
        <v>1938</v>
      </c>
      <c r="F154" s="760"/>
      <c r="G154" s="760"/>
      <c r="H154" s="774">
        <v>0</v>
      </c>
      <c r="I154" s="760">
        <v>5</v>
      </c>
      <c r="J154" s="760">
        <v>559.75</v>
      </c>
      <c r="K154" s="774">
        <v>1</v>
      </c>
      <c r="L154" s="760">
        <v>5</v>
      </c>
      <c r="M154" s="761">
        <v>559.75</v>
      </c>
    </row>
    <row r="155" spans="1:13" ht="14.4" customHeight="1" x14ac:dyDescent="0.3">
      <c r="A155" s="755" t="s">
        <v>546</v>
      </c>
      <c r="B155" s="756" t="s">
        <v>1921</v>
      </c>
      <c r="C155" s="756" t="s">
        <v>1942</v>
      </c>
      <c r="D155" s="756" t="s">
        <v>1349</v>
      </c>
      <c r="E155" s="756" t="s">
        <v>1347</v>
      </c>
      <c r="F155" s="760"/>
      <c r="G155" s="760"/>
      <c r="H155" s="774">
        <v>0</v>
      </c>
      <c r="I155" s="760">
        <v>46</v>
      </c>
      <c r="J155" s="760">
        <v>7528.8200000000006</v>
      </c>
      <c r="K155" s="774">
        <v>1</v>
      </c>
      <c r="L155" s="760">
        <v>46</v>
      </c>
      <c r="M155" s="761">
        <v>7528.8200000000006</v>
      </c>
    </row>
    <row r="156" spans="1:13" ht="14.4" customHeight="1" x14ac:dyDescent="0.3">
      <c r="A156" s="755" t="s">
        <v>546</v>
      </c>
      <c r="B156" s="756" t="s">
        <v>1921</v>
      </c>
      <c r="C156" s="756" t="s">
        <v>1943</v>
      </c>
      <c r="D156" s="756" t="s">
        <v>1366</v>
      </c>
      <c r="E156" s="756" t="s">
        <v>1347</v>
      </c>
      <c r="F156" s="760"/>
      <c r="G156" s="760"/>
      <c r="H156" s="774">
        <v>0</v>
      </c>
      <c r="I156" s="760">
        <v>74</v>
      </c>
      <c r="J156" s="760">
        <v>9079.060114279775</v>
      </c>
      <c r="K156" s="774">
        <v>1</v>
      </c>
      <c r="L156" s="760">
        <v>74</v>
      </c>
      <c r="M156" s="761">
        <v>9079.060114279775</v>
      </c>
    </row>
    <row r="157" spans="1:13" ht="14.4" customHeight="1" x14ac:dyDescent="0.3">
      <c r="A157" s="755" t="s">
        <v>546</v>
      </c>
      <c r="B157" s="756" t="s">
        <v>1921</v>
      </c>
      <c r="C157" s="756" t="s">
        <v>1944</v>
      </c>
      <c r="D157" s="756" t="s">
        <v>1364</v>
      </c>
      <c r="E157" s="756" t="s">
        <v>1347</v>
      </c>
      <c r="F157" s="760"/>
      <c r="G157" s="760"/>
      <c r="H157" s="774">
        <v>0</v>
      </c>
      <c r="I157" s="760">
        <v>28</v>
      </c>
      <c r="J157" s="760">
        <v>3435.3333333333335</v>
      </c>
      <c r="K157" s="774">
        <v>1</v>
      </c>
      <c r="L157" s="760">
        <v>28</v>
      </c>
      <c r="M157" s="761">
        <v>3435.3333333333335</v>
      </c>
    </row>
    <row r="158" spans="1:13" ht="14.4" customHeight="1" x14ac:dyDescent="0.3">
      <c r="A158" s="755" t="s">
        <v>546</v>
      </c>
      <c r="B158" s="756" t="s">
        <v>1921</v>
      </c>
      <c r="C158" s="756" t="s">
        <v>1945</v>
      </c>
      <c r="D158" s="756" t="s">
        <v>1363</v>
      </c>
      <c r="E158" s="756" t="s">
        <v>1347</v>
      </c>
      <c r="F158" s="760"/>
      <c r="G158" s="760"/>
      <c r="H158" s="774">
        <v>0</v>
      </c>
      <c r="I158" s="760">
        <v>1</v>
      </c>
      <c r="J158" s="760">
        <v>145.5</v>
      </c>
      <c r="K158" s="774">
        <v>1</v>
      </c>
      <c r="L158" s="760">
        <v>1</v>
      </c>
      <c r="M158" s="761">
        <v>145.5</v>
      </c>
    </row>
    <row r="159" spans="1:13" ht="14.4" customHeight="1" x14ac:dyDescent="0.3">
      <c r="A159" s="755" t="s">
        <v>546</v>
      </c>
      <c r="B159" s="756" t="s">
        <v>1921</v>
      </c>
      <c r="C159" s="756" t="s">
        <v>1946</v>
      </c>
      <c r="D159" s="756" t="s">
        <v>1947</v>
      </c>
      <c r="E159" s="756" t="s">
        <v>1353</v>
      </c>
      <c r="F159" s="760"/>
      <c r="G159" s="760"/>
      <c r="H159" s="774">
        <v>0</v>
      </c>
      <c r="I159" s="760">
        <v>7</v>
      </c>
      <c r="J159" s="760">
        <v>1254.82</v>
      </c>
      <c r="K159" s="774">
        <v>1</v>
      </c>
      <c r="L159" s="760">
        <v>7</v>
      </c>
      <c r="M159" s="761">
        <v>1254.82</v>
      </c>
    </row>
    <row r="160" spans="1:13" ht="14.4" customHeight="1" x14ac:dyDescent="0.3">
      <c r="A160" s="755" t="s">
        <v>546</v>
      </c>
      <c r="B160" s="756" t="s">
        <v>1921</v>
      </c>
      <c r="C160" s="756" t="s">
        <v>1948</v>
      </c>
      <c r="D160" s="756" t="s">
        <v>1362</v>
      </c>
      <c r="E160" s="756" t="s">
        <v>1347</v>
      </c>
      <c r="F160" s="760"/>
      <c r="G160" s="760"/>
      <c r="H160" s="774">
        <v>0</v>
      </c>
      <c r="I160" s="760">
        <v>3</v>
      </c>
      <c r="J160" s="760">
        <v>389.90999999999997</v>
      </c>
      <c r="K160" s="774">
        <v>1</v>
      </c>
      <c r="L160" s="760">
        <v>3</v>
      </c>
      <c r="M160" s="761">
        <v>389.90999999999997</v>
      </c>
    </row>
    <row r="161" spans="1:13" ht="14.4" customHeight="1" x14ac:dyDescent="0.3">
      <c r="A161" s="755" t="s">
        <v>546</v>
      </c>
      <c r="B161" s="756" t="s">
        <v>1921</v>
      </c>
      <c r="C161" s="756" t="s">
        <v>1949</v>
      </c>
      <c r="D161" s="756" t="s">
        <v>1354</v>
      </c>
      <c r="E161" s="756" t="s">
        <v>1355</v>
      </c>
      <c r="F161" s="760"/>
      <c r="G161" s="760"/>
      <c r="H161" s="774">
        <v>0</v>
      </c>
      <c r="I161" s="760">
        <v>3</v>
      </c>
      <c r="J161" s="760">
        <v>406.79949885327119</v>
      </c>
      <c r="K161" s="774">
        <v>1</v>
      </c>
      <c r="L161" s="760">
        <v>3</v>
      </c>
      <c r="M161" s="761">
        <v>406.79949885327119</v>
      </c>
    </row>
    <row r="162" spans="1:13" ht="14.4" customHeight="1" x14ac:dyDescent="0.3">
      <c r="A162" s="755" t="s">
        <v>546</v>
      </c>
      <c r="B162" s="756" t="s">
        <v>1921</v>
      </c>
      <c r="C162" s="756" t="s">
        <v>1950</v>
      </c>
      <c r="D162" s="756" t="s">
        <v>1365</v>
      </c>
      <c r="E162" s="756" t="s">
        <v>1320</v>
      </c>
      <c r="F162" s="760"/>
      <c r="G162" s="760"/>
      <c r="H162" s="774">
        <v>0</v>
      </c>
      <c r="I162" s="760">
        <v>4</v>
      </c>
      <c r="J162" s="760">
        <v>122.67999999999998</v>
      </c>
      <c r="K162" s="774">
        <v>1</v>
      </c>
      <c r="L162" s="760">
        <v>4</v>
      </c>
      <c r="M162" s="761">
        <v>122.67999999999998</v>
      </c>
    </row>
    <row r="163" spans="1:13" ht="14.4" customHeight="1" thickBot="1" x14ac:dyDescent="0.35">
      <c r="A163" s="762" t="s">
        <v>549</v>
      </c>
      <c r="B163" s="763" t="s">
        <v>1822</v>
      </c>
      <c r="C163" s="763" t="s">
        <v>1829</v>
      </c>
      <c r="D163" s="763" t="s">
        <v>1827</v>
      </c>
      <c r="E163" s="763" t="s">
        <v>1830</v>
      </c>
      <c r="F163" s="767"/>
      <c r="G163" s="767"/>
      <c r="H163" s="775">
        <v>0</v>
      </c>
      <c r="I163" s="767">
        <v>3</v>
      </c>
      <c r="J163" s="767">
        <v>170.64000000000001</v>
      </c>
      <c r="K163" s="775">
        <v>1</v>
      </c>
      <c r="L163" s="767">
        <v>3</v>
      </c>
      <c r="M163" s="768">
        <v>170.64000000000001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261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329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968</v>
      </c>
      <c r="C3" s="458">
        <f>SUM(C6:C1048576)</f>
        <v>534</v>
      </c>
      <c r="D3" s="458">
        <f>SUM(D6:D1048576)</f>
        <v>115</v>
      </c>
      <c r="E3" s="459">
        <f>SUM(E6:E1048576)</f>
        <v>0</v>
      </c>
      <c r="F3" s="456">
        <f>IF(SUM($B3:$E3)=0,"",B3/SUM($B3:$E3))</f>
        <v>0.59863945578231292</v>
      </c>
      <c r="G3" s="454">
        <f t="shared" ref="G3:I3" si="0">IF(SUM($B3:$E3)=0,"",C3/SUM($B3:$E3))</f>
        <v>0.33024118738404451</v>
      </c>
      <c r="H3" s="454">
        <f t="shared" si="0"/>
        <v>7.1119356833642552E-2</v>
      </c>
      <c r="I3" s="455">
        <f t="shared" si="0"/>
        <v>0</v>
      </c>
      <c r="J3" s="458">
        <f>SUM(J6:J1048576)</f>
        <v>125</v>
      </c>
      <c r="K3" s="458">
        <f>SUM(K6:K1048576)</f>
        <v>225</v>
      </c>
      <c r="L3" s="458">
        <f>SUM(L6:L1048576)</f>
        <v>115</v>
      </c>
      <c r="M3" s="459">
        <f>SUM(M6:M1048576)</f>
        <v>0</v>
      </c>
      <c r="N3" s="456">
        <f>IF(SUM($J3:$M3)=0,"",J3/SUM($J3:$M3))</f>
        <v>0.26881720430107525</v>
      </c>
      <c r="O3" s="454">
        <f t="shared" ref="O3:Q3" si="1">IF(SUM($J3:$M3)=0,"",K3/SUM($J3:$M3))</f>
        <v>0.4838709677419355</v>
      </c>
      <c r="P3" s="454">
        <f t="shared" si="1"/>
        <v>0.24731182795698925</v>
      </c>
      <c r="Q3" s="455">
        <f t="shared" si="1"/>
        <v>0</v>
      </c>
    </row>
    <row r="4" spans="1:17" ht="14.4" customHeight="1" thickBot="1" x14ac:dyDescent="0.35">
      <c r="A4" s="452"/>
      <c r="B4" s="607" t="s">
        <v>263</v>
      </c>
      <c r="C4" s="608"/>
      <c r="D4" s="608"/>
      <c r="E4" s="609"/>
      <c r="F4" s="604" t="s">
        <v>268</v>
      </c>
      <c r="G4" s="605"/>
      <c r="H4" s="605"/>
      <c r="I4" s="606"/>
      <c r="J4" s="607" t="s">
        <v>269</v>
      </c>
      <c r="K4" s="608"/>
      <c r="L4" s="608"/>
      <c r="M4" s="609"/>
      <c r="N4" s="604" t="s">
        <v>270</v>
      </c>
      <c r="O4" s="605"/>
      <c r="P4" s="605"/>
      <c r="Q4" s="606"/>
    </row>
    <row r="5" spans="1:17" ht="14.4" customHeight="1" thickBot="1" x14ac:dyDescent="0.35">
      <c r="A5" s="790" t="s">
        <v>262</v>
      </c>
      <c r="B5" s="791" t="s">
        <v>264</v>
      </c>
      <c r="C5" s="791" t="s">
        <v>265</v>
      </c>
      <c r="D5" s="791" t="s">
        <v>266</v>
      </c>
      <c r="E5" s="792" t="s">
        <v>267</v>
      </c>
      <c r="F5" s="793" t="s">
        <v>264</v>
      </c>
      <c r="G5" s="794" t="s">
        <v>265</v>
      </c>
      <c r="H5" s="794" t="s">
        <v>266</v>
      </c>
      <c r="I5" s="795" t="s">
        <v>267</v>
      </c>
      <c r="J5" s="791" t="s">
        <v>264</v>
      </c>
      <c r="K5" s="791" t="s">
        <v>265</v>
      </c>
      <c r="L5" s="791" t="s">
        <v>266</v>
      </c>
      <c r="M5" s="792" t="s">
        <v>267</v>
      </c>
      <c r="N5" s="793" t="s">
        <v>264</v>
      </c>
      <c r="O5" s="794" t="s">
        <v>265</v>
      </c>
      <c r="P5" s="794" t="s">
        <v>266</v>
      </c>
      <c r="Q5" s="795" t="s">
        <v>267</v>
      </c>
    </row>
    <row r="6" spans="1:17" ht="14.4" customHeight="1" x14ac:dyDescent="0.3">
      <c r="A6" s="799" t="s">
        <v>1952</v>
      </c>
      <c r="B6" s="805"/>
      <c r="C6" s="753"/>
      <c r="D6" s="753"/>
      <c r="E6" s="754"/>
      <c r="F6" s="802"/>
      <c r="G6" s="773"/>
      <c r="H6" s="773"/>
      <c r="I6" s="808"/>
      <c r="J6" s="805"/>
      <c r="K6" s="753"/>
      <c r="L6" s="753"/>
      <c r="M6" s="754"/>
      <c r="N6" s="802"/>
      <c r="O6" s="773"/>
      <c r="P6" s="773"/>
      <c r="Q6" s="796"/>
    </row>
    <row r="7" spans="1:17" ht="14.4" customHeight="1" x14ac:dyDescent="0.3">
      <c r="A7" s="800" t="s">
        <v>1953</v>
      </c>
      <c r="B7" s="806">
        <v>955</v>
      </c>
      <c r="C7" s="760">
        <v>532</v>
      </c>
      <c r="D7" s="760">
        <v>115</v>
      </c>
      <c r="E7" s="761"/>
      <c r="F7" s="803">
        <v>0.59612983770287142</v>
      </c>
      <c r="G7" s="774">
        <v>0.33208489388264667</v>
      </c>
      <c r="H7" s="774">
        <v>7.1785268414481893E-2</v>
      </c>
      <c r="I7" s="809">
        <v>0</v>
      </c>
      <c r="J7" s="806">
        <v>115</v>
      </c>
      <c r="K7" s="760">
        <v>223</v>
      </c>
      <c r="L7" s="760">
        <v>115</v>
      </c>
      <c r="M7" s="761"/>
      <c r="N7" s="803">
        <v>0.25386313465783666</v>
      </c>
      <c r="O7" s="774">
        <v>0.49227373068432673</v>
      </c>
      <c r="P7" s="774">
        <v>0.25386313465783666</v>
      </c>
      <c r="Q7" s="797">
        <v>0</v>
      </c>
    </row>
    <row r="8" spans="1:17" ht="14.4" customHeight="1" thickBot="1" x14ac:dyDescent="0.35">
      <c r="A8" s="801" t="s">
        <v>1954</v>
      </c>
      <c r="B8" s="807">
        <v>13</v>
      </c>
      <c r="C8" s="767">
        <v>2</v>
      </c>
      <c r="D8" s="767"/>
      <c r="E8" s="768"/>
      <c r="F8" s="804">
        <v>0.8666666666666667</v>
      </c>
      <c r="G8" s="775">
        <v>0.13333333333333333</v>
      </c>
      <c r="H8" s="775">
        <v>0</v>
      </c>
      <c r="I8" s="810">
        <v>0</v>
      </c>
      <c r="J8" s="807">
        <v>10</v>
      </c>
      <c r="K8" s="767">
        <v>2</v>
      </c>
      <c r="L8" s="767"/>
      <c r="M8" s="768"/>
      <c r="N8" s="804">
        <v>0.83333333333333337</v>
      </c>
      <c r="O8" s="775">
        <v>0.16666666666666666</v>
      </c>
      <c r="P8" s="775">
        <v>0</v>
      </c>
      <c r="Q8" s="79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7">
        <v>30</v>
      </c>
      <c r="B5" s="738" t="s">
        <v>1955</v>
      </c>
      <c r="C5" s="741">
        <v>247216.23999999993</v>
      </c>
      <c r="D5" s="741">
        <v>677</v>
      </c>
      <c r="E5" s="741">
        <v>99254.660000000018</v>
      </c>
      <c r="F5" s="811">
        <v>0.40148923873286013</v>
      </c>
      <c r="G5" s="741">
        <v>227</v>
      </c>
      <c r="H5" s="811">
        <v>0.33530280649926147</v>
      </c>
      <c r="I5" s="741">
        <v>147961.57999999993</v>
      </c>
      <c r="J5" s="811">
        <v>0.59851076126713998</v>
      </c>
      <c r="K5" s="741">
        <v>450</v>
      </c>
      <c r="L5" s="811">
        <v>0.66469719350073853</v>
      </c>
      <c r="M5" s="741" t="s">
        <v>74</v>
      </c>
      <c r="N5" s="270"/>
    </row>
    <row r="6" spans="1:14" ht="14.4" customHeight="1" x14ac:dyDescent="0.3">
      <c r="A6" s="737">
        <v>30</v>
      </c>
      <c r="B6" s="738" t="s">
        <v>1956</v>
      </c>
      <c r="C6" s="741">
        <v>228980.67999999993</v>
      </c>
      <c r="D6" s="741">
        <v>637</v>
      </c>
      <c r="E6" s="741">
        <v>92970.60000000002</v>
      </c>
      <c r="F6" s="811">
        <v>0.40601940740153297</v>
      </c>
      <c r="G6" s="741">
        <v>203</v>
      </c>
      <c r="H6" s="811">
        <v>0.31868131868131866</v>
      </c>
      <c r="I6" s="741">
        <v>136010.07999999993</v>
      </c>
      <c r="J6" s="811">
        <v>0.59398059259846714</v>
      </c>
      <c r="K6" s="741">
        <v>434</v>
      </c>
      <c r="L6" s="811">
        <v>0.68131868131868134</v>
      </c>
      <c r="M6" s="741" t="s">
        <v>1</v>
      </c>
      <c r="N6" s="270"/>
    </row>
    <row r="7" spans="1:14" ht="14.4" customHeight="1" x14ac:dyDescent="0.3">
      <c r="A7" s="737">
        <v>30</v>
      </c>
      <c r="B7" s="738" t="s">
        <v>1957</v>
      </c>
      <c r="C7" s="741">
        <v>0</v>
      </c>
      <c r="D7" s="741">
        <v>26</v>
      </c>
      <c r="E7" s="741">
        <v>0</v>
      </c>
      <c r="F7" s="811" t="s">
        <v>531</v>
      </c>
      <c r="G7" s="741">
        <v>21</v>
      </c>
      <c r="H7" s="811">
        <v>0.80769230769230771</v>
      </c>
      <c r="I7" s="741">
        <v>0</v>
      </c>
      <c r="J7" s="811" t="s">
        <v>531</v>
      </c>
      <c r="K7" s="741">
        <v>5</v>
      </c>
      <c r="L7" s="811">
        <v>0.19230769230769232</v>
      </c>
      <c r="M7" s="741" t="s">
        <v>1</v>
      </c>
      <c r="N7" s="270"/>
    </row>
    <row r="8" spans="1:14" ht="14.4" customHeight="1" x14ac:dyDescent="0.3">
      <c r="A8" s="737">
        <v>30</v>
      </c>
      <c r="B8" s="738" t="s">
        <v>1958</v>
      </c>
      <c r="C8" s="741">
        <v>18235.560000000001</v>
      </c>
      <c r="D8" s="741">
        <v>14</v>
      </c>
      <c r="E8" s="741">
        <v>6284.06</v>
      </c>
      <c r="F8" s="811">
        <v>0.34460471737637888</v>
      </c>
      <c r="G8" s="741">
        <v>3</v>
      </c>
      <c r="H8" s="811">
        <v>0.21428571428571427</v>
      </c>
      <c r="I8" s="741">
        <v>11951.500000000002</v>
      </c>
      <c r="J8" s="811">
        <v>0.65539528262362112</v>
      </c>
      <c r="K8" s="741">
        <v>11</v>
      </c>
      <c r="L8" s="811">
        <v>0.7857142857142857</v>
      </c>
      <c r="M8" s="741" t="s">
        <v>1</v>
      </c>
      <c r="N8" s="270"/>
    </row>
    <row r="9" spans="1:14" ht="14.4" customHeight="1" x14ac:dyDescent="0.3">
      <c r="A9" s="737" t="s">
        <v>529</v>
      </c>
      <c r="B9" s="738" t="s">
        <v>3</v>
      </c>
      <c r="C9" s="741">
        <v>247216.23999999993</v>
      </c>
      <c r="D9" s="741">
        <v>677</v>
      </c>
      <c r="E9" s="741">
        <v>99254.660000000018</v>
      </c>
      <c r="F9" s="811">
        <v>0.40148923873286013</v>
      </c>
      <c r="G9" s="741">
        <v>227</v>
      </c>
      <c r="H9" s="811">
        <v>0.33530280649926147</v>
      </c>
      <c r="I9" s="741">
        <v>147961.57999999993</v>
      </c>
      <c r="J9" s="811">
        <v>0.59851076126713998</v>
      </c>
      <c r="K9" s="741">
        <v>450</v>
      </c>
      <c r="L9" s="811">
        <v>0.66469719350073853</v>
      </c>
      <c r="M9" s="741" t="s">
        <v>540</v>
      </c>
      <c r="N9" s="270"/>
    </row>
    <row r="11" spans="1:14" ht="14.4" customHeight="1" x14ac:dyDescent="0.3">
      <c r="A11" s="737">
        <v>30</v>
      </c>
      <c r="B11" s="738" t="s">
        <v>1955</v>
      </c>
      <c r="C11" s="741" t="s">
        <v>531</v>
      </c>
      <c r="D11" s="741" t="s">
        <v>531</v>
      </c>
      <c r="E11" s="741" t="s">
        <v>531</v>
      </c>
      <c r="F11" s="811" t="s">
        <v>531</v>
      </c>
      <c r="G11" s="741" t="s">
        <v>531</v>
      </c>
      <c r="H11" s="811" t="s">
        <v>531</v>
      </c>
      <c r="I11" s="741" t="s">
        <v>531</v>
      </c>
      <c r="J11" s="811" t="s">
        <v>531</v>
      </c>
      <c r="K11" s="741" t="s">
        <v>531</v>
      </c>
      <c r="L11" s="811" t="s">
        <v>531</v>
      </c>
      <c r="M11" s="741" t="s">
        <v>74</v>
      </c>
      <c r="N11" s="270"/>
    </row>
    <row r="12" spans="1:14" ht="14.4" customHeight="1" x14ac:dyDescent="0.3">
      <c r="A12" s="737" t="s">
        <v>1959</v>
      </c>
      <c r="B12" s="738" t="s">
        <v>1956</v>
      </c>
      <c r="C12" s="741">
        <v>101430.95999999996</v>
      </c>
      <c r="D12" s="741">
        <v>365</v>
      </c>
      <c r="E12" s="741">
        <v>23763.590000000004</v>
      </c>
      <c r="F12" s="811">
        <v>0.23428339828391659</v>
      </c>
      <c r="G12" s="741">
        <v>74</v>
      </c>
      <c r="H12" s="811">
        <v>0.20273972602739726</v>
      </c>
      <c r="I12" s="741">
        <v>77667.369999999952</v>
      </c>
      <c r="J12" s="811">
        <v>0.76571660171608336</v>
      </c>
      <c r="K12" s="741">
        <v>291</v>
      </c>
      <c r="L12" s="811">
        <v>0.79726027397260268</v>
      </c>
      <c r="M12" s="741" t="s">
        <v>1</v>
      </c>
      <c r="N12" s="270"/>
    </row>
    <row r="13" spans="1:14" ht="14.4" customHeight="1" x14ac:dyDescent="0.3">
      <c r="A13" s="737" t="s">
        <v>1959</v>
      </c>
      <c r="B13" s="738" t="s">
        <v>1957</v>
      </c>
      <c r="C13" s="741">
        <v>0</v>
      </c>
      <c r="D13" s="741">
        <v>3</v>
      </c>
      <c r="E13" s="741">
        <v>0</v>
      </c>
      <c r="F13" s="811" t="s">
        <v>531</v>
      </c>
      <c r="G13" s="741">
        <v>2</v>
      </c>
      <c r="H13" s="811">
        <v>0.66666666666666663</v>
      </c>
      <c r="I13" s="741">
        <v>0</v>
      </c>
      <c r="J13" s="811" t="s">
        <v>531</v>
      </c>
      <c r="K13" s="741">
        <v>1</v>
      </c>
      <c r="L13" s="811">
        <v>0.33333333333333331</v>
      </c>
      <c r="M13" s="741" t="s">
        <v>1</v>
      </c>
      <c r="N13" s="270"/>
    </row>
    <row r="14" spans="1:14" ht="14.4" customHeight="1" x14ac:dyDescent="0.3">
      <c r="A14" s="737" t="s">
        <v>1959</v>
      </c>
      <c r="B14" s="738" t="s">
        <v>1958</v>
      </c>
      <c r="C14" s="741">
        <v>6700</v>
      </c>
      <c r="D14" s="741">
        <v>2</v>
      </c>
      <c r="E14" s="741" t="s">
        <v>531</v>
      </c>
      <c r="F14" s="811">
        <v>0</v>
      </c>
      <c r="G14" s="741" t="s">
        <v>531</v>
      </c>
      <c r="H14" s="811">
        <v>0</v>
      </c>
      <c r="I14" s="741">
        <v>6700</v>
      </c>
      <c r="J14" s="811">
        <v>1</v>
      </c>
      <c r="K14" s="741">
        <v>2</v>
      </c>
      <c r="L14" s="811">
        <v>1</v>
      </c>
      <c r="M14" s="741" t="s">
        <v>1</v>
      </c>
      <c r="N14" s="270"/>
    </row>
    <row r="15" spans="1:14" ht="14.4" customHeight="1" x14ac:dyDescent="0.3">
      <c r="A15" s="737" t="s">
        <v>1959</v>
      </c>
      <c r="B15" s="738" t="s">
        <v>1960</v>
      </c>
      <c r="C15" s="741">
        <v>108130.95999999996</v>
      </c>
      <c r="D15" s="741">
        <v>370</v>
      </c>
      <c r="E15" s="741">
        <v>23763.590000000004</v>
      </c>
      <c r="F15" s="811">
        <v>0.21976675320370792</v>
      </c>
      <c r="G15" s="741">
        <v>76</v>
      </c>
      <c r="H15" s="811">
        <v>0.20540540540540542</v>
      </c>
      <c r="I15" s="741">
        <v>84367.369999999952</v>
      </c>
      <c r="J15" s="811">
        <v>0.78023324679629202</v>
      </c>
      <c r="K15" s="741">
        <v>294</v>
      </c>
      <c r="L15" s="811">
        <v>0.79459459459459458</v>
      </c>
      <c r="M15" s="741" t="s">
        <v>544</v>
      </c>
      <c r="N15" s="270"/>
    </row>
    <row r="16" spans="1:14" ht="14.4" customHeight="1" x14ac:dyDescent="0.3">
      <c r="A16" s="737" t="s">
        <v>531</v>
      </c>
      <c r="B16" s="738" t="s">
        <v>531</v>
      </c>
      <c r="C16" s="741" t="s">
        <v>531</v>
      </c>
      <c r="D16" s="741" t="s">
        <v>531</v>
      </c>
      <c r="E16" s="741" t="s">
        <v>531</v>
      </c>
      <c r="F16" s="811" t="s">
        <v>531</v>
      </c>
      <c r="G16" s="741" t="s">
        <v>531</v>
      </c>
      <c r="H16" s="811" t="s">
        <v>531</v>
      </c>
      <c r="I16" s="741" t="s">
        <v>531</v>
      </c>
      <c r="J16" s="811" t="s">
        <v>531</v>
      </c>
      <c r="K16" s="741" t="s">
        <v>531</v>
      </c>
      <c r="L16" s="811" t="s">
        <v>531</v>
      </c>
      <c r="M16" s="741" t="s">
        <v>545</v>
      </c>
      <c r="N16" s="270"/>
    </row>
    <row r="17" spans="1:14" ht="14.4" customHeight="1" x14ac:dyDescent="0.3">
      <c r="A17" s="737" t="s">
        <v>1961</v>
      </c>
      <c r="B17" s="738" t="s">
        <v>1956</v>
      </c>
      <c r="C17" s="741">
        <v>127549.71999999999</v>
      </c>
      <c r="D17" s="741">
        <v>272</v>
      </c>
      <c r="E17" s="741">
        <v>69207.00999999998</v>
      </c>
      <c r="F17" s="811">
        <v>0.54258849019817512</v>
      </c>
      <c r="G17" s="741">
        <v>129</v>
      </c>
      <c r="H17" s="811">
        <v>0.47426470588235292</v>
      </c>
      <c r="I17" s="741">
        <v>58342.710000000006</v>
      </c>
      <c r="J17" s="811">
        <v>0.45741150980182482</v>
      </c>
      <c r="K17" s="741">
        <v>143</v>
      </c>
      <c r="L17" s="811">
        <v>0.52573529411764708</v>
      </c>
      <c r="M17" s="741" t="s">
        <v>1</v>
      </c>
      <c r="N17" s="270"/>
    </row>
    <row r="18" spans="1:14" ht="14.4" customHeight="1" x14ac:dyDescent="0.3">
      <c r="A18" s="737" t="s">
        <v>1961</v>
      </c>
      <c r="B18" s="738" t="s">
        <v>1957</v>
      </c>
      <c r="C18" s="741">
        <v>0</v>
      </c>
      <c r="D18" s="741">
        <v>23</v>
      </c>
      <c r="E18" s="741">
        <v>0</v>
      </c>
      <c r="F18" s="811" t="s">
        <v>531</v>
      </c>
      <c r="G18" s="741">
        <v>19</v>
      </c>
      <c r="H18" s="811">
        <v>0.82608695652173914</v>
      </c>
      <c r="I18" s="741">
        <v>0</v>
      </c>
      <c r="J18" s="811" t="s">
        <v>531</v>
      </c>
      <c r="K18" s="741">
        <v>4</v>
      </c>
      <c r="L18" s="811">
        <v>0.17391304347826086</v>
      </c>
      <c r="M18" s="741" t="s">
        <v>1</v>
      </c>
      <c r="N18" s="270"/>
    </row>
    <row r="19" spans="1:14" ht="14.4" customHeight="1" x14ac:dyDescent="0.3">
      <c r="A19" s="737" t="s">
        <v>1961</v>
      </c>
      <c r="B19" s="738" t="s">
        <v>1958</v>
      </c>
      <c r="C19" s="741">
        <v>11535.560000000001</v>
      </c>
      <c r="D19" s="741">
        <v>12</v>
      </c>
      <c r="E19" s="741">
        <v>6284.06</v>
      </c>
      <c r="F19" s="811">
        <v>0.54475552118839476</v>
      </c>
      <c r="G19" s="741">
        <v>3</v>
      </c>
      <c r="H19" s="811">
        <v>0.25</v>
      </c>
      <c r="I19" s="741">
        <v>5251.5</v>
      </c>
      <c r="J19" s="811">
        <v>0.45524447881160512</v>
      </c>
      <c r="K19" s="741">
        <v>9</v>
      </c>
      <c r="L19" s="811">
        <v>0.75</v>
      </c>
      <c r="M19" s="741" t="s">
        <v>1</v>
      </c>
      <c r="N19" s="270"/>
    </row>
    <row r="20" spans="1:14" ht="14.4" customHeight="1" x14ac:dyDescent="0.3">
      <c r="A20" s="737" t="s">
        <v>1961</v>
      </c>
      <c r="B20" s="738" t="s">
        <v>1962</v>
      </c>
      <c r="C20" s="741">
        <v>139085.28</v>
      </c>
      <c r="D20" s="741">
        <v>307</v>
      </c>
      <c r="E20" s="741">
        <v>75491.069999999978</v>
      </c>
      <c r="F20" s="811">
        <v>0.54276822105114197</v>
      </c>
      <c r="G20" s="741">
        <v>151</v>
      </c>
      <c r="H20" s="811">
        <v>0.49185667752442996</v>
      </c>
      <c r="I20" s="741">
        <v>63594.210000000006</v>
      </c>
      <c r="J20" s="811">
        <v>0.45723177894885791</v>
      </c>
      <c r="K20" s="741">
        <v>156</v>
      </c>
      <c r="L20" s="811">
        <v>0.50814332247557004</v>
      </c>
      <c r="M20" s="741" t="s">
        <v>544</v>
      </c>
      <c r="N20" s="270"/>
    </row>
    <row r="21" spans="1:14" ht="14.4" customHeight="1" x14ac:dyDescent="0.3">
      <c r="A21" s="737" t="s">
        <v>531</v>
      </c>
      <c r="B21" s="738" t="s">
        <v>531</v>
      </c>
      <c r="C21" s="741" t="s">
        <v>531</v>
      </c>
      <c r="D21" s="741" t="s">
        <v>531</v>
      </c>
      <c r="E21" s="741" t="s">
        <v>531</v>
      </c>
      <c r="F21" s="811" t="s">
        <v>531</v>
      </c>
      <c r="G21" s="741" t="s">
        <v>531</v>
      </c>
      <c r="H21" s="811" t="s">
        <v>531</v>
      </c>
      <c r="I21" s="741" t="s">
        <v>531</v>
      </c>
      <c r="J21" s="811" t="s">
        <v>531</v>
      </c>
      <c r="K21" s="741" t="s">
        <v>531</v>
      </c>
      <c r="L21" s="811" t="s">
        <v>531</v>
      </c>
      <c r="M21" s="741" t="s">
        <v>545</v>
      </c>
      <c r="N21" s="270"/>
    </row>
    <row r="22" spans="1:14" ht="14.4" customHeight="1" x14ac:dyDescent="0.3">
      <c r="A22" s="737" t="s">
        <v>529</v>
      </c>
      <c r="B22" s="738" t="s">
        <v>1963</v>
      </c>
      <c r="C22" s="741">
        <v>247216.23999999993</v>
      </c>
      <c r="D22" s="741">
        <v>677</v>
      </c>
      <c r="E22" s="741">
        <v>99254.659999999974</v>
      </c>
      <c r="F22" s="811">
        <v>0.40148923873285997</v>
      </c>
      <c r="G22" s="741">
        <v>227</v>
      </c>
      <c r="H22" s="811">
        <v>0.33530280649926147</v>
      </c>
      <c r="I22" s="741">
        <v>147961.57999999996</v>
      </c>
      <c r="J22" s="811">
        <v>0.59851076126714009</v>
      </c>
      <c r="K22" s="741">
        <v>450</v>
      </c>
      <c r="L22" s="811">
        <v>0.66469719350073853</v>
      </c>
      <c r="M22" s="741" t="s">
        <v>540</v>
      </c>
      <c r="N22" s="270"/>
    </row>
    <row r="23" spans="1:14" ht="14.4" customHeight="1" x14ac:dyDescent="0.3">
      <c r="A23" s="812" t="s">
        <v>1964</v>
      </c>
    </row>
    <row r="24" spans="1:14" ht="14.4" customHeight="1" x14ac:dyDescent="0.3">
      <c r="A24" s="813" t="s">
        <v>1965</v>
      </c>
    </row>
    <row r="25" spans="1:14" ht="14.4" customHeight="1" x14ac:dyDescent="0.3">
      <c r="A25" s="812" t="s">
        <v>1966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0" t="s">
        <v>167</v>
      </c>
      <c r="B4" s="791" t="s">
        <v>19</v>
      </c>
      <c r="C4" s="817"/>
      <c r="D4" s="791" t="s">
        <v>20</v>
      </c>
      <c r="E4" s="817"/>
      <c r="F4" s="791" t="s">
        <v>19</v>
      </c>
      <c r="G4" s="794" t="s">
        <v>2</v>
      </c>
      <c r="H4" s="791" t="s">
        <v>20</v>
      </c>
      <c r="I4" s="794" t="s">
        <v>2</v>
      </c>
      <c r="J4" s="791" t="s">
        <v>19</v>
      </c>
      <c r="K4" s="794" t="s">
        <v>2</v>
      </c>
      <c r="L4" s="791" t="s">
        <v>20</v>
      </c>
      <c r="M4" s="795" t="s">
        <v>2</v>
      </c>
    </row>
    <row r="5" spans="1:13" ht="14.4" customHeight="1" x14ac:dyDescent="0.3">
      <c r="A5" s="814" t="s">
        <v>1967</v>
      </c>
      <c r="B5" s="805">
        <v>72786.790000000008</v>
      </c>
      <c r="C5" s="749">
        <v>1</v>
      </c>
      <c r="D5" s="818">
        <v>127</v>
      </c>
      <c r="E5" s="821" t="s">
        <v>1967</v>
      </c>
      <c r="F5" s="805">
        <v>48722.62000000001</v>
      </c>
      <c r="G5" s="773">
        <v>0.66938822278053478</v>
      </c>
      <c r="H5" s="753">
        <v>63</v>
      </c>
      <c r="I5" s="796">
        <v>0.49606299212598426</v>
      </c>
      <c r="J5" s="824">
        <v>24064.170000000002</v>
      </c>
      <c r="K5" s="773">
        <v>0.33061177721946522</v>
      </c>
      <c r="L5" s="753">
        <v>64</v>
      </c>
      <c r="M5" s="796">
        <v>0.50393700787401574</v>
      </c>
    </row>
    <row r="6" spans="1:13" ht="14.4" customHeight="1" x14ac:dyDescent="0.3">
      <c r="A6" s="815" t="s">
        <v>1968</v>
      </c>
      <c r="B6" s="806">
        <v>7583.9299999999994</v>
      </c>
      <c r="C6" s="756">
        <v>1</v>
      </c>
      <c r="D6" s="819">
        <v>49</v>
      </c>
      <c r="E6" s="822" t="s">
        <v>1968</v>
      </c>
      <c r="F6" s="806">
        <v>445.16999999999996</v>
      </c>
      <c r="G6" s="774">
        <v>5.8699117739747071E-2</v>
      </c>
      <c r="H6" s="760">
        <v>1</v>
      </c>
      <c r="I6" s="797">
        <v>2.0408163265306121E-2</v>
      </c>
      <c r="J6" s="825">
        <v>7138.7599999999993</v>
      </c>
      <c r="K6" s="774">
        <v>0.94130088226025288</v>
      </c>
      <c r="L6" s="760">
        <v>48</v>
      </c>
      <c r="M6" s="797">
        <v>0.97959183673469385</v>
      </c>
    </row>
    <row r="7" spans="1:13" ht="14.4" customHeight="1" x14ac:dyDescent="0.3">
      <c r="A7" s="815" t="s">
        <v>1969</v>
      </c>
      <c r="B7" s="806">
        <v>33586.249999999993</v>
      </c>
      <c r="C7" s="756">
        <v>1</v>
      </c>
      <c r="D7" s="819">
        <v>93</v>
      </c>
      <c r="E7" s="822" t="s">
        <v>1969</v>
      </c>
      <c r="F7" s="806">
        <v>7213.38</v>
      </c>
      <c r="G7" s="774">
        <v>0.21477181882466789</v>
      </c>
      <c r="H7" s="760">
        <v>24</v>
      </c>
      <c r="I7" s="797">
        <v>0.25806451612903225</v>
      </c>
      <c r="J7" s="825">
        <v>26372.869999999995</v>
      </c>
      <c r="K7" s="774">
        <v>0.78522818117533222</v>
      </c>
      <c r="L7" s="760">
        <v>69</v>
      </c>
      <c r="M7" s="797">
        <v>0.74193548387096775</v>
      </c>
    </row>
    <row r="8" spans="1:13" ht="14.4" customHeight="1" x14ac:dyDescent="0.3">
      <c r="A8" s="815" t="s">
        <v>1970</v>
      </c>
      <c r="B8" s="806">
        <v>21514.94</v>
      </c>
      <c r="C8" s="756">
        <v>1</v>
      </c>
      <c r="D8" s="819">
        <v>57</v>
      </c>
      <c r="E8" s="822" t="s">
        <v>1970</v>
      </c>
      <c r="F8" s="806">
        <v>8011.8899999999994</v>
      </c>
      <c r="G8" s="774">
        <v>0.37238728065242105</v>
      </c>
      <c r="H8" s="760">
        <v>22</v>
      </c>
      <c r="I8" s="797">
        <v>0.38596491228070173</v>
      </c>
      <c r="J8" s="825">
        <v>13503.05</v>
      </c>
      <c r="K8" s="774">
        <v>0.6276127193475789</v>
      </c>
      <c r="L8" s="760">
        <v>35</v>
      </c>
      <c r="M8" s="797">
        <v>0.61403508771929827</v>
      </c>
    </row>
    <row r="9" spans="1:13" ht="14.4" customHeight="1" x14ac:dyDescent="0.3">
      <c r="A9" s="815" t="s">
        <v>1971</v>
      </c>
      <c r="B9" s="806">
        <v>42443.679999999993</v>
      </c>
      <c r="C9" s="756">
        <v>1</v>
      </c>
      <c r="D9" s="819">
        <v>114</v>
      </c>
      <c r="E9" s="822" t="s">
        <v>1971</v>
      </c>
      <c r="F9" s="806">
        <v>7648.3599999999988</v>
      </c>
      <c r="G9" s="774">
        <v>0.18020020884145768</v>
      </c>
      <c r="H9" s="760">
        <v>25</v>
      </c>
      <c r="I9" s="797">
        <v>0.21929824561403508</v>
      </c>
      <c r="J9" s="825">
        <v>34795.319999999992</v>
      </c>
      <c r="K9" s="774">
        <v>0.81979979115854229</v>
      </c>
      <c r="L9" s="760">
        <v>89</v>
      </c>
      <c r="M9" s="797">
        <v>0.7807017543859649</v>
      </c>
    </row>
    <row r="10" spans="1:13" ht="14.4" customHeight="1" x14ac:dyDescent="0.3">
      <c r="A10" s="815" t="s">
        <v>1972</v>
      </c>
      <c r="B10" s="806">
        <v>43343.959999999992</v>
      </c>
      <c r="C10" s="756">
        <v>1</v>
      </c>
      <c r="D10" s="819">
        <v>136</v>
      </c>
      <c r="E10" s="822" t="s">
        <v>1972</v>
      </c>
      <c r="F10" s="806">
        <v>18541.429999999997</v>
      </c>
      <c r="G10" s="774">
        <v>0.42777425043766193</v>
      </c>
      <c r="H10" s="760">
        <v>58</v>
      </c>
      <c r="I10" s="797">
        <v>0.4264705882352941</v>
      </c>
      <c r="J10" s="825">
        <v>24802.53</v>
      </c>
      <c r="K10" s="774">
        <v>0.57222574956233818</v>
      </c>
      <c r="L10" s="760">
        <v>78</v>
      </c>
      <c r="M10" s="797">
        <v>0.57352941176470584</v>
      </c>
    </row>
    <row r="11" spans="1:13" ht="14.4" customHeight="1" x14ac:dyDescent="0.3">
      <c r="A11" s="815" t="s">
        <v>1973</v>
      </c>
      <c r="B11" s="806">
        <v>5353.7500000000009</v>
      </c>
      <c r="C11" s="756">
        <v>1</v>
      </c>
      <c r="D11" s="819">
        <v>14</v>
      </c>
      <c r="E11" s="822" t="s">
        <v>1973</v>
      </c>
      <c r="F11" s="806">
        <v>0</v>
      </c>
      <c r="G11" s="774">
        <v>0</v>
      </c>
      <c r="H11" s="760">
        <v>1</v>
      </c>
      <c r="I11" s="797">
        <v>7.1428571428571425E-2</v>
      </c>
      <c r="J11" s="825">
        <v>5353.7500000000009</v>
      </c>
      <c r="K11" s="774">
        <v>1</v>
      </c>
      <c r="L11" s="760">
        <v>13</v>
      </c>
      <c r="M11" s="797">
        <v>0.9285714285714286</v>
      </c>
    </row>
    <row r="12" spans="1:13" ht="14.4" customHeight="1" x14ac:dyDescent="0.3">
      <c r="A12" s="815" t="s">
        <v>1974</v>
      </c>
      <c r="B12" s="806">
        <v>57.62</v>
      </c>
      <c r="C12" s="756">
        <v>1</v>
      </c>
      <c r="D12" s="819">
        <v>1</v>
      </c>
      <c r="E12" s="822" t="s">
        <v>1974</v>
      </c>
      <c r="F12" s="806"/>
      <c r="G12" s="774">
        <v>0</v>
      </c>
      <c r="H12" s="760"/>
      <c r="I12" s="797">
        <v>0</v>
      </c>
      <c r="J12" s="825">
        <v>57.62</v>
      </c>
      <c r="K12" s="774">
        <v>1</v>
      </c>
      <c r="L12" s="760">
        <v>1</v>
      </c>
      <c r="M12" s="797">
        <v>1</v>
      </c>
    </row>
    <row r="13" spans="1:13" ht="14.4" customHeight="1" thickBot="1" x14ac:dyDescent="0.35">
      <c r="A13" s="816" t="s">
        <v>1975</v>
      </c>
      <c r="B13" s="807">
        <v>20545.320000000007</v>
      </c>
      <c r="C13" s="763">
        <v>1</v>
      </c>
      <c r="D13" s="820">
        <v>86</v>
      </c>
      <c r="E13" s="823" t="s">
        <v>1975</v>
      </c>
      <c r="F13" s="807">
        <v>8671.8100000000013</v>
      </c>
      <c r="G13" s="775">
        <v>0.42208201186450239</v>
      </c>
      <c r="H13" s="767">
        <v>33</v>
      </c>
      <c r="I13" s="798">
        <v>0.38372093023255816</v>
      </c>
      <c r="J13" s="826">
        <v>11873.510000000004</v>
      </c>
      <c r="K13" s="775">
        <v>0.57791798813549755</v>
      </c>
      <c r="L13" s="767">
        <v>53</v>
      </c>
      <c r="M13" s="798">
        <v>0.61627906976744184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2993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247216.24000000002</v>
      </c>
      <c r="N3" s="70">
        <f>SUBTOTAL(9,N7:N1048576)</f>
        <v>1815</v>
      </c>
      <c r="O3" s="70">
        <f>SUBTOTAL(9,O7:O1048576)</f>
        <v>677</v>
      </c>
      <c r="P3" s="70">
        <f>SUBTOTAL(9,P7:P1048576)</f>
        <v>99254.660000000047</v>
      </c>
      <c r="Q3" s="71">
        <f>IF(M3=0,0,P3/M3)</f>
        <v>0.40148923873286008</v>
      </c>
      <c r="R3" s="70">
        <f>SUBTOTAL(9,R7:R1048576)</f>
        <v>753</v>
      </c>
      <c r="S3" s="71">
        <f>IF(N3=0,0,R3/N3)</f>
        <v>0.41487603305785126</v>
      </c>
      <c r="T3" s="70">
        <f>SUBTOTAL(9,T7:T1048576)</f>
        <v>227</v>
      </c>
      <c r="U3" s="72">
        <f>IF(O3=0,0,T3/O3)</f>
        <v>0.33530280649926147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7" t="s">
        <v>23</v>
      </c>
      <c r="B6" s="828" t="s">
        <v>5</v>
      </c>
      <c r="C6" s="827" t="s">
        <v>24</v>
      </c>
      <c r="D6" s="828" t="s">
        <v>6</v>
      </c>
      <c r="E6" s="828" t="s">
        <v>193</v>
      </c>
      <c r="F6" s="828" t="s">
        <v>25</v>
      </c>
      <c r="G6" s="828" t="s">
        <v>26</v>
      </c>
      <c r="H6" s="828" t="s">
        <v>8</v>
      </c>
      <c r="I6" s="828" t="s">
        <v>10</v>
      </c>
      <c r="J6" s="828" t="s">
        <v>11</v>
      </c>
      <c r="K6" s="828" t="s">
        <v>12</v>
      </c>
      <c r="L6" s="828" t="s">
        <v>27</v>
      </c>
      <c r="M6" s="829" t="s">
        <v>14</v>
      </c>
      <c r="N6" s="830" t="s">
        <v>28</v>
      </c>
      <c r="O6" s="830" t="s">
        <v>28</v>
      </c>
      <c r="P6" s="830" t="s">
        <v>14</v>
      </c>
      <c r="Q6" s="830" t="s">
        <v>2</v>
      </c>
      <c r="R6" s="830" t="s">
        <v>28</v>
      </c>
      <c r="S6" s="830" t="s">
        <v>2</v>
      </c>
      <c r="T6" s="830" t="s">
        <v>28</v>
      </c>
      <c r="U6" s="831" t="s">
        <v>2</v>
      </c>
    </row>
    <row r="7" spans="1:21" ht="14.4" customHeight="1" x14ac:dyDescent="0.3">
      <c r="A7" s="832">
        <v>30</v>
      </c>
      <c r="B7" s="833" t="s">
        <v>1955</v>
      </c>
      <c r="C7" s="833" t="s">
        <v>1959</v>
      </c>
      <c r="D7" s="834" t="s">
        <v>2991</v>
      </c>
      <c r="E7" s="835" t="s">
        <v>1969</v>
      </c>
      <c r="F7" s="833" t="s">
        <v>1956</v>
      </c>
      <c r="G7" s="833" t="s">
        <v>1976</v>
      </c>
      <c r="H7" s="833" t="s">
        <v>531</v>
      </c>
      <c r="I7" s="833" t="s">
        <v>1806</v>
      </c>
      <c r="J7" s="833" t="s">
        <v>1051</v>
      </c>
      <c r="K7" s="833" t="s">
        <v>1807</v>
      </c>
      <c r="L7" s="836">
        <v>36.270000000000003</v>
      </c>
      <c r="M7" s="836">
        <v>217.62</v>
      </c>
      <c r="N7" s="833">
        <v>6</v>
      </c>
      <c r="O7" s="837">
        <v>3</v>
      </c>
      <c r="P7" s="836">
        <v>72.540000000000006</v>
      </c>
      <c r="Q7" s="838">
        <v>0.33333333333333337</v>
      </c>
      <c r="R7" s="833">
        <v>2</v>
      </c>
      <c r="S7" s="838">
        <v>0.33333333333333331</v>
      </c>
      <c r="T7" s="837">
        <v>1</v>
      </c>
      <c r="U7" s="231">
        <v>0.33333333333333331</v>
      </c>
    </row>
    <row r="8" spans="1:21" ht="14.4" customHeight="1" x14ac:dyDescent="0.3">
      <c r="A8" s="755">
        <v>30</v>
      </c>
      <c r="B8" s="756" t="s">
        <v>1955</v>
      </c>
      <c r="C8" s="756" t="s">
        <v>1959</v>
      </c>
      <c r="D8" s="839" t="s">
        <v>2991</v>
      </c>
      <c r="E8" s="840" t="s">
        <v>1969</v>
      </c>
      <c r="F8" s="756" t="s">
        <v>1956</v>
      </c>
      <c r="G8" s="756" t="s">
        <v>1977</v>
      </c>
      <c r="H8" s="756" t="s">
        <v>531</v>
      </c>
      <c r="I8" s="756" t="s">
        <v>1853</v>
      </c>
      <c r="J8" s="756" t="s">
        <v>1318</v>
      </c>
      <c r="K8" s="756" t="s">
        <v>1854</v>
      </c>
      <c r="L8" s="757">
        <v>4.7</v>
      </c>
      <c r="M8" s="757">
        <v>9.4</v>
      </c>
      <c r="N8" s="756">
        <v>2</v>
      </c>
      <c r="O8" s="841">
        <v>1</v>
      </c>
      <c r="P8" s="757">
        <v>4.7</v>
      </c>
      <c r="Q8" s="774">
        <v>0.5</v>
      </c>
      <c r="R8" s="756">
        <v>1</v>
      </c>
      <c r="S8" s="774">
        <v>0.5</v>
      </c>
      <c r="T8" s="841">
        <v>0.5</v>
      </c>
      <c r="U8" s="797">
        <v>0.5</v>
      </c>
    </row>
    <row r="9" spans="1:21" ht="14.4" customHeight="1" x14ac:dyDescent="0.3">
      <c r="A9" s="755">
        <v>30</v>
      </c>
      <c r="B9" s="756" t="s">
        <v>1955</v>
      </c>
      <c r="C9" s="756" t="s">
        <v>1959</v>
      </c>
      <c r="D9" s="839" t="s">
        <v>2991</v>
      </c>
      <c r="E9" s="840" t="s">
        <v>1969</v>
      </c>
      <c r="F9" s="756" t="s">
        <v>1956</v>
      </c>
      <c r="G9" s="756" t="s">
        <v>1978</v>
      </c>
      <c r="H9" s="756" t="s">
        <v>531</v>
      </c>
      <c r="I9" s="756" t="s">
        <v>1979</v>
      </c>
      <c r="J9" s="756" t="s">
        <v>602</v>
      </c>
      <c r="K9" s="756" t="s">
        <v>1894</v>
      </c>
      <c r="L9" s="757">
        <v>62.18</v>
      </c>
      <c r="M9" s="757">
        <v>62.18</v>
      </c>
      <c r="N9" s="756">
        <v>1</v>
      </c>
      <c r="O9" s="841">
        <v>0.5</v>
      </c>
      <c r="P9" s="757"/>
      <c r="Q9" s="774">
        <v>0</v>
      </c>
      <c r="R9" s="756"/>
      <c r="S9" s="774">
        <v>0</v>
      </c>
      <c r="T9" s="841"/>
      <c r="U9" s="797">
        <v>0</v>
      </c>
    </row>
    <row r="10" spans="1:21" ht="14.4" customHeight="1" x14ac:dyDescent="0.3">
      <c r="A10" s="755">
        <v>30</v>
      </c>
      <c r="B10" s="756" t="s">
        <v>1955</v>
      </c>
      <c r="C10" s="756" t="s">
        <v>1959</v>
      </c>
      <c r="D10" s="839" t="s">
        <v>2991</v>
      </c>
      <c r="E10" s="840" t="s">
        <v>1969</v>
      </c>
      <c r="F10" s="756" t="s">
        <v>1956</v>
      </c>
      <c r="G10" s="756" t="s">
        <v>1978</v>
      </c>
      <c r="H10" s="756" t="s">
        <v>531</v>
      </c>
      <c r="I10" s="756" t="s">
        <v>1980</v>
      </c>
      <c r="J10" s="756" t="s">
        <v>604</v>
      </c>
      <c r="K10" s="756" t="s">
        <v>1672</v>
      </c>
      <c r="L10" s="757">
        <v>31.09</v>
      </c>
      <c r="M10" s="757">
        <v>93.27</v>
      </c>
      <c r="N10" s="756">
        <v>3</v>
      </c>
      <c r="O10" s="841">
        <v>1.5</v>
      </c>
      <c r="P10" s="757">
        <v>62.18</v>
      </c>
      <c r="Q10" s="774">
        <v>0.66666666666666674</v>
      </c>
      <c r="R10" s="756">
        <v>2</v>
      </c>
      <c r="S10" s="774">
        <v>0.66666666666666663</v>
      </c>
      <c r="T10" s="841">
        <v>1</v>
      </c>
      <c r="U10" s="797">
        <v>0.66666666666666663</v>
      </c>
    </row>
    <row r="11" spans="1:21" ht="14.4" customHeight="1" x14ac:dyDescent="0.3">
      <c r="A11" s="755">
        <v>30</v>
      </c>
      <c r="B11" s="756" t="s">
        <v>1955</v>
      </c>
      <c r="C11" s="756" t="s">
        <v>1959</v>
      </c>
      <c r="D11" s="839" t="s">
        <v>2991</v>
      </c>
      <c r="E11" s="840" t="s">
        <v>1969</v>
      </c>
      <c r="F11" s="756" t="s">
        <v>1956</v>
      </c>
      <c r="G11" s="756" t="s">
        <v>1981</v>
      </c>
      <c r="H11" s="756" t="s">
        <v>558</v>
      </c>
      <c r="I11" s="756" t="s">
        <v>1745</v>
      </c>
      <c r="J11" s="756" t="s">
        <v>596</v>
      </c>
      <c r="K11" s="756" t="s">
        <v>1746</v>
      </c>
      <c r="L11" s="757">
        <v>225.06</v>
      </c>
      <c r="M11" s="757">
        <v>225.06</v>
      </c>
      <c r="N11" s="756">
        <v>1</v>
      </c>
      <c r="O11" s="841">
        <v>0.5</v>
      </c>
      <c r="P11" s="757"/>
      <c r="Q11" s="774">
        <v>0</v>
      </c>
      <c r="R11" s="756"/>
      <c r="S11" s="774">
        <v>0</v>
      </c>
      <c r="T11" s="841"/>
      <c r="U11" s="797">
        <v>0</v>
      </c>
    </row>
    <row r="12" spans="1:21" ht="14.4" customHeight="1" x14ac:dyDescent="0.3">
      <c r="A12" s="755">
        <v>30</v>
      </c>
      <c r="B12" s="756" t="s">
        <v>1955</v>
      </c>
      <c r="C12" s="756" t="s">
        <v>1959</v>
      </c>
      <c r="D12" s="839" t="s">
        <v>2991</v>
      </c>
      <c r="E12" s="840" t="s">
        <v>1969</v>
      </c>
      <c r="F12" s="756" t="s">
        <v>1956</v>
      </c>
      <c r="G12" s="756" t="s">
        <v>1982</v>
      </c>
      <c r="H12" s="756" t="s">
        <v>558</v>
      </c>
      <c r="I12" s="756" t="s">
        <v>1704</v>
      </c>
      <c r="J12" s="756" t="s">
        <v>1702</v>
      </c>
      <c r="K12" s="756" t="s">
        <v>1642</v>
      </c>
      <c r="L12" s="757">
        <v>58.86</v>
      </c>
      <c r="M12" s="757">
        <v>58.86</v>
      </c>
      <c r="N12" s="756">
        <v>1</v>
      </c>
      <c r="O12" s="841">
        <v>0.5</v>
      </c>
      <c r="P12" s="757"/>
      <c r="Q12" s="774">
        <v>0</v>
      </c>
      <c r="R12" s="756"/>
      <c r="S12" s="774">
        <v>0</v>
      </c>
      <c r="T12" s="841"/>
      <c r="U12" s="797">
        <v>0</v>
      </c>
    </row>
    <row r="13" spans="1:21" ht="14.4" customHeight="1" x14ac:dyDescent="0.3">
      <c r="A13" s="755">
        <v>30</v>
      </c>
      <c r="B13" s="756" t="s">
        <v>1955</v>
      </c>
      <c r="C13" s="756" t="s">
        <v>1959</v>
      </c>
      <c r="D13" s="839" t="s">
        <v>2991</v>
      </c>
      <c r="E13" s="840" t="s">
        <v>1969</v>
      </c>
      <c r="F13" s="756" t="s">
        <v>1956</v>
      </c>
      <c r="G13" s="756" t="s">
        <v>1983</v>
      </c>
      <c r="H13" s="756" t="s">
        <v>558</v>
      </c>
      <c r="I13" s="756" t="s">
        <v>1639</v>
      </c>
      <c r="J13" s="756" t="s">
        <v>1159</v>
      </c>
      <c r="K13" s="756" t="s">
        <v>1640</v>
      </c>
      <c r="L13" s="757">
        <v>35.11</v>
      </c>
      <c r="M13" s="757">
        <v>140.44</v>
      </c>
      <c r="N13" s="756">
        <v>4</v>
      </c>
      <c r="O13" s="841">
        <v>2</v>
      </c>
      <c r="P13" s="757">
        <v>35.11</v>
      </c>
      <c r="Q13" s="774">
        <v>0.25</v>
      </c>
      <c r="R13" s="756">
        <v>1</v>
      </c>
      <c r="S13" s="774">
        <v>0.25</v>
      </c>
      <c r="T13" s="841">
        <v>0.5</v>
      </c>
      <c r="U13" s="797">
        <v>0.25</v>
      </c>
    </row>
    <row r="14" spans="1:21" ht="14.4" customHeight="1" x14ac:dyDescent="0.3">
      <c r="A14" s="755">
        <v>30</v>
      </c>
      <c r="B14" s="756" t="s">
        <v>1955</v>
      </c>
      <c r="C14" s="756" t="s">
        <v>1959</v>
      </c>
      <c r="D14" s="839" t="s">
        <v>2991</v>
      </c>
      <c r="E14" s="840" t="s">
        <v>1969</v>
      </c>
      <c r="F14" s="756" t="s">
        <v>1956</v>
      </c>
      <c r="G14" s="756" t="s">
        <v>1983</v>
      </c>
      <c r="H14" s="756" t="s">
        <v>558</v>
      </c>
      <c r="I14" s="756" t="s">
        <v>1641</v>
      </c>
      <c r="J14" s="756" t="s">
        <v>1158</v>
      </c>
      <c r="K14" s="756" t="s">
        <v>1642</v>
      </c>
      <c r="L14" s="757">
        <v>70.23</v>
      </c>
      <c r="M14" s="757">
        <v>70.23</v>
      </c>
      <c r="N14" s="756">
        <v>1</v>
      </c>
      <c r="O14" s="841">
        <v>0.5</v>
      </c>
      <c r="P14" s="757"/>
      <c r="Q14" s="774">
        <v>0</v>
      </c>
      <c r="R14" s="756"/>
      <c r="S14" s="774">
        <v>0</v>
      </c>
      <c r="T14" s="841"/>
      <c r="U14" s="797">
        <v>0</v>
      </c>
    </row>
    <row r="15" spans="1:21" ht="14.4" customHeight="1" x14ac:dyDescent="0.3">
      <c r="A15" s="755">
        <v>30</v>
      </c>
      <c r="B15" s="756" t="s">
        <v>1955</v>
      </c>
      <c r="C15" s="756" t="s">
        <v>1959</v>
      </c>
      <c r="D15" s="839" t="s">
        <v>2991</v>
      </c>
      <c r="E15" s="840" t="s">
        <v>1969</v>
      </c>
      <c r="F15" s="756" t="s">
        <v>1956</v>
      </c>
      <c r="G15" s="756" t="s">
        <v>1984</v>
      </c>
      <c r="H15" s="756" t="s">
        <v>531</v>
      </c>
      <c r="I15" s="756" t="s">
        <v>1985</v>
      </c>
      <c r="J15" s="756" t="s">
        <v>931</v>
      </c>
      <c r="K15" s="756" t="s">
        <v>1986</v>
      </c>
      <c r="L15" s="757">
        <v>141.76</v>
      </c>
      <c r="M15" s="757">
        <v>141.76</v>
      </c>
      <c r="N15" s="756">
        <v>1</v>
      </c>
      <c r="O15" s="841">
        <v>0.5</v>
      </c>
      <c r="P15" s="757"/>
      <c r="Q15" s="774">
        <v>0</v>
      </c>
      <c r="R15" s="756"/>
      <c r="S15" s="774">
        <v>0</v>
      </c>
      <c r="T15" s="841"/>
      <c r="U15" s="797">
        <v>0</v>
      </c>
    </row>
    <row r="16" spans="1:21" ht="14.4" customHeight="1" x14ac:dyDescent="0.3">
      <c r="A16" s="755">
        <v>30</v>
      </c>
      <c r="B16" s="756" t="s">
        <v>1955</v>
      </c>
      <c r="C16" s="756" t="s">
        <v>1959</v>
      </c>
      <c r="D16" s="839" t="s">
        <v>2991</v>
      </c>
      <c r="E16" s="840" t="s">
        <v>1969</v>
      </c>
      <c r="F16" s="756" t="s">
        <v>1956</v>
      </c>
      <c r="G16" s="756" t="s">
        <v>1987</v>
      </c>
      <c r="H16" s="756" t="s">
        <v>558</v>
      </c>
      <c r="I16" s="756" t="s">
        <v>1988</v>
      </c>
      <c r="J16" s="756" t="s">
        <v>692</v>
      </c>
      <c r="K16" s="756" t="s">
        <v>1708</v>
      </c>
      <c r="L16" s="757">
        <v>85.16</v>
      </c>
      <c r="M16" s="757">
        <v>85.16</v>
      </c>
      <c r="N16" s="756">
        <v>1</v>
      </c>
      <c r="O16" s="841">
        <v>0.5</v>
      </c>
      <c r="P16" s="757">
        <v>85.16</v>
      </c>
      <c r="Q16" s="774">
        <v>1</v>
      </c>
      <c r="R16" s="756">
        <v>1</v>
      </c>
      <c r="S16" s="774">
        <v>1</v>
      </c>
      <c r="T16" s="841">
        <v>0.5</v>
      </c>
      <c r="U16" s="797">
        <v>1</v>
      </c>
    </row>
    <row r="17" spans="1:21" ht="14.4" customHeight="1" x14ac:dyDescent="0.3">
      <c r="A17" s="755">
        <v>30</v>
      </c>
      <c r="B17" s="756" t="s">
        <v>1955</v>
      </c>
      <c r="C17" s="756" t="s">
        <v>1959</v>
      </c>
      <c r="D17" s="839" t="s">
        <v>2991</v>
      </c>
      <c r="E17" s="840" t="s">
        <v>1969</v>
      </c>
      <c r="F17" s="756" t="s">
        <v>1956</v>
      </c>
      <c r="G17" s="756" t="s">
        <v>1987</v>
      </c>
      <c r="H17" s="756" t="s">
        <v>558</v>
      </c>
      <c r="I17" s="756" t="s">
        <v>1865</v>
      </c>
      <c r="J17" s="756" t="s">
        <v>690</v>
      </c>
      <c r="K17" s="756" t="s">
        <v>1642</v>
      </c>
      <c r="L17" s="757">
        <v>42.57</v>
      </c>
      <c r="M17" s="757">
        <v>42.57</v>
      </c>
      <c r="N17" s="756">
        <v>1</v>
      </c>
      <c r="O17" s="841">
        <v>0.5</v>
      </c>
      <c r="P17" s="757"/>
      <c r="Q17" s="774">
        <v>0</v>
      </c>
      <c r="R17" s="756"/>
      <c r="S17" s="774">
        <v>0</v>
      </c>
      <c r="T17" s="841"/>
      <c r="U17" s="797">
        <v>0</v>
      </c>
    </row>
    <row r="18" spans="1:21" ht="14.4" customHeight="1" x14ac:dyDescent="0.3">
      <c r="A18" s="755">
        <v>30</v>
      </c>
      <c r="B18" s="756" t="s">
        <v>1955</v>
      </c>
      <c r="C18" s="756" t="s">
        <v>1959</v>
      </c>
      <c r="D18" s="839" t="s">
        <v>2991</v>
      </c>
      <c r="E18" s="840" t="s">
        <v>1969</v>
      </c>
      <c r="F18" s="756" t="s">
        <v>1956</v>
      </c>
      <c r="G18" s="756" t="s">
        <v>1987</v>
      </c>
      <c r="H18" s="756" t="s">
        <v>558</v>
      </c>
      <c r="I18" s="756" t="s">
        <v>1866</v>
      </c>
      <c r="J18" s="756" t="s">
        <v>692</v>
      </c>
      <c r="K18" s="756" t="s">
        <v>1708</v>
      </c>
      <c r="L18" s="757">
        <v>85.16</v>
      </c>
      <c r="M18" s="757">
        <v>85.16</v>
      </c>
      <c r="N18" s="756">
        <v>1</v>
      </c>
      <c r="O18" s="841">
        <v>0.5</v>
      </c>
      <c r="P18" s="757"/>
      <c r="Q18" s="774">
        <v>0</v>
      </c>
      <c r="R18" s="756"/>
      <c r="S18" s="774">
        <v>0</v>
      </c>
      <c r="T18" s="841"/>
      <c r="U18" s="797">
        <v>0</v>
      </c>
    </row>
    <row r="19" spans="1:21" ht="14.4" customHeight="1" x14ac:dyDescent="0.3">
      <c r="A19" s="755">
        <v>30</v>
      </c>
      <c r="B19" s="756" t="s">
        <v>1955</v>
      </c>
      <c r="C19" s="756" t="s">
        <v>1959</v>
      </c>
      <c r="D19" s="839" t="s">
        <v>2991</v>
      </c>
      <c r="E19" s="840" t="s">
        <v>1969</v>
      </c>
      <c r="F19" s="756" t="s">
        <v>1956</v>
      </c>
      <c r="G19" s="756" t="s">
        <v>1989</v>
      </c>
      <c r="H19" s="756" t="s">
        <v>531</v>
      </c>
      <c r="I19" s="756" t="s">
        <v>1990</v>
      </c>
      <c r="J19" s="756" t="s">
        <v>1991</v>
      </c>
      <c r="K19" s="756" t="s">
        <v>1992</v>
      </c>
      <c r="L19" s="757">
        <v>23.72</v>
      </c>
      <c r="M19" s="757">
        <v>47.44</v>
      </c>
      <c r="N19" s="756">
        <v>2</v>
      </c>
      <c r="O19" s="841">
        <v>1</v>
      </c>
      <c r="P19" s="757"/>
      <c r="Q19" s="774">
        <v>0</v>
      </c>
      <c r="R19" s="756"/>
      <c r="S19" s="774">
        <v>0</v>
      </c>
      <c r="T19" s="841"/>
      <c r="U19" s="797">
        <v>0</v>
      </c>
    </row>
    <row r="20" spans="1:21" ht="14.4" customHeight="1" x14ac:dyDescent="0.3">
      <c r="A20" s="755">
        <v>30</v>
      </c>
      <c r="B20" s="756" t="s">
        <v>1955</v>
      </c>
      <c r="C20" s="756" t="s">
        <v>1959</v>
      </c>
      <c r="D20" s="839" t="s">
        <v>2991</v>
      </c>
      <c r="E20" s="840" t="s">
        <v>1969</v>
      </c>
      <c r="F20" s="756" t="s">
        <v>1956</v>
      </c>
      <c r="G20" s="756" t="s">
        <v>1993</v>
      </c>
      <c r="H20" s="756" t="s">
        <v>531</v>
      </c>
      <c r="I20" s="756" t="s">
        <v>1994</v>
      </c>
      <c r="J20" s="756" t="s">
        <v>727</v>
      </c>
      <c r="K20" s="756" t="s">
        <v>1995</v>
      </c>
      <c r="L20" s="757">
        <v>45.56</v>
      </c>
      <c r="M20" s="757">
        <v>45.56</v>
      </c>
      <c r="N20" s="756">
        <v>1</v>
      </c>
      <c r="O20" s="841">
        <v>0.5</v>
      </c>
      <c r="P20" s="757"/>
      <c r="Q20" s="774">
        <v>0</v>
      </c>
      <c r="R20" s="756"/>
      <c r="S20" s="774">
        <v>0</v>
      </c>
      <c r="T20" s="841"/>
      <c r="U20" s="797">
        <v>0</v>
      </c>
    </row>
    <row r="21" spans="1:21" ht="14.4" customHeight="1" x14ac:dyDescent="0.3">
      <c r="A21" s="755">
        <v>30</v>
      </c>
      <c r="B21" s="756" t="s">
        <v>1955</v>
      </c>
      <c r="C21" s="756" t="s">
        <v>1959</v>
      </c>
      <c r="D21" s="839" t="s">
        <v>2991</v>
      </c>
      <c r="E21" s="840" t="s">
        <v>1969</v>
      </c>
      <c r="F21" s="756" t="s">
        <v>1956</v>
      </c>
      <c r="G21" s="756" t="s">
        <v>1993</v>
      </c>
      <c r="H21" s="756" t="s">
        <v>531</v>
      </c>
      <c r="I21" s="756" t="s">
        <v>1996</v>
      </c>
      <c r="J21" s="756" t="s">
        <v>727</v>
      </c>
      <c r="K21" s="756" t="s">
        <v>1997</v>
      </c>
      <c r="L21" s="757">
        <v>91.11</v>
      </c>
      <c r="M21" s="757">
        <v>91.11</v>
      </c>
      <c r="N21" s="756">
        <v>1</v>
      </c>
      <c r="O21" s="841">
        <v>0.5</v>
      </c>
      <c r="P21" s="757">
        <v>91.11</v>
      </c>
      <c r="Q21" s="774">
        <v>1</v>
      </c>
      <c r="R21" s="756">
        <v>1</v>
      </c>
      <c r="S21" s="774">
        <v>1</v>
      </c>
      <c r="T21" s="841">
        <v>0.5</v>
      </c>
      <c r="U21" s="797">
        <v>1</v>
      </c>
    </row>
    <row r="22" spans="1:21" ht="14.4" customHeight="1" x14ac:dyDescent="0.3">
      <c r="A22" s="755">
        <v>30</v>
      </c>
      <c r="B22" s="756" t="s">
        <v>1955</v>
      </c>
      <c r="C22" s="756" t="s">
        <v>1959</v>
      </c>
      <c r="D22" s="839" t="s">
        <v>2991</v>
      </c>
      <c r="E22" s="840" t="s">
        <v>1969</v>
      </c>
      <c r="F22" s="756" t="s">
        <v>1956</v>
      </c>
      <c r="G22" s="756" t="s">
        <v>1998</v>
      </c>
      <c r="H22" s="756" t="s">
        <v>531</v>
      </c>
      <c r="I22" s="756" t="s">
        <v>1999</v>
      </c>
      <c r="J22" s="756" t="s">
        <v>2000</v>
      </c>
      <c r="K22" s="756" t="s">
        <v>1642</v>
      </c>
      <c r="L22" s="757">
        <v>0</v>
      </c>
      <c r="M22" s="757">
        <v>0</v>
      </c>
      <c r="N22" s="756">
        <v>1</v>
      </c>
      <c r="O22" s="841">
        <v>0.5</v>
      </c>
      <c r="P22" s="757"/>
      <c r="Q22" s="774"/>
      <c r="R22" s="756"/>
      <c r="S22" s="774">
        <v>0</v>
      </c>
      <c r="T22" s="841"/>
      <c r="U22" s="797">
        <v>0</v>
      </c>
    </row>
    <row r="23" spans="1:21" ht="14.4" customHeight="1" x14ac:dyDescent="0.3">
      <c r="A23" s="755">
        <v>30</v>
      </c>
      <c r="B23" s="756" t="s">
        <v>1955</v>
      </c>
      <c r="C23" s="756" t="s">
        <v>1959</v>
      </c>
      <c r="D23" s="839" t="s">
        <v>2991</v>
      </c>
      <c r="E23" s="840" t="s">
        <v>1969</v>
      </c>
      <c r="F23" s="756" t="s">
        <v>1956</v>
      </c>
      <c r="G23" s="756" t="s">
        <v>2001</v>
      </c>
      <c r="H23" s="756" t="s">
        <v>531</v>
      </c>
      <c r="I23" s="756" t="s">
        <v>1879</v>
      </c>
      <c r="J23" s="756" t="s">
        <v>1880</v>
      </c>
      <c r="K23" s="756" t="s">
        <v>1642</v>
      </c>
      <c r="L23" s="757">
        <v>85.16</v>
      </c>
      <c r="M23" s="757">
        <v>85.16</v>
      </c>
      <c r="N23" s="756">
        <v>1</v>
      </c>
      <c r="O23" s="841">
        <v>0.5</v>
      </c>
      <c r="P23" s="757"/>
      <c r="Q23" s="774">
        <v>0</v>
      </c>
      <c r="R23" s="756"/>
      <c r="S23" s="774">
        <v>0</v>
      </c>
      <c r="T23" s="841"/>
      <c r="U23" s="797">
        <v>0</v>
      </c>
    </row>
    <row r="24" spans="1:21" ht="14.4" customHeight="1" x14ac:dyDescent="0.3">
      <c r="A24" s="755">
        <v>30</v>
      </c>
      <c r="B24" s="756" t="s">
        <v>1955</v>
      </c>
      <c r="C24" s="756" t="s">
        <v>1959</v>
      </c>
      <c r="D24" s="839" t="s">
        <v>2991</v>
      </c>
      <c r="E24" s="840" t="s">
        <v>1969</v>
      </c>
      <c r="F24" s="756" t="s">
        <v>1956</v>
      </c>
      <c r="G24" s="756" t="s">
        <v>2002</v>
      </c>
      <c r="H24" s="756" t="s">
        <v>531</v>
      </c>
      <c r="I24" s="756" t="s">
        <v>1812</v>
      </c>
      <c r="J24" s="756" t="s">
        <v>1810</v>
      </c>
      <c r="K24" s="756" t="s">
        <v>1813</v>
      </c>
      <c r="L24" s="757">
        <v>1454.23</v>
      </c>
      <c r="M24" s="757">
        <v>1454.23</v>
      </c>
      <c r="N24" s="756">
        <v>1</v>
      </c>
      <c r="O24" s="841">
        <v>0.5</v>
      </c>
      <c r="P24" s="757"/>
      <c r="Q24" s="774">
        <v>0</v>
      </c>
      <c r="R24" s="756"/>
      <c r="S24" s="774">
        <v>0</v>
      </c>
      <c r="T24" s="841"/>
      <c r="U24" s="797">
        <v>0</v>
      </c>
    </row>
    <row r="25" spans="1:21" ht="14.4" customHeight="1" x14ac:dyDescent="0.3">
      <c r="A25" s="755">
        <v>30</v>
      </c>
      <c r="B25" s="756" t="s">
        <v>1955</v>
      </c>
      <c r="C25" s="756" t="s">
        <v>1959</v>
      </c>
      <c r="D25" s="839" t="s">
        <v>2991</v>
      </c>
      <c r="E25" s="840" t="s">
        <v>1969</v>
      </c>
      <c r="F25" s="756" t="s">
        <v>1956</v>
      </c>
      <c r="G25" s="756" t="s">
        <v>2003</v>
      </c>
      <c r="H25" s="756" t="s">
        <v>531</v>
      </c>
      <c r="I25" s="756" t="s">
        <v>2004</v>
      </c>
      <c r="J25" s="756" t="s">
        <v>849</v>
      </c>
      <c r="K25" s="756" t="s">
        <v>2005</v>
      </c>
      <c r="L25" s="757">
        <v>58.97</v>
      </c>
      <c r="M25" s="757">
        <v>58.97</v>
      </c>
      <c r="N25" s="756">
        <v>1</v>
      </c>
      <c r="O25" s="841">
        <v>0.5</v>
      </c>
      <c r="P25" s="757">
        <v>58.97</v>
      </c>
      <c r="Q25" s="774">
        <v>1</v>
      </c>
      <c r="R25" s="756">
        <v>1</v>
      </c>
      <c r="S25" s="774">
        <v>1</v>
      </c>
      <c r="T25" s="841">
        <v>0.5</v>
      </c>
      <c r="U25" s="797">
        <v>1</v>
      </c>
    </row>
    <row r="26" spans="1:21" ht="14.4" customHeight="1" x14ac:dyDescent="0.3">
      <c r="A26" s="755">
        <v>30</v>
      </c>
      <c r="B26" s="756" t="s">
        <v>1955</v>
      </c>
      <c r="C26" s="756" t="s">
        <v>1959</v>
      </c>
      <c r="D26" s="839" t="s">
        <v>2991</v>
      </c>
      <c r="E26" s="840" t="s">
        <v>1969</v>
      </c>
      <c r="F26" s="756" t="s">
        <v>1956</v>
      </c>
      <c r="G26" s="756" t="s">
        <v>2003</v>
      </c>
      <c r="H26" s="756" t="s">
        <v>531</v>
      </c>
      <c r="I26" s="756" t="s">
        <v>2006</v>
      </c>
      <c r="J26" s="756" t="s">
        <v>847</v>
      </c>
      <c r="K26" s="756" t="s">
        <v>2007</v>
      </c>
      <c r="L26" s="757">
        <v>0</v>
      </c>
      <c r="M26" s="757">
        <v>0</v>
      </c>
      <c r="N26" s="756">
        <v>4</v>
      </c>
      <c r="O26" s="841">
        <v>2.5</v>
      </c>
      <c r="P26" s="757">
        <v>0</v>
      </c>
      <c r="Q26" s="774"/>
      <c r="R26" s="756">
        <v>1</v>
      </c>
      <c r="S26" s="774">
        <v>0.25</v>
      </c>
      <c r="T26" s="841">
        <v>0.5</v>
      </c>
      <c r="U26" s="797">
        <v>0.2</v>
      </c>
    </row>
    <row r="27" spans="1:21" ht="14.4" customHeight="1" x14ac:dyDescent="0.3">
      <c r="A27" s="755">
        <v>30</v>
      </c>
      <c r="B27" s="756" t="s">
        <v>1955</v>
      </c>
      <c r="C27" s="756" t="s">
        <v>1959</v>
      </c>
      <c r="D27" s="839" t="s">
        <v>2991</v>
      </c>
      <c r="E27" s="840" t="s">
        <v>1969</v>
      </c>
      <c r="F27" s="756" t="s">
        <v>1956</v>
      </c>
      <c r="G27" s="756" t="s">
        <v>2003</v>
      </c>
      <c r="H27" s="756" t="s">
        <v>531</v>
      </c>
      <c r="I27" s="756" t="s">
        <v>2008</v>
      </c>
      <c r="J27" s="756" t="s">
        <v>847</v>
      </c>
      <c r="K27" s="756" t="s">
        <v>2009</v>
      </c>
      <c r="L27" s="757">
        <v>42.51</v>
      </c>
      <c r="M27" s="757">
        <v>170.04</v>
      </c>
      <c r="N27" s="756">
        <v>4</v>
      </c>
      <c r="O27" s="841">
        <v>2</v>
      </c>
      <c r="P27" s="757"/>
      <c r="Q27" s="774">
        <v>0</v>
      </c>
      <c r="R27" s="756"/>
      <c r="S27" s="774">
        <v>0</v>
      </c>
      <c r="T27" s="841"/>
      <c r="U27" s="797">
        <v>0</v>
      </c>
    </row>
    <row r="28" spans="1:21" ht="14.4" customHeight="1" x14ac:dyDescent="0.3">
      <c r="A28" s="755">
        <v>30</v>
      </c>
      <c r="B28" s="756" t="s">
        <v>1955</v>
      </c>
      <c r="C28" s="756" t="s">
        <v>1959</v>
      </c>
      <c r="D28" s="839" t="s">
        <v>2991</v>
      </c>
      <c r="E28" s="840" t="s">
        <v>1969</v>
      </c>
      <c r="F28" s="756" t="s">
        <v>1956</v>
      </c>
      <c r="G28" s="756" t="s">
        <v>2010</v>
      </c>
      <c r="H28" s="756" t="s">
        <v>531</v>
      </c>
      <c r="I28" s="756" t="s">
        <v>2011</v>
      </c>
      <c r="J28" s="756" t="s">
        <v>2012</v>
      </c>
      <c r="K28" s="756" t="s">
        <v>2013</v>
      </c>
      <c r="L28" s="757">
        <v>424.24</v>
      </c>
      <c r="M28" s="757">
        <v>848.48</v>
      </c>
      <c r="N28" s="756">
        <v>2</v>
      </c>
      <c r="O28" s="841">
        <v>1.5</v>
      </c>
      <c r="P28" s="757">
        <v>424.24</v>
      </c>
      <c r="Q28" s="774">
        <v>0.5</v>
      </c>
      <c r="R28" s="756">
        <v>1</v>
      </c>
      <c r="S28" s="774">
        <v>0.5</v>
      </c>
      <c r="T28" s="841">
        <v>0.5</v>
      </c>
      <c r="U28" s="797">
        <v>0.33333333333333331</v>
      </c>
    </row>
    <row r="29" spans="1:21" ht="14.4" customHeight="1" x14ac:dyDescent="0.3">
      <c r="A29" s="755">
        <v>30</v>
      </c>
      <c r="B29" s="756" t="s">
        <v>1955</v>
      </c>
      <c r="C29" s="756" t="s">
        <v>1959</v>
      </c>
      <c r="D29" s="839" t="s">
        <v>2991</v>
      </c>
      <c r="E29" s="840" t="s">
        <v>1969</v>
      </c>
      <c r="F29" s="756" t="s">
        <v>1956</v>
      </c>
      <c r="G29" s="756" t="s">
        <v>2014</v>
      </c>
      <c r="H29" s="756" t="s">
        <v>531</v>
      </c>
      <c r="I29" s="756" t="s">
        <v>2015</v>
      </c>
      <c r="J29" s="756" t="s">
        <v>2016</v>
      </c>
      <c r="K29" s="756" t="s">
        <v>2017</v>
      </c>
      <c r="L29" s="757">
        <v>46.25</v>
      </c>
      <c r="M29" s="757">
        <v>46.25</v>
      </c>
      <c r="N29" s="756">
        <v>1</v>
      </c>
      <c r="O29" s="841">
        <v>0.5</v>
      </c>
      <c r="P29" s="757"/>
      <c r="Q29" s="774">
        <v>0</v>
      </c>
      <c r="R29" s="756"/>
      <c r="S29" s="774">
        <v>0</v>
      </c>
      <c r="T29" s="841"/>
      <c r="U29" s="797">
        <v>0</v>
      </c>
    </row>
    <row r="30" spans="1:21" ht="14.4" customHeight="1" x14ac:dyDescent="0.3">
      <c r="A30" s="755">
        <v>30</v>
      </c>
      <c r="B30" s="756" t="s">
        <v>1955</v>
      </c>
      <c r="C30" s="756" t="s">
        <v>1959</v>
      </c>
      <c r="D30" s="839" t="s">
        <v>2991</v>
      </c>
      <c r="E30" s="840" t="s">
        <v>1969</v>
      </c>
      <c r="F30" s="756" t="s">
        <v>1956</v>
      </c>
      <c r="G30" s="756" t="s">
        <v>2018</v>
      </c>
      <c r="H30" s="756" t="s">
        <v>558</v>
      </c>
      <c r="I30" s="756" t="s">
        <v>2019</v>
      </c>
      <c r="J30" s="756" t="s">
        <v>2020</v>
      </c>
      <c r="K30" s="756" t="s">
        <v>2021</v>
      </c>
      <c r="L30" s="757">
        <v>30.83</v>
      </c>
      <c r="M30" s="757">
        <v>61.66</v>
      </c>
      <c r="N30" s="756">
        <v>2</v>
      </c>
      <c r="O30" s="841">
        <v>1</v>
      </c>
      <c r="P30" s="757">
        <v>61.66</v>
      </c>
      <c r="Q30" s="774">
        <v>1</v>
      </c>
      <c r="R30" s="756">
        <v>2</v>
      </c>
      <c r="S30" s="774">
        <v>1</v>
      </c>
      <c r="T30" s="841">
        <v>1</v>
      </c>
      <c r="U30" s="797">
        <v>1</v>
      </c>
    </row>
    <row r="31" spans="1:21" ht="14.4" customHeight="1" x14ac:dyDescent="0.3">
      <c r="A31" s="755">
        <v>30</v>
      </c>
      <c r="B31" s="756" t="s">
        <v>1955</v>
      </c>
      <c r="C31" s="756" t="s">
        <v>1959</v>
      </c>
      <c r="D31" s="839" t="s">
        <v>2991</v>
      </c>
      <c r="E31" s="840" t="s">
        <v>1969</v>
      </c>
      <c r="F31" s="756" t="s">
        <v>1956</v>
      </c>
      <c r="G31" s="756" t="s">
        <v>2022</v>
      </c>
      <c r="H31" s="756" t="s">
        <v>531</v>
      </c>
      <c r="I31" s="756" t="s">
        <v>2023</v>
      </c>
      <c r="J31" s="756" t="s">
        <v>1034</v>
      </c>
      <c r="K31" s="756" t="s">
        <v>2024</v>
      </c>
      <c r="L31" s="757">
        <v>107.27</v>
      </c>
      <c r="M31" s="757">
        <v>107.27</v>
      </c>
      <c r="N31" s="756">
        <v>1</v>
      </c>
      <c r="O31" s="841">
        <v>0.5</v>
      </c>
      <c r="P31" s="757">
        <v>107.27</v>
      </c>
      <c r="Q31" s="774">
        <v>1</v>
      </c>
      <c r="R31" s="756">
        <v>1</v>
      </c>
      <c r="S31" s="774">
        <v>1</v>
      </c>
      <c r="T31" s="841">
        <v>0.5</v>
      </c>
      <c r="U31" s="797">
        <v>1</v>
      </c>
    </row>
    <row r="32" spans="1:21" ht="14.4" customHeight="1" x14ac:dyDescent="0.3">
      <c r="A32" s="755">
        <v>30</v>
      </c>
      <c r="B32" s="756" t="s">
        <v>1955</v>
      </c>
      <c r="C32" s="756" t="s">
        <v>1959</v>
      </c>
      <c r="D32" s="839" t="s">
        <v>2991</v>
      </c>
      <c r="E32" s="840" t="s">
        <v>1969</v>
      </c>
      <c r="F32" s="756" t="s">
        <v>1956</v>
      </c>
      <c r="G32" s="756" t="s">
        <v>2025</v>
      </c>
      <c r="H32" s="756" t="s">
        <v>531</v>
      </c>
      <c r="I32" s="756" t="s">
        <v>2026</v>
      </c>
      <c r="J32" s="756" t="s">
        <v>1016</v>
      </c>
      <c r="K32" s="756" t="s">
        <v>2027</v>
      </c>
      <c r="L32" s="757">
        <v>84.39</v>
      </c>
      <c r="M32" s="757">
        <v>84.39</v>
      </c>
      <c r="N32" s="756">
        <v>1</v>
      </c>
      <c r="O32" s="841">
        <v>0.5</v>
      </c>
      <c r="P32" s="757"/>
      <c r="Q32" s="774">
        <v>0</v>
      </c>
      <c r="R32" s="756"/>
      <c r="S32" s="774">
        <v>0</v>
      </c>
      <c r="T32" s="841"/>
      <c r="U32" s="797">
        <v>0</v>
      </c>
    </row>
    <row r="33" spans="1:21" ht="14.4" customHeight="1" x14ac:dyDescent="0.3">
      <c r="A33" s="755">
        <v>30</v>
      </c>
      <c r="B33" s="756" t="s">
        <v>1955</v>
      </c>
      <c r="C33" s="756" t="s">
        <v>1959</v>
      </c>
      <c r="D33" s="839" t="s">
        <v>2991</v>
      </c>
      <c r="E33" s="840" t="s">
        <v>1969</v>
      </c>
      <c r="F33" s="756" t="s">
        <v>1956</v>
      </c>
      <c r="G33" s="756" t="s">
        <v>2028</v>
      </c>
      <c r="H33" s="756" t="s">
        <v>531</v>
      </c>
      <c r="I33" s="756" t="s">
        <v>2029</v>
      </c>
      <c r="J33" s="756" t="s">
        <v>2030</v>
      </c>
      <c r="K33" s="756" t="s">
        <v>2031</v>
      </c>
      <c r="L33" s="757">
        <v>0</v>
      </c>
      <c r="M33" s="757">
        <v>0</v>
      </c>
      <c r="N33" s="756">
        <v>1</v>
      </c>
      <c r="O33" s="841">
        <v>0.5</v>
      </c>
      <c r="P33" s="757"/>
      <c r="Q33" s="774"/>
      <c r="R33" s="756"/>
      <c r="S33" s="774">
        <v>0</v>
      </c>
      <c r="T33" s="841"/>
      <c r="U33" s="797">
        <v>0</v>
      </c>
    </row>
    <row r="34" spans="1:21" ht="14.4" customHeight="1" x14ac:dyDescent="0.3">
      <c r="A34" s="755">
        <v>30</v>
      </c>
      <c r="B34" s="756" t="s">
        <v>1955</v>
      </c>
      <c r="C34" s="756" t="s">
        <v>1959</v>
      </c>
      <c r="D34" s="839" t="s">
        <v>2991</v>
      </c>
      <c r="E34" s="840" t="s">
        <v>1969</v>
      </c>
      <c r="F34" s="756" t="s">
        <v>1956</v>
      </c>
      <c r="G34" s="756" t="s">
        <v>2032</v>
      </c>
      <c r="H34" s="756" t="s">
        <v>531</v>
      </c>
      <c r="I34" s="756" t="s">
        <v>2033</v>
      </c>
      <c r="J34" s="756" t="s">
        <v>953</v>
      </c>
      <c r="K34" s="756" t="s">
        <v>2034</v>
      </c>
      <c r="L34" s="757">
        <v>33</v>
      </c>
      <c r="M34" s="757">
        <v>66</v>
      </c>
      <c r="N34" s="756">
        <v>2</v>
      </c>
      <c r="O34" s="841">
        <v>0.5</v>
      </c>
      <c r="P34" s="757">
        <v>66</v>
      </c>
      <c r="Q34" s="774">
        <v>1</v>
      </c>
      <c r="R34" s="756">
        <v>2</v>
      </c>
      <c r="S34" s="774">
        <v>1</v>
      </c>
      <c r="T34" s="841">
        <v>0.5</v>
      </c>
      <c r="U34" s="797">
        <v>1</v>
      </c>
    </row>
    <row r="35" spans="1:21" ht="14.4" customHeight="1" x14ac:dyDescent="0.3">
      <c r="A35" s="755">
        <v>30</v>
      </c>
      <c r="B35" s="756" t="s">
        <v>1955</v>
      </c>
      <c r="C35" s="756" t="s">
        <v>1959</v>
      </c>
      <c r="D35" s="839" t="s">
        <v>2991</v>
      </c>
      <c r="E35" s="840" t="s">
        <v>1969</v>
      </c>
      <c r="F35" s="756" t="s">
        <v>1956</v>
      </c>
      <c r="G35" s="756" t="s">
        <v>2032</v>
      </c>
      <c r="H35" s="756" t="s">
        <v>531</v>
      </c>
      <c r="I35" s="756" t="s">
        <v>2035</v>
      </c>
      <c r="J35" s="756" t="s">
        <v>949</v>
      </c>
      <c r="K35" s="756" t="s">
        <v>2036</v>
      </c>
      <c r="L35" s="757">
        <v>0</v>
      </c>
      <c r="M35" s="757">
        <v>0</v>
      </c>
      <c r="N35" s="756">
        <v>2</v>
      </c>
      <c r="O35" s="841">
        <v>1</v>
      </c>
      <c r="P35" s="757">
        <v>0</v>
      </c>
      <c r="Q35" s="774"/>
      <c r="R35" s="756">
        <v>1</v>
      </c>
      <c r="S35" s="774">
        <v>0.5</v>
      </c>
      <c r="T35" s="841">
        <v>0.5</v>
      </c>
      <c r="U35" s="797">
        <v>0.5</v>
      </c>
    </row>
    <row r="36" spans="1:21" ht="14.4" customHeight="1" x14ac:dyDescent="0.3">
      <c r="A36" s="755">
        <v>30</v>
      </c>
      <c r="B36" s="756" t="s">
        <v>1955</v>
      </c>
      <c r="C36" s="756" t="s">
        <v>1959</v>
      </c>
      <c r="D36" s="839" t="s">
        <v>2991</v>
      </c>
      <c r="E36" s="840" t="s">
        <v>1969</v>
      </c>
      <c r="F36" s="756" t="s">
        <v>1956</v>
      </c>
      <c r="G36" s="756" t="s">
        <v>2032</v>
      </c>
      <c r="H36" s="756" t="s">
        <v>531</v>
      </c>
      <c r="I36" s="756" t="s">
        <v>2037</v>
      </c>
      <c r="J36" s="756" t="s">
        <v>953</v>
      </c>
      <c r="K36" s="756" t="s">
        <v>2034</v>
      </c>
      <c r="L36" s="757">
        <v>33</v>
      </c>
      <c r="M36" s="757">
        <v>33</v>
      </c>
      <c r="N36" s="756">
        <v>1</v>
      </c>
      <c r="O36" s="841">
        <v>0.5</v>
      </c>
      <c r="P36" s="757"/>
      <c r="Q36" s="774">
        <v>0</v>
      </c>
      <c r="R36" s="756"/>
      <c r="S36" s="774">
        <v>0</v>
      </c>
      <c r="T36" s="841"/>
      <c r="U36" s="797">
        <v>0</v>
      </c>
    </row>
    <row r="37" spans="1:21" ht="14.4" customHeight="1" x14ac:dyDescent="0.3">
      <c r="A37" s="755">
        <v>30</v>
      </c>
      <c r="B37" s="756" t="s">
        <v>1955</v>
      </c>
      <c r="C37" s="756" t="s">
        <v>1959</v>
      </c>
      <c r="D37" s="839" t="s">
        <v>2991</v>
      </c>
      <c r="E37" s="840" t="s">
        <v>1969</v>
      </c>
      <c r="F37" s="756" t="s">
        <v>1956</v>
      </c>
      <c r="G37" s="756" t="s">
        <v>2038</v>
      </c>
      <c r="H37" s="756" t="s">
        <v>531</v>
      </c>
      <c r="I37" s="756" t="s">
        <v>2039</v>
      </c>
      <c r="J37" s="756" t="s">
        <v>1307</v>
      </c>
      <c r="K37" s="756" t="s">
        <v>2040</v>
      </c>
      <c r="L37" s="757">
        <v>34.15</v>
      </c>
      <c r="M37" s="757">
        <v>34.15</v>
      </c>
      <c r="N37" s="756">
        <v>1</v>
      </c>
      <c r="O37" s="841">
        <v>0.5</v>
      </c>
      <c r="P37" s="757">
        <v>34.15</v>
      </c>
      <c r="Q37" s="774">
        <v>1</v>
      </c>
      <c r="R37" s="756">
        <v>1</v>
      </c>
      <c r="S37" s="774">
        <v>1</v>
      </c>
      <c r="T37" s="841">
        <v>0.5</v>
      </c>
      <c r="U37" s="797">
        <v>1</v>
      </c>
    </row>
    <row r="38" spans="1:21" ht="14.4" customHeight="1" x14ac:dyDescent="0.3">
      <c r="A38" s="755">
        <v>30</v>
      </c>
      <c r="B38" s="756" t="s">
        <v>1955</v>
      </c>
      <c r="C38" s="756" t="s">
        <v>1959</v>
      </c>
      <c r="D38" s="839" t="s">
        <v>2991</v>
      </c>
      <c r="E38" s="840" t="s">
        <v>1969</v>
      </c>
      <c r="F38" s="756" t="s">
        <v>1956</v>
      </c>
      <c r="G38" s="756" t="s">
        <v>2041</v>
      </c>
      <c r="H38" s="756" t="s">
        <v>531</v>
      </c>
      <c r="I38" s="756" t="s">
        <v>2042</v>
      </c>
      <c r="J38" s="756" t="s">
        <v>2043</v>
      </c>
      <c r="K38" s="756" t="s">
        <v>2044</v>
      </c>
      <c r="L38" s="757">
        <v>49.2</v>
      </c>
      <c r="M38" s="757">
        <v>49.2</v>
      </c>
      <c r="N38" s="756">
        <v>1</v>
      </c>
      <c r="O38" s="841">
        <v>0.5</v>
      </c>
      <c r="P38" s="757"/>
      <c r="Q38" s="774">
        <v>0</v>
      </c>
      <c r="R38" s="756"/>
      <c r="S38" s="774">
        <v>0</v>
      </c>
      <c r="T38" s="841"/>
      <c r="U38" s="797">
        <v>0</v>
      </c>
    </row>
    <row r="39" spans="1:21" ht="14.4" customHeight="1" x14ac:dyDescent="0.3">
      <c r="A39" s="755">
        <v>30</v>
      </c>
      <c r="B39" s="756" t="s">
        <v>1955</v>
      </c>
      <c r="C39" s="756" t="s">
        <v>1959</v>
      </c>
      <c r="D39" s="839" t="s">
        <v>2991</v>
      </c>
      <c r="E39" s="840" t="s">
        <v>1969</v>
      </c>
      <c r="F39" s="756" t="s">
        <v>1956</v>
      </c>
      <c r="G39" s="756" t="s">
        <v>2045</v>
      </c>
      <c r="H39" s="756" t="s">
        <v>531</v>
      </c>
      <c r="I39" s="756" t="s">
        <v>2046</v>
      </c>
      <c r="J39" s="756" t="s">
        <v>2047</v>
      </c>
      <c r="K39" s="756" t="s">
        <v>2048</v>
      </c>
      <c r="L39" s="757">
        <v>87.23</v>
      </c>
      <c r="M39" s="757">
        <v>87.23</v>
      </c>
      <c r="N39" s="756">
        <v>1</v>
      </c>
      <c r="O39" s="841">
        <v>0.5</v>
      </c>
      <c r="P39" s="757"/>
      <c r="Q39" s="774">
        <v>0</v>
      </c>
      <c r="R39" s="756"/>
      <c r="S39" s="774">
        <v>0</v>
      </c>
      <c r="T39" s="841"/>
      <c r="U39" s="797">
        <v>0</v>
      </c>
    </row>
    <row r="40" spans="1:21" ht="14.4" customHeight="1" x14ac:dyDescent="0.3">
      <c r="A40" s="755">
        <v>30</v>
      </c>
      <c r="B40" s="756" t="s">
        <v>1955</v>
      </c>
      <c r="C40" s="756" t="s">
        <v>1959</v>
      </c>
      <c r="D40" s="839" t="s">
        <v>2991</v>
      </c>
      <c r="E40" s="840" t="s">
        <v>1969</v>
      </c>
      <c r="F40" s="756" t="s">
        <v>1956</v>
      </c>
      <c r="G40" s="756" t="s">
        <v>2049</v>
      </c>
      <c r="H40" s="756" t="s">
        <v>531</v>
      </c>
      <c r="I40" s="756" t="s">
        <v>2050</v>
      </c>
      <c r="J40" s="756" t="s">
        <v>2051</v>
      </c>
      <c r="K40" s="756" t="s">
        <v>2052</v>
      </c>
      <c r="L40" s="757">
        <v>77.459999999999994</v>
      </c>
      <c r="M40" s="757">
        <v>154.91999999999999</v>
      </c>
      <c r="N40" s="756">
        <v>2</v>
      </c>
      <c r="O40" s="841">
        <v>1</v>
      </c>
      <c r="P40" s="757">
        <v>77.459999999999994</v>
      </c>
      <c r="Q40" s="774">
        <v>0.5</v>
      </c>
      <c r="R40" s="756">
        <v>1</v>
      </c>
      <c r="S40" s="774">
        <v>0.5</v>
      </c>
      <c r="T40" s="841">
        <v>0.5</v>
      </c>
      <c r="U40" s="797">
        <v>0.5</v>
      </c>
    </row>
    <row r="41" spans="1:21" ht="14.4" customHeight="1" x14ac:dyDescent="0.3">
      <c r="A41" s="755">
        <v>30</v>
      </c>
      <c r="B41" s="756" t="s">
        <v>1955</v>
      </c>
      <c r="C41" s="756" t="s">
        <v>1959</v>
      </c>
      <c r="D41" s="839" t="s">
        <v>2991</v>
      </c>
      <c r="E41" s="840" t="s">
        <v>1969</v>
      </c>
      <c r="F41" s="756" t="s">
        <v>1956</v>
      </c>
      <c r="G41" s="756" t="s">
        <v>2049</v>
      </c>
      <c r="H41" s="756" t="s">
        <v>531</v>
      </c>
      <c r="I41" s="756" t="s">
        <v>2053</v>
      </c>
      <c r="J41" s="756" t="s">
        <v>1060</v>
      </c>
      <c r="K41" s="756" t="s">
        <v>2054</v>
      </c>
      <c r="L41" s="757">
        <v>166.1</v>
      </c>
      <c r="M41" s="757">
        <v>166.1</v>
      </c>
      <c r="N41" s="756">
        <v>1</v>
      </c>
      <c r="O41" s="841">
        <v>0.5</v>
      </c>
      <c r="P41" s="757"/>
      <c r="Q41" s="774">
        <v>0</v>
      </c>
      <c r="R41" s="756"/>
      <c r="S41" s="774">
        <v>0</v>
      </c>
      <c r="T41" s="841"/>
      <c r="U41" s="797">
        <v>0</v>
      </c>
    </row>
    <row r="42" spans="1:21" ht="14.4" customHeight="1" x14ac:dyDescent="0.3">
      <c r="A42" s="755">
        <v>30</v>
      </c>
      <c r="B42" s="756" t="s">
        <v>1955</v>
      </c>
      <c r="C42" s="756" t="s">
        <v>1959</v>
      </c>
      <c r="D42" s="839" t="s">
        <v>2991</v>
      </c>
      <c r="E42" s="840" t="s">
        <v>1969</v>
      </c>
      <c r="F42" s="756" t="s">
        <v>1956</v>
      </c>
      <c r="G42" s="756" t="s">
        <v>2055</v>
      </c>
      <c r="H42" s="756" t="s">
        <v>558</v>
      </c>
      <c r="I42" s="756" t="s">
        <v>1601</v>
      </c>
      <c r="J42" s="756" t="s">
        <v>1602</v>
      </c>
      <c r="K42" s="756" t="s">
        <v>1603</v>
      </c>
      <c r="L42" s="757">
        <v>93.43</v>
      </c>
      <c r="M42" s="757">
        <v>280.29000000000002</v>
      </c>
      <c r="N42" s="756">
        <v>3</v>
      </c>
      <c r="O42" s="841">
        <v>2</v>
      </c>
      <c r="P42" s="757">
        <v>93.43</v>
      </c>
      <c r="Q42" s="774">
        <v>0.33333333333333331</v>
      </c>
      <c r="R42" s="756">
        <v>1</v>
      </c>
      <c r="S42" s="774">
        <v>0.33333333333333331</v>
      </c>
      <c r="T42" s="841">
        <v>1</v>
      </c>
      <c r="U42" s="797">
        <v>0.5</v>
      </c>
    </row>
    <row r="43" spans="1:21" ht="14.4" customHeight="1" x14ac:dyDescent="0.3">
      <c r="A43" s="755">
        <v>30</v>
      </c>
      <c r="B43" s="756" t="s">
        <v>1955</v>
      </c>
      <c r="C43" s="756" t="s">
        <v>1959</v>
      </c>
      <c r="D43" s="839" t="s">
        <v>2991</v>
      </c>
      <c r="E43" s="840" t="s">
        <v>1969</v>
      </c>
      <c r="F43" s="756" t="s">
        <v>1956</v>
      </c>
      <c r="G43" s="756" t="s">
        <v>2055</v>
      </c>
      <c r="H43" s="756" t="s">
        <v>558</v>
      </c>
      <c r="I43" s="756" t="s">
        <v>1604</v>
      </c>
      <c r="J43" s="756" t="s">
        <v>1602</v>
      </c>
      <c r="K43" s="756" t="s">
        <v>1605</v>
      </c>
      <c r="L43" s="757">
        <v>186.87</v>
      </c>
      <c r="M43" s="757">
        <v>186.87</v>
      </c>
      <c r="N43" s="756">
        <v>1</v>
      </c>
      <c r="O43" s="841">
        <v>0.5</v>
      </c>
      <c r="P43" s="757">
        <v>186.87</v>
      </c>
      <c r="Q43" s="774">
        <v>1</v>
      </c>
      <c r="R43" s="756">
        <v>1</v>
      </c>
      <c r="S43" s="774">
        <v>1</v>
      </c>
      <c r="T43" s="841">
        <v>0.5</v>
      </c>
      <c r="U43" s="797">
        <v>1</v>
      </c>
    </row>
    <row r="44" spans="1:21" ht="14.4" customHeight="1" x14ac:dyDescent="0.3">
      <c r="A44" s="755">
        <v>30</v>
      </c>
      <c r="B44" s="756" t="s">
        <v>1955</v>
      </c>
      <c r="C44" s="756" t="s">
        <v>1959</v>
      </c>
      <c r="D44" s="839" t="s">
        <v>2991</v>
      </c>
      <c r="E44" s="840" t="s">
        <v>1969</v>
      </c>
      <c r="F44" s="756" t="s">
        <v>1956</v>
      </c>
      <c r="G44" s="756" t="s">
        <v>2056</v>
      </c>
      <c r="H44" s="756" t="s">
        <v>531</v>
      </c>
      <c r="I44" s="756" t="s">
        <v>2057</v>
      </c>
      <c r="J44" s="756" t="s">
        <v>2058</v>
      </c>
      <c r="K44" s="756" t="s">
        <v>2059</v>
      </c>
      <c r="L44" s="757">
        <v>35.18</v>
      </c>
      <c r="M44" s="757">
        <v>35.18</v>
      </c>
      <c r="N44" s="756">
        <v>1</v>
      </c>
      <c r="O44" s="841">
        <v>1</v>
      </c>
      <c r="P44" s="757"/>
      <c r="Q44" s="774">
        <v>0</v>
      </c>
      <c r="R44" s="756"/>
      <c r="S44" s="774">
        <v>0</v>
      </c>
      <c r="T44" s="841"/>
      <c r="U44" s="797">
        <v>0</v>
      </c>
    </row>
    <row r="45" spans="1:21" ht="14.4" customHeight="1" x14ac:dyDescent="0.3">
      <c r="A45" s="755">
        <v>30</v>
      </c>
      <c r="B45" s="756" t="s">
        <v>1955</v>
      </c>
      <c r="C45" s="756" t="s">
        <v>1959</v>
      </c>
      <c r="D45" s="839" t="s">
        <v>2991</v>
      </c>
      <c r="E45" s="840" t="s">
        <v>1969</v>
      </c>
      <c r="F45" s="756" t="s">
        <v>1956</v>
      </c>
      <c r="G45" s="756" t="s">
        <v>2056</v>
      </c>
      <c r="H45" s="756" t="s">
        <v>531</v>
      </c>
      <c r="I45" s="756" t="s">
        <v>2060</v>
      </c>
      <c r="J45" s="756" t="s">
        <v>2058</v>
      </c>
      <c r="K45" s="756" t="s">
        <v>1802</v>
      </c>
      <c r="L45" s="757">
        <v>0</v>
      </c>
      <c r="M45" s="757">
        <v>0</v>
      </c>
      <c r="N45" s="756">
        <v>2</v>
      </c>
      <c r="O45" s="841">
        <v>1</v>
      </c>
      <c r="P45" s="757">
        <v>0</v>
      </c>
      <c r="Q45" s="774"/>
      <c r="R45" s="756">
        <v>1</v>
      </c>
      <c r="S45" s="774">
        <v>0.5</v>
      </c>
      <c r="T45" s="841">
        <v>0.5</v>
      </c>
      <c r="U45" s="797">
        <v>0.5</v>
      </c>
    </row>
    <row r="46" spans="1:21" ht="14.4" customHeight="1" x14ac:dyDescent="0.3">
      <c r="A46" s="755">
        <v>30</v>
      </c>
      <c r="B46" s="756" t="s">
        <v>1955</v>
      </c>
      <c r="C46" s="756" t="s">
        <v>1959</v>
      </c>
      <c r="D46" s="839" t="s">
        <v>2991</v>
      </c>
      <c r="E46" s="840" t="s">
        <v>1969</v>
      </c>
      <c r="F46" s="756" t="s">
        <v>1956</v>
      </c>
      <c r="G46" s="756" t="s">
        <v>2056</v>
      </c>
      <c r="H46" s="756" t="s">
        <v>531</v>
      </c>
      <c r="I46" s="756" t="s">
        <v>2061</v>
      </c>
      <c r="J46" s="756" t="s">
        <v>620</v>
      </c>
      <c r="K46" s="756" t="s">
        <v>2062</v>
      </c>
      <c r="L46" s="757">
        <v>0</v>
      </c>
      <c r="M46" s="757">
        <v>0</v>
      </c>
      <c r="N46" s="756">
        <v>1</v>
      </c>
      <c r="O46" s="841">
        <v>1</v>
      </c>
      <c r="P46" s="757"/>
      <c r="Q46" s="774"/>
      <c r="R46" s="756"/>
      <c r="S46" s="774">
        <v>0</v>
      </c>
      <c r="T46" s="841"/>
      <c r="U46" s="797">
        <v>0</v>
      </c>
    </row>
    <row r="47" spans="1:21" ht="14.4" customHeight="1" x14ac:dyDescent="0.3">
      <c r="A47" s="755">
        <v>30</v>
      </c>
      <c r="B47" s="756" t="s">
        <v>1955</v>
      </c>
      <c r="C47" s="756" t="s">
        <v>1959</v>
      </c>
      <c r="D47" s="839" t="s">
        <v>2991</v>
      </c>
      <c r="E47" s="840" t="s">
        <v>1969</v>
      </c>
      <c r="F47" s="756" t="s">
        <v>1956</v>
      </c>
      <c r="G47" s="756" t="s">
        <v>2056</v>
      </c>
      <c r="H47" s="756" t="s">
        <v>531</v>
      </c>
      <c r="I47" s="756" t="s">
        <v>2063</v>
      </c>
      <c r="J47" s="756" t="s">
        <v>2058</v>
      </c>
      <c r="K47" s="756" t="s">
        <v>2064</v>
      </c>
      <c r="L47" s="757">
        <v>11.73</v>
      </c>
      <c r="M47" s="757">
        <v>11.73</v>
      </c>
      <c r="N47" s="756">
        <v>1</v>
      </c>
      <c r="O47" s="841">
        <v>0.5</v>
      </c>
      <c r="P47" s="757"/>
      <c r="Q47" s="774">
        <v>0</v>
      </c>
      <c r="R47" s="756"/>
      <c r="S47" s="774">
        <v>0</v>
      </c>
      <c r="T47" s="841"/>
      <c r="U47" s="797">
        <v>0</v>
      </c>
    </row>
    <row r="48" spans="1:21" ht="14.4" customHeight="1" x14ac:dyDescent="0.3">
      <c r="A48" s="755">
        <v>30</v>
      </c>
      <c r="B48" s="756" t="s">
        <v>1955</v>
      </c>
      <c r="C48" s="756" t="s">
        <v>1959</v>
      </c>
      <c r="D48" s="839" t="s">
        <v>2991</v>
      </c>
      <c r="E48" s="840" t="s">
        <v>1969</v>
      </c>
      <c r="F48" s="756" t="s">
        <v>1956</v>
      </c>
      <c r="G48" s="756" t="s">
        <v>2056</v>
      </c>
      <c r="H48" s="756" t="s">
        <v>531</v>
      </c>
      <c r="I48" s="756" t="s">
        <v>2065</v>
      </c>
      <c r="J48" s="756" t="s">
        <v>2066</v>
      </c>
      <c r="K48" s="756" t="s">
        <v>2067</v>
      </c>
      <c r="L48" s="757">
        <v>35.17</v>
      </c>
      <c r="M48" s="757">
        <v>35.17</v>
      </c>
      <c r="N48" s="756">
        <v>1</v>
      </c>
      <c r="O48" s="841">
        <v>0.5</v>
      </c>
      <c r="P48" s="757"/>
      <c r="Q48" s="774">
        <v>0</v>
      </c>
      <c r="R48" s="756"/>
      <c r="S48" s="774">
        <v>0</v>
      </c>
      <c r="T48" s="841"/>
      <c r="U48" s="797">
        <v>0</v>
      </c>
    </row>
    <row r="49" spans="1:21" ht="14.4" customHeight="1" x14ac:dyDescent="0.3">
      <c r="A49" s="755">
        <v>30</v>
      </c>
      <c r="B49" s="756" t="s">
        <v>1955</v>
      </c>
      <c r="C49" s="756" t="s">
        <v>1959</v>
      </c>
      <c r="D49" s="839" t="s">
        <v>2991</v>
      </c>
      <c r="E49" s="840" t="s">
        <v>1969</v>
      </c>
      <c r="F49" s="756" t="s">
        <v>1956</v>
      </c>
      <c r="G49" s="756" t="s">
        <v>2068</v>
      </c>
      <c r="H49" s="756" t="s">
        <v>531</v>
      </c>
      <c r="I49" s="756" t="s">
        <v>2069</v>
      </c>
      <c r="J49" s="756" t="s">
        <v>2070</v>
      </c>
      <c r="K49" s="756" t="s">
        <v>2071</v>
      </c>
      <c r="L49" s="757">
        <v>88.76</v>
      </c>
      <c r="M49" s="757">
        <v>88.76</v>
      </c>
      <c r="N49" s="756">
        <v>1</v>
      </c>
      <c r="O49" s="841">
        <v>0.5</v>
      </c>
      <c r="P49" s="757"/>
      <c r="Q49" s="774">
        <v>0</v>
      </c>
      <c r="R49" s="756"/>
      <c r="S49" s="774">
        <v>0</v>
      </c>
      <c r="T49" s="841"/>
      <c r="U49" s="797">
        <v>0</v>
      </c>
    </row>
    <row r="50" spans="1:21" ht="14.4" customHeight="1" x14ac:dyDescent="0.3">
      <c r="A50" s="755">
        <v>30</v>
      </c>
      <c r="B50" s="756" t="s">
        <v>1955</v>
      </c>
      <c r="C50" s="756" t="s">
        <v>1959</v>
      </c>
      <c r="D50" s="839" t="s">
        <v>2991</v>
      </c>
      <c r="E50" s="840" t="s">
        <v>1969</v>
      </c>
      <c r="F50" s="756" t="s">
        <v>1956</v>
      </c>
      <c r="G50" s="756" t="s">
        <v>2072</v>
      </c>
      <c r="H50" s="756" t="s">
        <v>531</v>
      </c>
      <c r="I50" s="756" t="s">
        <v>2073</v>
      </c>
      <c r="J50" s="756" t="s">
        <v>1283</v>
      </c>
      <c r="K50" s="756" t="s">
        <v>2074</v>
      </c>
      <c r="L50" s="757">
        <v>0</v>
      </c>
      <c r="M50" s="757">
        <v>0</v>
      </c>
      <c r="N50" s="756">
        <v>3</v>
      </c>
      <c r="O50" s="841">
        <v>1.5</v>
      </c>
      <c r="P50" s="757">
        <v>0</v>
      </c>
      <c r="Q50" s="774"/>
      <c r="R50" s="756">
        <v>1</v>
      </c>
      <c r="S50" s="774">
        <v>0.33333333333333331</v>
      </c>
      <c r="T50" s="841">
        <v>0.5</v>
      </c>
      <c r="U50" s="797">
        <v>0.33333333333333331</v>
      </c>
    </row>
    <row r="51" spans="1:21" ht="14.4" customHeight="1" x14ac:dyDescent="0.3">
      <c r="A51" s="755">
        <v>30</v>
      </c>
      <c r="B51" s="756" t="s">
        <v>1955</v>
      </c>
      <c r="C51" s="756" t="s">
        <v>1959</v>
      </c>
      <c r="D51" s="839" t="s">
        <v>2991</v>
      </c>
      <c r="E51" s="840" t="s">
        <v>1969</v>
      </c>
      <c r="F51" s="756" t="s">
        <v>1956</v>
      </c>
      <c r="G51" s="756" t="s">
        <v>2075</v>
      </c>
      <c r="H51" s="756" t="s">
        <v>531</v>
      </c>
      <c r="I51" s="756" t="s">
        <v>2076</v>
      </c>
      <c r="J51" s="756" t="s">
        <v>1025</v>
      </c>
      <c r="K51" s="756" t="s">
        <v>2077</v>
      </c>
      <c r="L51" s="757">
        <v>458.3</v>
      </c>
      <c r="M51" s="757">
        <v>458.3</v>
      </c>
      <c r="N51" s="756">
        <v>1</v>
      </c>
      <c r="O51" s="841">
        <v>0.5</v>
      </c>
      <c r="P51" s="757">
        <v>458.3</v>
      </c>
      <c r="Q51" s="774">
        <v>1</v>
      </c>
      <c r="R51" s="756">
        <v>1</v>
      </c>
      <c r="S51" s="774">
        <v>1</v>
      </c>
      <c r="T51" s="841">
        <v>0.5</v>
      </c>
      <c r="U51" s="797">
        <v>1</v>
      </c>
    </row>
    <row r="52" spans="1:21" ht="14.4" customHeight="1" x14ac:dyDescent="0.3">
      <c r="A52" s="755">
        <v>30</v>
      </c>
      <c r="B52" s="756" t="s">
        <v>1955</v>
      </c>
      <c r="C52" s="756" t="s">
        <v>1959</v>
      </c>
      <c r="D52" s="839" t="s">
        <v>2991</v>
      </c>
      <c r="E52" s="840" t="s">
        <v>1969</v>
      </c>
      <c r="F52" s="756" t="s">
        <v>1956</v>
      </c>
      <c r="G52" s="756" t="s">
        <v>2075</v>
      </c>
      <c r="H52" s="756" t="s">
        <v>558</v>
      </c>
      <c r="I52" s="756" t="s">
        <v>2078</v>
      </c>
      <c r="J52" s="756" t="s">
        <v>1076</v>
      </c>
      <c r="K52" s="756" t="s">
        <v>2079</v>
      </c>
      <c r="L52" s="757">
        <v>229.15</v>
      </c>
      <c r="M52" s="757">
        <v>229.15</v>
      </c>
      <c r="N52" s="756">
        <v>1</v>
      </c>
      <c r="O52" s="841">
        <v>1</v>
      </c>
      <c r="P52" s="757"/>
      <c r="Q52" s="774">
        <v>0</v>
      </c>
      <c r="R52" s="756"/>
      <c r="S52" s="774">
        <v>0</v>
      </c>
      <c r="T52" s="841"/>
      <c r="U52" s="797">
        <v>0</v>
      </c>
    </row>
    <row r="53" spans="1:21" ht="14.4" customHeight="1" x14ac:dyDescent="0.3">
      <c r="A53" s="755">
        <v>30</v>
      </c>
      <c r="B53" s="756" t="s">
        <v>1955</v>
      </c>
      <c r="C53" s="756" t="s">
        <v>1959</v>
      </c>
      <c r="D53" s="839" t="s">
        <v>2991</v>
      </c>
      <c r="E53" s="840" t="s">
        <v>1969</v>
      </c>
      <c r="F53" s="756" t="s">
        <v>1956</v>
      </c>
      <c r="G53" s="756" t="s">
        <v>2080</v>
      </c>
      <c r="H53" s="756" t="s">
        <v>558</v>
      </c>
      <c r="I53" s="756" t="s">
        <v>1730</v>
      </c>
      <c r="J53" s="756" t="s">
        <v>1728</v>
      </c>
      <c r="K53" s="756" t="s">
        <v>1731</v>
      </c>
      <c r="L53" s="757">
        <v>88.51</v>
      </c>
      <c r="M53" s="757">
        <v>88.51</v>
      </c>
      <c r="N53" s="756">
        <v>1</v>
      </c>
      <c r="O53" s="841">
        <v>0.5</v>
      </c>
      <c r="P53" s="757"/>
      <c r="Q53" s="774">
        <v>0</v>
      </c>
      <c r="R53" s="756"/>
      <c r="S53" s="774">
        <v>0</v>
      </c>
      <c r="T53" s="841"/>
      <c r="U53" s="797">
        <v>0</v>
      </c>
    </row>
    <row r="54" spans="1:21" ht="14.4" customHeight="1" x14ac:dyDescent="0.3">
      <c r="A54" s="755">
        <v>30</v>
      </c>
      <c r="B54" s="756" t="s">
        <v>1955</v>
      </c>
      <c r="C54" s="756" t="s">
        <v>1959</v>
      </c>
      <c r="D54" s="839" t="s">
        <v>2991</v>
      </c>
      <c r="E54" s="840" t="s">
        <v>1969</v>
      </c>
      <c r="F54" s="756" t="s">
        <v>1956</v>
      </c>
      <c r="G54" s="756" t="s">
        <v>2080</v>
      </c>
      <c r="H54" s="756" t="s">
        <v>558</v>
      </c>
      <c r="I54" s="756" t="s">
        <v>1736</v>
      </c>
      <c r="J54" s="756" t="s">
        <v>1002</v>
      </c>
      <c r="K54" s="756" t="s">
        <v>1737</v>
      </c>
      <c r="L54" s="757">
        <v>79.03</v>
      </c>
      <c r="M54" s="757">
        <v>79.03</v>
      </c>
      <c r="N54" s="756">
        <v>1</v>
      </c>
      <c r="O54" s="841">
        <v>0.5</v>
      </c>
      <c r="P54" s="757"/>
      <c r="Q54" s="774">
        <v>0</v>
      </c>
      <c r="R54" s="756"/>
      <c r="S54" s="774">
        <v>0</v>
      </c>
      <c r="T54" s="841"/>
      <c r="U54" s="797">
        <v>0</v>
      </c>
    </row>
    <row r="55" spans="1:21" ht="14.4" customHeight="1" x14ac:dyDescent="0.3">
      <c r="A55" s="755">
        <v>30</v>
      </c>
      <c r="B55" s="756" t="s">
        <v>1955</v>
      </c>
      <c r="C55" s="756" t="s">
        <v>1959</v>
      </c>
      <c r="D55" s="839" t="s">
        <v>2991</v>
      </c>
      <c r="E55" s="840" t="s">
        <v>1969</v>
      </c>
      <c r="F55" s="756" t="s">
        <v>1956</v>
      </c>
      <c r="G55" s="756" t="s">
        <v>2080</v>
      </c>
      <c r="H55" s="756" t="s">
        <v>558</v>
      </c>
      <c r="I55" s="756" t="s">
        <v>2081</v>
      </c>
      <c r="J55" s="756" t="s">
        <v>1728</v>
      </c>
      <c r="K55" s="756" t="s">
        <v>2082</v>
      </c>
      <c r="L55" s="757">
        <v>0</v>
      </c>
      <c r="M55" s="757">
        <v>0</v>
      </c>
      <c r="N55" s="756">
        <v>1</v>
      </c>
      <c r="O55" s="841">
        <v>0.5</v>
      </c>
      <c r="P55" s="757"/>
      <c r="Q55" s="774"/>
      <c r="R55" s="756"/>
      <c r="S55" s="774">
        <v>0</v>
      </c>
      <c r="T55" s="841"/>
      <c r="U55" s="797">
        <v>0</v>
      </c>
    </row>
    <row r="56" spans="1:21" ht="14.4" customHeight="1" x14ac:dyDescent="0.3">
      <c r="A56" s="755">
        <v>30</v>
      </c>
      <c r="B56" s="756" t="s">
        <v>1955</v>
      </c>
      <c r="C56" s="756" t="s">
        <v>1959</v>
      </c>
      <c r="D56" s="839" t="s">
        <v>2991</v>
      </c>
      <c r="E56" s="840" t="s">
        <v>1969</v>
      </c>
      <c r="F56" s="756" t="s">
        <v>1956</v>
      </c>
      <c r="G56" s="756" t="s">
        <v>2080</v>
      </c>
      <c r="H56" s="756" t="s">
        <v>558</v>
      </c>
      <c r="I56" s="756" t="s">
        <v>2083</v>
      </c>
      <c r="J56" s="756" t="s">
        <v>2084</v>
      </c>
      <c r="K56" s="756" t="s">
        <v>2085</v>
      </c>
      <c r="L56" s="757">
        <v>46.07</v>
      </c>
      <c r="M56" s="757">
        <v>138.21</v>
      </c>
      <c r="N56" s="756">
        <v>3</v>
      </c>
      <c r="O56" s="841">
        <v>1.5</v>
      </c>
      <c r="P56" s="757"/>
      <c r="Q56" s="774">
        <v>0</v>
      </c>
      <c r="R56" s="756"/>
      <c r="S56" s="774">
        <v>0</v>
      </c>
      <c r="T56" s="841"/>
      <c r="U56" s="797">
        <v>0</v>
      </c>
    </row>
    <row r="57" spans="1:21" ht="14.4" customHeight="1" x14ac:dyDescent="0.3">
      <c r="A57" s="755">
        <v>30</v>
      </c>
      <c r="B57" s="756" t="s">
        <v>1955</v>
      </c>
      <c r="C57" s="756" t="s">
        <v>1959</v>
      </c>
      <c r="D57" s="839" t="s">
        <v>2991</v>
      </c>
      <c r="E57" s="840" t="s">
        <v>1969</v>
      </c>
      <c r="F57" s="756" t="s">
        <v>1956</v>
      </c>
      <c r="G57" s="756" t="s">
        <v>2086</v>
      </c>
      <c r="H57" s="756" t="s">
        <v>531</v>
      </c>
      <c r="I57" s="756" t="s">
        <v>2087</v>
      </c>
      <c r="J57" s="756" t="s">
        <v>2088</v>
      </c>
      <c r="K57" s="756" t="s">
        <v>2089</v>
      </c>
      <c r="L57" s="757">
        <v>1138.0899999999999</v>
      </c>
      <c r="M57" s="757">
        <v>3414.2699999999995</v>
      </c>
      <c r="N57" s="756">
        <v>3</v>
      </c>
      <c r="O57" s="841">
        <v>2</v>
      </c>
      <c r="P57" s="757">
        <v>3414.2699999999995</v>
      </c>
      <c r="Q57" s="774">
        <v>1</v>
      </c>
      <c r="R57" s="756">
        <v>3</v>
      </c>
      <c r="S57" s="774">
        <v>1</v>
      </c>
      <c r="T57" s="841">
        <v>2</v>
      </c>
      <c r="U57" s="797">
        <v>1</v>
      </c>
    </row>
    <row r="58" spans="1:21" ht="14.4" customHeight="1" x14ac:dyDescent="0.3">
      <c r="A58" s="755">
        <v>30</v>
      </c>
      <c r="B58" s="756" t="s">
        <v>1955</v>
      </c>
      <c r="C58" s="756" t="s">
        <v>1959</v>
      </c>
      <c r="D58" s="839" t="s">
        <v>2991</v>
      </c>
      <c r="E58" s="840" t="s">
        <v>1969</v>
      </c>
      <c r="F58" s="756" t="s">
        <v>1956</v>
      </c>
      <c r="G58" s="756" t="s">
        <v>2090</v>
      </c>
      <c r="H58" s="756" t="s">
        <v>558</v>
      </c>
      <c r="I58" s="756" t="s">
        <v>2091</v>
      </c>
      <c r="J58" s="756" t="s">
        <v>1020</v>
      </c>
      <c r="K58" s="756" t="s">
        <v>2092</v>
      </c>
      <c r="L58" s="757">
        <v>25.94</v>
      </c>
      <c r="M58" s="757">
        <v>25.94</v>
      </c>
      <c r="N58" s="756">
        <v>1</v>
      </c>
      <c r="O58" s="841">
        <v>0.5</v>
      </c>
      <c r="P58" s="757"/>
      <c r="Q58" s="774">
        <v>0</v>
      </c>
      <c r="R58" s="756"/>
      <c r="S58" s="774">
        <v>0</v>
      </c>
      <c r="T58" s="841"/>
      <c r="U58" s="797">
        <v>0</v>
      </c>
    </row>
    <row r="59" spans="1:21" ht="14.4" customHeight="1" x14ac:dyDescent="0.3">
      <c r="A59" s="755">
        <v>30</v>
      </c>
      <c r="B59" s="756" t="s">
        <v>1955</v>
      </c>
      <c r="C59" s="756" t="s">
        <v>1959</v>
      </c>
      <c r="D59" s="839" t="s">
        <v>2991</v>
      </c>
      <c r="E59" s="840" t="s">
        <v>1969</v>
      </c>
      <c r="F59" s="756" t="s">
        <v>1956</v>
      </c>
      <c r="G59" s="756" t="s">
        <v>2093</v>
      </c>
      <c r="H59" s="756" t="s">
        <v>531</v>
      </c>
      <c r="I59" s="756" t="s">
        <v>2094</v>
      </c>
      <c r="J59" s="756" t="s">
        <v>2095</v>
      </c>
      <c r="K59" s="756" t="s">
        <v>2096</v>
      </c>
      <c r="L59" s="757">
        <v>0</v>
      </c>
      <c r="M59" s="757">
        <v>0</v>
      </c>
      <c r="N59" s="756">
        <v>2</v>
      </c>
      <c r="O59" s="841">
        <v>1</v>
      </c>
      <c r="P59" s="757"/>
      <c r="Q59" s="774"/>
      <c r="R59" s="756"/>
      <c r="S59" s="774">
        <v>0</v>
      </c>
      <c r="T59" s="841"/>
      <c r="U59" s="797">
        <v>0</v>
      </c>
    </row>
    <row r="60" spans="1:21" ht="14.4" customHeight="1" x14ac:dyDescent="0.3">
      <c r="A60" s="755">
        <v>30</v>
      </c>
      <c r="B60" s="756" t="s">
        <v>1955</v>
      </c>
      <c r="C60" s="756" t="s">
        <v>1959</v>
      </c>
      <c r="D60" s="839" t="s">
        <v>2991</v>
      </c>
      <c r="E60" s="840" t="s">
        <v>1969</v>
      </c>
      <c r="F60" s="756" t="s">
        <v>1956</v>
      </c>
      <c r="G60" s="756" t="s">
        <v>2097</v>
      </c>
      <c r="H60" s="756" t="s">
        <v>531</v>
      </c>
      <c r="I60" s="756" t="s">
        <v>2098</v>
      </c>
      <c r="J60" s="756" t="s">
        <v>2099</v>
      </c>
      <c r="K60" s="756" t="s">
        <v>2100</v>
      </c>
      <c r="L60" s="757">
        <v>122.73</v>
      </c>
      <c r="M60" s="757">
        <v>122.73</v>
      </c>
      <c r="N60" s="756">
        <v>1</v>
      </c>
      <c r="O60" s="841">
        <v>0.5</v>
      </c>
      <c r="P60" s="757"/>
      <c r="Q60" s="774">
        <v>0</v>
      </c>
      <c r="R60" s="756"/>
      <c r="S60" s="774">
        <v>0</v>
      </c>
      <c r="T60" s="841"/>
      <c r="U60" s="797">
        <v>0</v>
      </c>
    </row>
    <row r="61" spans="1:21" ht="14.4" customHeight="1" x14ac:dyDescent="0.3">
      <c r="A61" s="755">
        <v>30</v>
      </c>
      <c r="B61" s="756" t="s">
        <v>1955</v>
      </c>
      <c r="C61" s="756" t="s">
        <v>1959</v>
      </c>
      <c r="D61" s="839" t="s">
        <v>2991</v>
      </c>
      <c r="E61" s="840" t="s">
        <v>1969</v>
      </c>
      <c r="F61" s="756" t="s">
        <v>1956</v>
      </c>
      <c r="G61" s="756" t="s">
        <v>2101</v>
      </c>
      <c r="H61" s="756" t="s">
        <v>531</v>
      </c>
      <c r="I61" s="756" t="s">
        <v>2102</v>
      </c>
      <c r="J61" s="756" t="s">
        <v>2103</v>
      </c>
      <c r="K61" s="756" t="s">
        <v>2104</v>
      </c>
      <c r="L61" s="757">
        <v>1096.43</v>
      </c>
      <c r="M61" s="757">
        <v>1096.43</v>
      </c>
      <c r="N61" s="756">
        <v>1</v>
      </c>
      <c r="O61" s="841">
        <v>0.5</v>
      </c>
      <c r="P61" s="757"/>
      <c r="Q61" s="774">
        <v>0</v>
      </c>
      <c r="R61" s="756"/>
      <c r="S61" s="774">
        <v>0</v>
      </c>
      <c r="T61" s="841"/>
      <c r="U61" s="797">
        <v>0</v>
      </c>
    </row>
    <row r="62" spans="1:21" ht="14.4" customHeight="1" x14ac:dyDescent="0.3">
      <c r="A62" s="755">
        <v>30</v>
      </c>
      <c r="B62" s="756" t="s">
        <v>1955</v>
      </c>
      <c r="C62" s="756" t="s">
        <v>1959</v>
      </c>
      <c r="D62" s="839" t="s">
        <v>2991</v>
      </c>
      <c r="E62" s="840" t="s">
        <v>1969</v>
      </c>
      <c r="F62" s="756" t="s">
        <v>1956</v>
      </c>
      <c r="G62" s="756" t="s">
        <v>2105</v>
      </c>
      <c r="H62" s="756" t="s">
        <v>558</v>
      </c>
      <c r="I62" s="756" t="s">
        <v>1582</v>
      </c>
      <c r="J62" s="756" t="s">
        <v>1183</v>
      </c>
      <c r="K62" s="756" t="s">
        <v>1583</v>
      </c>
      <c r="L62" s="757">
        <v>43.21</v>
      </c>
      <c r="M62" s="757">
        <v>86.42</v>
      </c>
      <c r="N62" s="756">
        <v>2</v>
      </c>
      <c r="O62" s="841">
        <v>1</v>
      </c>
      <c r="P62" s="757"/>
      <c r="Q62" s="774">
        <v>0</v>
      </c>
      <c r="R62" s="756"/>
      <c r="S62" s="774">
        <v>0</v>
      </c>
      <c r="T62" s="841"/>
      <c r="U62" s="797">
        <v>0</v>
      </c>
    </row>
    <row r="63" spans="1:21" ht="14.4" customHeight="1" x14ac:dyDescent="0.3">
      <c r="A63" s="755">
        <v>30</v>
      </c>
      <c r="B63" s="756" t="s">
        <v>1955</v>
      </c>
      <c r="C63" s="756" t="s">
        <v>1959</v>
      </c>
      <c r="D63" s="839" t="s">
        <v>2991</v>
      </c>
      <c r="E63" s="840" t="s">
        <v>1969</v>
      </c>
      <c r="F63" s="756" t="s">
        <v>1956</v>
      </c>
      <c r="G63" s="756" t="s">
        <v>2105</v>
      </c>
      <c r="H63" s="756" t="s">
        <v>558</v>
      </c>
      <c r="I63" s="756" t="s">
        <v>1580</v>
      </c>
      <c r="J63" s="756" t="s">
        <v>1181</v>
      </c>
      <c r="K63" s="756" t="s">
        <v>1581</v>
      </c>
      <c r="L63" s="757">
        <v>86.41</v>
      </c>
      <c r="M63" s="757">
        <v>86.41</v>
      </c>
      <c r="N63" s="756">
        <v>1</v>
      </c>
      <c r="O63" s="841">
        <v>0.5</v>
      </c>
      <c r="P63" s="757"/>
      <c r="Q63" s="774">
        <v>0</v>
      </c>
      <c r="R63" s="756"/>
      <c r="S63" s="774">
        <v>0</v>
      </c>
      <c r="T63" s="841"/>
      <c r="U63" s="797">
        <v>0</v>
      </c>
    </row>
    <row r="64" spans="1:21" ht="14.4" customHeight="1" x14ac:dyDescent="0.3">
      <c r="A64" s="755">
        <v>30</v>
      </c>
      <c r="B64" s="756" t="s">
        <v>1955</v>
      </c>
      <c r="C64" s="756" t="s">
        <v>1959</v>
      </c>
      <c r="D64" s="839" t="s">
        <v>2991</v>
      </c>
      <c r="E64" s="840" t="s">
        <v>1969</v>
      </c>
      <c r="F64" s="756" t="s">
        <v>1956</v>
      </c>
      <c r="G64" s="756" t="s">
        <v>2106</v>
      </c>
      <c r="H64" s="756" t="s">
        <v>558</v>
      </c>
      <c r="I64" s="756" t="s">
        <v>1721</v>
      </c>
      <c r="J64" s="756" t="s">
        <v>1722</v>
      </c>
      <c r="K64" s="756" t="s">
        <v>1723</v>
      </c>
      <c r="L64" s="757">
        <v>37.159999999999997</v>
      </c>
      <c r="M64" s="757">
        <v>37.159999999999997</v>
      </c>
      <c r="N64" s="756">
        <v>1</v>
      </c>
      <c r="O64" s="841">
        <v>0.5</v>
      </c>
      <c r="P64" s="757">
        <v>37.159999999999997</v>
      </c>
      <c r="Q64" s="774">
        <v>1</v>
      </c>
      <c r="R64" s="756">
        <v>1</v>
      </c>
      <c r="S64" s="774">
        <v>1</v>
      </c>
      <c r="T64" s="841">
        <v>0.5</v>
      </c>
      <c r="U64" s="797">
        <v>1</v>
      </c>
    </row>
    <row r="65" spans="1:21" ht="14.4" customHeight="1" x14ac:dyDescent="0.3">
      <c r="A65" s="755">
        <v>30</v>
      </c>
      <c r="B65" s="756" t="s">
        <v>1955</v>
      </c>
      <c r="C65" s="756" t="s">
        <v>1959</v>
      </c>
      <c r="D65" s="839" t="s">
        <v>2991</v>
      </c>
      <c r="E65" s="840" t="s">
        <v>1969</v>
      </c>
      <c r="F65" s="756" t="s">
        <v>1956</v>
      </c>
      <c r="G65" s="756" t="s">
        <v>2107</v>
      </c>
      <c r="H65" s="756" t="s">
        <v>531</v>
      </c>
      <c r="I65" s="756" t="s">
        <v>2108</v>
      </c>
      <c r="J65" s="756" t="s">
        <v>2109</v>
      </c>
      <c r="K65" s="756" t="s">
        <v>2110</v>
      </c>
      <c r="L65" s="757">
        <v>10.65</v>
      </c>
      <c r="M65" s="757">
        <v>21.3</v>
      </c>
      <c r="N65" s="756">
        <v>2</v>
      </c>
      <c r="O65" s="841">
        <v>1</v>
      </c>
      <c r="P65" s="757"/>
      <c r="Q65" s="774">
        <v>0</v>
      </c>
      <c r="R65" s="756"/>
      <c r="S65" s="774">
        <v>0</v>
      </c>
      <c r="T65" s="841"/>
      <c r="U65" s="797">
        <v>0</v>
      </c>
    </row>
    <row r="66" spans="1:21" ht="14.4" customHeight="1" x14ac:dyDescent="0.3">
      <c r="A66" s="755">
        <v>30</v>
      </c>
      <c r="B66" s="756" t="s">
        <v>1955</v>
      </c>
      <c r="C66" s="756" t="s">
        <v>1959</v>
      </c>
      <c r="D66" s="839" t="s">
        <v>2991</v>
      </c>
      <c r="E66" s="840" t="s">
        <v>1969</v>
      </c>
      <c r="F66" s="756" t="s">
        <v>1956</v>
      </c>
      <c r="G66" s="756" t="s">
        <v>2107</v>
      </c>
      <c r="H66" s="756" t="s">
        <v>531</v>
      </c>
      <c r="I66" s="756" t="s">
        <v>2111</v>
      </c>
      <c r="J66" s="756" t="s">
        <v>2109</v>
      </c>
      <c r="K66" s="756" t="s">
        <v>2112</v>
      </c>
      <c r="L66" s="757">
        <v>35.11</v>
      </c>
      <c r="M66" s="757">
        <v>35.11</v>
      </c>
      <c r="N66" s="756">
        <v>1</v>
      </c>
      <c r="O66" s="841">
        <v>0.5</v>
      </c>
      <c r="P66" s="757"/>
      <c r="Q66" s="774">
        <v>0</v>
      </c>
      <c r="R66" s="756"/>
      <c r="S66" s="774">
        <v>0</v>
      </c>
      <c r="T66" s="841"/>
      <c r="U66" s="797">
        <v>0</v>
      </c>
    </row>
    <row r="67" spans="1:21" ht="14.4" customHeight="1" x14ac:dyDescent="0.3">
      <c r="A67" s="755">
        <v>30</v>
      </c>
      <c r="B67" s="756" t="s">
        <v>1955</v>
      </c>
      <c r="C67" s="756" t="s">
        <v>1959</v>
      </c>
      <c r="D67" s="839" t="s">
        <v>2991</v>
      </c>
      <c r="E67" s="840" t="s">
        <v>1969</v>
      </c>
      <c r="F67" s="756" t="s">
        <v>1956</v>
      </c>
      <c r="G67" s="756" t="s">
        <v>2107</v>
      </c>
      <c r="H67" s="756" t="s">
        <v>531</v>
      </c>
      <c r="I67" s="756" t="s">
        <v>2113</v>
      </c>
      <c r="J67" s="756" t="s">
        <v>2114</v>
      </c>
      <c r="K67" s="756" t="s">
        <v>2115</v>
      </c>
      <c r="L67" s="757">
        <v>16.5</v>
      </c>
      <c r="M67" s="757">
        <v>16.5</v>
      </c>
      <c r="N67" s="756">
        <v>1</v>
      </c>
      <c r="O67" s="841">
        <v>0.5</v>
      </c>
      <c r="P67" s="757">
        <v>16.5</v>
      </c>
      <c r="Q67" s="774">
        <v>1</v>
      </c>
      <c r="R67" s="756">
        <v>1</v>
      </c>
      <c r="S67" s="774">
        <v>1</v>
      </c>
      <c r="T67" s="841">
        <v>0.5</v>
      </c>
      <c r="U67" s="797">
        <v>1</v>
      </c>
    </row>
    <row r="68" spans="1:21" ht="14.4" customHeight="1" x14ac:dyDescent="0.3">
      <c r="A68" s="755">
        <v>30</v>
      </c>
      <c r="B68" s="756" t="s">
        <v>1955</v>
      </c>
      <c r="C68" s="756" t="s">
        <v>1959</v>
      </c>
      <c r="D68" s="839" t="s">
        <v>2991</v>
      </c>
      <c r="E68" s="840" t="s">
        <v>1969</v>
      </c>
      <c r="F68" s="756" t="s">
        <v>1956</v>
      </c>
      <c r="G68" s="756" t="s">
        <v>2107</v>
      </c>
      <c r="H68" s="756" t="s">
        <v>531</v>
      </c>
      <c r="I68" s="756" t="s">
        <v>2116</v>
      </c>
      <c r="J68" s="756" t="s">
        <v>2109</v>
      </c>
      <c r="K68" s="756" t="s">
        <v>2117</v>
      </c>
      <c r="L68" s="757">
        <v>17.559999999999999</v>
      </c>
      <c r="M68" s="757">
        <v>35.119999999999997</v>
      </c>
      <c r="N68" s="756">
        <v>2</v>
      </c>
      <c r="O68" s="841">
        <v>1</v>
      </c>
      <c r="P68" s="757"/>
      <c r="Q68" s="774">
        <v>0</v>
      </c>
      <c r="R68" s="756"/>
      <c r="S68" s="774">
        <v>0</v>
      </c>
      <c r="T68" s="841"/>
      <c r="U68" s="797">
        <v>0</v>
      </c>
    </row>
    <row r="69" spans="1:21" ht="14.4" customHeight="1" x14ac:dyDescent="0.3">
      <c r="A69" s="755">
        <v>30</v>
      </c>
      <c r="B69" s="756" t="s">
        <v>1955</v>
      </c>
      <c r="C69" s="756" t="s">
        <v>1959</v>
      </c>
      <c r="D69" s="839" t="s">
        <v>2991</v>
      </c>
      <c r="E69" s="840" t="s">
        <v>1969</v>
      </c>
      <c r="F69" s="756" t="s">
        <v>1956</v>
      </c>
      <c r="G69" s="756" t="s">
        <v>2107</v>
      </c>
      <c r="H69" s="756" t="s">
        <v>531</v>
      </c>
      <c r="I69" s="756" t="s">
        <v>2118</v>
      </c>
      <c r="J69" s="756" t="s">
        <v>2109</v>
      </c>
      <c r="K69" s="756" t="s">
        <v>2119</v>
      </c>
      <c r="L69" s="757">
        <v>70.23</v>
      </c>
      <c r="M69" s="757">
        <v>70.23</v>
      </c>
      <c r="N69" s="756">
        <v>1</v>
      </c>
      <c r="O69" s="841">
        <v>0.5</v>
      </c>
      <c r="P69" s="757"/>
      <c r="Q69" s="774">
        <v>0</v>
      </c>
      <c r="R69" s="756"/>
      <c r="S69" s="774">
        <v>0</v>
      </c>
      <c r="T69" s="841"/>
      <c r="U69" s="797">
        <v>0</v>
      </c>
    </row>
    <row r="70" spans="1:21" ht="14.4" customHeight="1" x14ac:dyDescent="0.3">
      <c r="A70" s="755">
        <v>30</v>
      </c>
      <c r="B70" s="756" t="s">
        <v>1955</v>
      </c>
      <c r="C70" s="756" t="s">
        <v>1959</v>
      </c>
      <c r="D70" s="839" t="s">
        <v>2991</v>
      </c>
      <c r="E70" s="840" t="s">
        <v>1969</v>
      </c>
      <c r="F70" s="756" t="s">
        <v>1956</v>
      </c>
      <c r="G70" s="756" t="s">
        <v>2120</v>
      </c>
      <c r="H70" s="756" t="s">
        <v>531</v>
      </c>
      <c r="I70" s="756" t="s">
        <v>2121</v>
      </c>
      <c r="J70" s="756" t="s">
        <v>2122</v>
      </c>
      <c r="K70" s="756" t="s">
        <v>2123</v>
      </c>
      <c r="L70" s="757">
        <v>161.06</v>
      </c>
      <c r="M70" s="757">
        <v>161.06</v>
      </c>
      <c r="N70" s="756">
        <v>1</v>
      </c>
      <c r="O70" s="841">
        <v>0.5</v>
      </c>
      <c r="P70" s="757"/>
      <c r="Q70" s="774">
        <v>0</v>
      </c>
      <c r="R70" s="756"/>
      <c r="S70" s="774">
        <v>0</v>
      </c>
      <c r="T70" s="841"/>
      <c r="U70" s="797">
        <v>0</v>
      </c>
    </row>
    <row r="71" spans="1:21" ht="14.4" customHeight="1" x14ac:dyDescent="0.3">
      <c r="A71" s="755">
        <v>30</v>
      </c>
      <c r="B71" s="756" t="s">
        <v>1955</v>
      </c>
      <c r="C71" s="756" t="s">
        <v>1959</v>
      </c>
      <c r="D71" s="839" t="s">
        <v>2991</v>
      </c>
      <c r="E71" s="840" t="s">
        <v>1969</v>
      </c>
      <c r="F71" s="756" t="s">
        <v>1956</v>
      </c>
      <c r="G71" s="756" t="s">
        <v>2124</v>
      </c>
      <c r="H71" s="756" t="s">
        <v>531</v>
      </c>
      <c r="I71" s="756" t="s">
        <v>2125</v>
      </c>
      <c r="J71" s="756" t="s">
        <v>717</v>
      </c>
      <c r="K71" s="756" t="s">
        <v>2126</v>
      </c>
      <c r="L71" s="757">
        <v>38.729999999999997</v>
      </c>
      <c r="M71" s="757">
        <v>38.729999999999997</v>
      </c>
      <c r="N71" s="756">
        <v>1</v>
      </c>
      <c r="O71" s="841">
        <v>0.5</v>
      </c>
      <c r="P71" s="757"/>
      <c r="Q71" s="774">
        <v>0</v>
      </c>
      <c r="R71" s="756"/>
      <c r="S71" s="774">
        <v>0</v>
      </c>
      <c r="T71" s="841"/>
      <c r="U71" s="797">
        <v>0</v>
      </c>
    </row>
    <row r="72" spans="1:21" ht="14.4" customHeight="1" x14ac:dyDescent="0.3">
      <c r="A72" s="755">
        <v>30</v>
      </c>
      <c r="B72" s="756" t="s">
        <v>1955</v>
      </c>
      <c r="C72" s="756" t="s">
        <v>1959</v>
      </c>
      <c r="D72" s="839" t="s">
        <v>2991</v>
      </c>
      <c r="E72" s="840" t="s">
        <v>1969</v>
      </c>
      <c r="F72" s="756" t="s">
        <v>1956</v>
      </c>
      <c r="G72" s="756" t="s">
        <v>2127</v>
      </c>
      <c r="H72" s="756" t="s">
        <v>558</v>
      </c>
      <c r="I72" s="756" t="s">
        <v>2128</v>
      </c>
      <c r="J72" s="756" t="s">
        <v>1632</v>
      </c>
      <c r="K72" s="756" t="s">
        <v>2129</v>
      </c>
      <c r="L72" s="757">
        <v>140.6</v>
      </c>
      <c r="M72" s="757">
        <v>140.6</v>
      </c>
      <c r="N72" s="756">
        <v>1</v>
      </c>
      <c r="O72" s="841">
        <v>1</v>
      </c>
      <c r="P72" s="757"/>
      <c r="Q72" s="774">
        <v>0</v>
      </c>
      <c r="R72" s="756"/>
      <c r="S72" s="774">
        <v>0</v>
      </c>
      <c r="T72" s="841"/>
      <c r="U72" s="797">
        <v>0</v>
      </c>
    </row>
    <row r="73" spans="1:21" ht="14.4" customHeight="1" x14ac:dyDescent="0.3">
      <c r="A73" s="755">
        <v>30</v>
      </c>
      <c r="B73" s="756" t="s">
        <v>1955</v>
      </c>
      <c r="C73" s="756" t="s">
        <v>1959</v>
      </c>
      <c r="D73" s="839" t="s">
        <v>2991</v>
      </c>
      <c r="E73" s="840" t="s">
        <v>1969</v>
      </c>
      <c r="F73" s="756" t="s">
        <v>1956</v>
      </c>
      <c r="G73" s="756" t="s">
        <v>2130</v>
      </c>
      <c r="H73" s="756" t="s">
        <v>558</v>
      </c>
      <c r="I73" s="756" t="s">
        <v>2131</v>
      </c>
      <c r="J73" s="756" t="s">
        <v>842</v>
      </c>
      <c r="K73" s="756" t="s">
        <v>1593</v>
      </c>
      <c r="L73" s="757">
        <v>368.16</v>
      </c>
      <c r="M73" s="757">
        <v>1472.64</v>
      </c>
      <c r="N73" s="756">
        <v>4</v>
      </c>
      <c r="O73" s="841">
        <v>1.5</v>
      </c>
      <c r="P73" s="757"/>
      <c r="Q73" s="774">
        <v>0</v>
      </c>
      <c r="R73" s="756"/>
      <c r="S73" s="774">
        <v>0</v>
      </c>
      <c r="T73" s="841"/>
      <c r="U73" s="797">
        <v>0</v>
      </c>
    </row>
    <row r="74" spans="1:21" ht="14.4" customHeight="1" x14ac:dyDescent="0.3">
      <c r="A74" s="755">
        <v>30</v>
      </c>
      <c r="B74" s="756" t="s">
        <v>1955</v>
      </c>
      <c r="C74" s="756" t="s">
        <v>1959</v>
      </c>
      <c r="D74" s="839" t="s">
        <v>2991</v>
      </c>
      <c r="E74" s="840" t="s">
        <v>1969</v>
      </c>
      <c r="F74" s="756" t="s">
        <v>1956</v>
      </c>
      <c r="G74" s="756" t="s">
        <v>2130</v>
      </c>
      <c r="H74" s="756" t="s">
        <v>558</v>
      </c>
      <c r="I74" s="756" t="s">
        <v>2132</v>
      </c>
      <c r="J74" s="756" t="s">
        <v>842</v>
      </c>
      <c r="K74" s="756" t="s">
        <v>1597</v>
      </c>
      <c r="L74" s="757">
        <v>490.89</v>
      </c>
      <c r="M74" s="757">
        <v>490.89</v>
      </c>
      <c r="N74" s="756">
        <v>1</v>
      </c>
      <c r="O74" s="841">
        <v>0.5</v>
      </c>
      <c r="P74" s="757"/>
      <c r="Q74" s="774">
        <v>0</v>
      </c>
      <c r="R74" s="756"/>
      <c r="S74" s="774">
        <v>0</v>
      </c>
      <c r="T74" s="841"/>
      <c r="U74" s="797">
        <v>0</v>
      </c>
    </row>
    <row r="75" spans="1:21" ht="14.4" customHeight="1" x14ac:dyDescent="0.3">
      <c r="A75" s="755">
        <v>30</v>
      </c>
      <c r="B75" s="756" t="s">
        <v>1955</v>
      </c>
      <c r="C75" s="756" t="s">
        <v>1959</v>
      </c>
      <c r="D75" s="839" t="s">
        <v>2991</v>
      </c>
      <c r="E75" s="840" t="s">
        <v>1969</v>
      </c>
      <c r="F75" s="756" t="s">
        <v>1956</v>
      </c>
      <c r="G75" s="756" t="s">
        <v>2130</v>
      </c>
      <c r="H75" s="756" t="s">
        <v>558</v>
      </c>
      <c r="I75" s="756" t="s">
        <v>1592</v>
      </c>
      <c r="J75" s="756" t="s">
        <v>842</v>
      </c>
      <c r="K75" s="756" t="s">
        <v>1593</v>
      </c>
      <c r="L75" s="757">
        <v>368.16</v>
      </c>
      <c r="M75" s="757">
        <v>368.16</v>
      </c>
      <c r="N75" s="756">
        <v>1</v>
      </c>
      <c r="O75" s="841">
        <v>0.5</v>
      </c>
      <c r="P75" s="757"/>
      <c r="Q75" s="774">
        <v>0</v>
      </c>
      <c r="R75" s="756"/>
      <c r="S75" s="774">
        <v>0</v>
      </c>
      <c r="T75" s="841"/>
      <c r="U75" s="797">
        <v>0</v>
      </c>
    </row>
    <row r="76" spans="1:21" ht="14.4" customHeight="1" x14ac:dyDescent="0.3">
      <c r="A76" s="755">
        <v>30</v>
      </c>
      <c r="B76" s="756" t="s">
        <v>1955</v>
      </c>
      <c r="C76" s="756" t="s">
        <v>1959</v>
      </c>
      <c r="D76" s="839" t="s">
        <v>2991</v>
      </c>
      <c r="E76" s="840" t="s">
        <v>1969</v>
      </c>
      <c r="F76" s="756" t="s">
        <v>1956</v>
      </c>
      <c r="G76" s="756" t="s">
        <v>2133</v>
      </c>
      <c r="H76" s="756" t="s">
        <v>531</v>
      </c>
      <c r="I76" s="756" t="s">
        <v>2134</v>
      </c>
      <c r="J76" s="756" t="s">
        <v>786</v>
      </c>
      <c r="K76" s="756" t="s">
        <v>2135</v>
      </c>
      <c r="L76" s="757">
        <v>77.62</v>
      </c>
      <c r="M76" s="757">
        <v>155.24</v>
      </c>
      <c r="N76" s="756">
        <v>2</v>
      </c>
      <c r="O76" s="841">
        <v>1</v>
      </c>
      <c r="P76" s="757"/>
      <c r="Q76" s="774">
        <v>0</v>
      </c>
      <c r="R76" s="756"/>
      <c r="S76" s="774">
        <v>0</v>
      </c>
      <c r="T76" s="841"/>
      <c r="U76" s="797">
        <v>0</v>
      </c>
    </row>
    <row r="77" spans="1:21" ht="14.4" customHeight="1" x14ac:dyDescent="0.3">
      <c r="A77" s="755">
        <v>30</v>
      </c>
      <c r="B77" s="756" t="s">
        <v>1955</v>
      </c>
      <c r="C77" s="756" t="s">
        <v>1959</v>
      </c>
      <c r="D77" s="839" t="s">
        <v>2991</v>
      </c>
      <c r="E77" s="840" t="s">
        <v>1969</v>
      </c>
      <c r="F77" s="756" t="s">
        <v>1956</v>
      </c>
      <c r="G77" s="756" t="s">
        <v>2136</v>
      </c>
      <c r="H77" s="756" t="s">
        <v>531</v>
      </c>
      <c r="I77" s="756" t="s">
        <v>2137</v>
      </c>
      <c r="J77" s="756" t="s">
        <v>1083</v>
      </c>
      <c r="K77" s="756" t="s">
        <v>2138</v>
      </c>
      <c r="L77" s="757">
        <v>32.76</v>
      </c>
      <c r="M77" s="757">
        <v>32.76</v>
      </c>
      <c r="N77" s="756">
        <v>1</v>
      </c>
      <c r="O77" s="841">
        <v>0.5</v>
      </c>
      <c r="P77" s="757"/>
      <c r="Q77" s="774">
        <v>0</v>
      </c>
      <c r="R77" s="756"/>
      <c r="S77" s="774">
        <v>0</v>
      </c>
      <c r="T77" s="841"/>
      <c r="U77" s="797">
        <v>0</v>
      </c>
    </row>
    <row r="78" spans="1:21" ht="14.4" customHeight="1" x14ac:dyDescent="0.3">
      <c r="A78" s="755">
        <v>30</v>
      </c>
      <c r="B78" s="756" t="s">
        <v>1955</v>
      </c>
      <c r="C78" s="756" t="s">
        <v>1959</v>
      </c>
      <c r="D78" s="839" t="s">
        <v>2991</v>
      </c>
      <c r="E78" s="840" t="s">
        <v>1969</v>
      </c>
      <c r="F78" s="756" t="s">
        <v>1956</v>
      </c>
      <c r="G78" s="756" t="s">
        <v>2139</v>
      </c>
      <c r="H78" s="756" t="s">
        <v>531</v>
      </c>
      <c r="I78" s="756" t="s">
        <v>2140</v>
      </c>
      <c r="J78" s="756" t="s">
        <v>2141</v>
      </c>
      <c r="K78" s="756" t="s">
        <v>1802</v>
      </c>
      <c r="L78" s="757">
        <v>88.1</v>
      </c>
      <c r="M78" s="757">
        <v>176.2</v>
      </c>
      <c r="N78" s="756">
        <v>2</v>
      </c>
      <c r="O78" s="841">
        <v>1</v>
      </c>
      <c r="P78" s="757">
        <v>176.2</v>
      </c>
      <c r="Q78" s="774">
        <v>1</v>
      </c>
      <c r="R78" s="756">
        <v>2</v>
      </c>
      <c r="S78" s="774">
        <v>1</v>
      </c>
      <c r="T78" s="841">
        <v>1</v>
      </c>
      <c r="U78" s="797">
        <v>1</v>
      </c>
    </row>
    <row r="79" spans="1:21" ht="14.4" customHeight="1" x14ac:dyDescent="0.3">
      <c r="A79" s="755">
        <v>30</v>
      </c>
      <c r="B79" s="756" t="s">
        <v>1955</v>
      </c>
      <c r="C79" s="756" t="s">
        <v>1959</v>
      </c>
      <c r="D79" s="839" t="s">
        <v>2991</v>
      </c>
      <c r="E79" s="840" t="s">
        <v>1969</v>
      </c>
      <c r="F79" s="756" t="s">
        <v>1956</v>
      </c>
      <c r="G79" s="756" t="s">
        <v>2142</v>
      </c>
      <c r="H79" s="756" t="s">
        <v>531</v>
      </c>
      <c r="I79" s="756" t="s">
        <v>2143</v>
      </c>
      <c r="J79" s="756" t="s">
        <v>877</v>
      </c>
      <c r="K79" s="756" t="s">
        <v>2144</v>
      </c>
      <c r="L79" s="757">
        <v>93.71</v>
      </c>
      <c r="M79" s="757">
        <v>281.13</v>
      </c>
      <c r="N79" s="756">
        <v>3</v>
      </c>
      <c r="O79" s="841">
        <v>1.5</v>
      </c>
      <c r="P79" s="757">
        <v>187.42</v>
      </c>
      <c r="Q79" s="774">
        <v>0.66666666666666663</v>
      </c>
      <c r="R79" s="756">
        <v>2</v>
      </c>
      <c r="S79" s="774">
        <v>0.66666666666666663</v>
      </c>
      <c r="T79" s="841">
        <v>1</v>
      </c>
      <c r="U79" s="797">
        <v>0.66666666666666663</v>
      </c>
    </row>
    <row r="80" spans="1:21" ht="14.4" customHeight="1" x14ac:dyDescent="0.3">
      <c r="A80" s="755">
        <v>30</v>
      </c>
      <c r="B80" s="756" t="s">
        <v>1955</v>
      </c>
      <c r="C80" s="756" t="s">
        <v>1959</v>
      </c>
      <c r="D80" s="839" t="s">
        <v>2991</v>
      </c>
      <c r="E80" s="840" t="s">
        <v>1969</v>
      </c>
      <c r="F80" s="756" t="s">
        <v>1956</v>
      </c>
      <c r="G80" s="756" t="s">
        <v>2142</v>
      </c>
      <c r="H80" s="756" t="s">
        <v>531</v>
      </c>
      <c r="I80" s="756" t="s">
        <v>2145</v>
      </c>
      <c r="J80" s="756" t="s">
        <v>877</v>
      </c>
      <c r="K80" s="756" t="s">
        <v>2146</v>
      </c>
      <c r="L80" s="757">
        <v>301.2</v>
      </c>
      <c r="M80" s="757">
        <v>301.2</v>
      </c>
      <c r="N80" s="756">
        <v>1</v>
      </c>
      <c r="O80" s="841">
        <v>0.5</v>
      </c>
      <c r="P80" s="757">
        <v>301.2</v>
      </c>
      <c r="Q80" s="774">
        <v>1</v>
      </c>
      <c r="R80" s="756">
        <v>1</v>
      </c>
      <c r="S80" s="774">
        <v>1</v>
      </c>
      <c r="T80" s="841">
        <v>0.5</v>
      </c>
      <c r="U80" s="797">
        <v>1</v>
      </c>
    </row>
    <row r="81" spans="1:21" ht="14.4" customHeight="1" x14ac:dyDescent="0.3">
      <c r="A81" s="755">
        <v>30</v>
      </c>
      <c r="B81" s="756" t="s">
        <v>1955</v>
      </c>
      <c r="C81" s="756" t="s">
        <v>1959</v>
      </c>
      <c r="D81" s="839" t="s">
        <v>2991</v>
      </c>
      <c r="E81" s="840" t="s">
        <v>1969</v>
      </c>
      <c r="F81" s="756" t="s">
        <v>1956</v>
      </c>
      <c r="G81" s="756" t="s">
        <v>2142</v>
      </c>
      <c r="H81" s="756" t="s">
        <v>531</v>
      </c>
      <c r="I81" s="756" t="s">
        <v>2147</v>
      </c>
      <c r="J81" s="756" t="s">
        <v>877</v>
      </c>
      <c r="K81" s="756" t="s">
        <v>2144</v>
      </c>
      <c r="L81" s="757">
        <v>93.71</v>
      </c>
      <c r="M81" s="757">
        <v>93.71</v>
      </c>
      <c r="N81" s="756">
        <v>1</v>
      </c>
      <c r="O81" s="841">
        <v>0.5</v>
      </c>
      <c r="P81" s="757"/>
      <c r="Q81" s="774">
        <v>0</v>
      </c>
      <c r="R81" s="756"/>
      <c r="S81" s="774">
        <v>0</v>
      </c>
      <c r="T81" s="841"/>
      <c r="U81" s="797">
        <v>0</v>
      </c>
    </row>
    <row r="82" spans="1:21" ht="14.4" customHeight="1" x14ac:dyDescent="0.3">
      <c r="A82" s="755">
        <v>30</v>
      </c>
      <c r="B82" s="756" t="s">
        <v>1955</v>
      </c>
      <c r="C82" s="756" t="s">
        <v>1959</v>
      </c>
      <c r="D82" s="839" t="s">
        <v>2991</v>
      </c>
      <c r="E82" s="840" t="s">
        <v>1969</v>
      </c>
      <c r="F82" s="756" t="s">
        <v>1956</v>
      </c>
      <c r="G82" s="756" t="s">
        <v>2148</v>
      </c>
      <c r="H82" s="756" t="s">
        <v>558</v>
      </c>
      <c r="I82" s="756" t="s">
        <v>2149</v>
      </c>
      <c r="J82" s="756" t="s">
        <v>1546</v>
      </c>
      <c r="K82" s="756" t="s">
        <v>1547</v>
      </c>
      <c r="L82" s="757">
        <v>28.81</v>
      </c>
      <c r="M82" s="757">
        <v>115.24</v>
      </c>
      <c r="N82" s="756">
        <v>4</v>
      </c>
      <c r="O82" s="841">
        <v>2.5</v>
      </c>
      <c r="P82" s="757"/>
      <c r="Q82" s="774">
        <v>0</v>
      </c>
      <c r="R82" s="756"/>
      <c r="S82" s="774">
        <v>0</v>
      </c>
      <c r="T82" s="841"/>
      <c r="U82" s="797">
        <v>0</v>
      </c>
    </row>
    <row r="83" spans="1:21" ht="14.4" customHeight="1" x14ac:dyDescent="0.3">
      <c r="A83" s="755">
        <v>30</v>
      </c>
      <c r="B83" s="756" t="s">
        <v>1955</v>
      </c>
      <c r="C83" s="756" t="s">
        <v>1959</v>
      </c>
      <c r="D83" s="839" t="s">
        <v>2991</v>
      </c>
      <c r="E83" s="840" t="s">
        <v>1969</v>
      </c>
      <c r="F83" s="756" t="s">
        <v>1956</v>
      </c>
      <c r="G83" s="756" t="s">
        <v>2148</v>
      </c>
      <c r="H83" s="756" t="s">
        <v>558</v>
      </c>
      <c r="I83" s="756" t="s">
        <v>1545</v>
      </c>
      <c r="J83" s="756" t="s">
        <v>1546</v>
      </c>
      <c r="K83" s="756" t="s">
        <v>1547</v>
      </c>
      <c r="L83" s="757">
        <v>28.81</v>
      </c>
      <c r="M83" s="757">
        <v>57.62</v>
      </c>
      <c r="N83" s="756">
        <v>2</v>
      </c>
      <c r="O83" s="841">
        <v>1</v>
      </c>
      <c r="P83" s="757">
        <v>28.81</v>
      </c>
      <c r="Q83" s="774">
        <v>0.5</v>
      </c>
      <c r="R83" s="756">
        <v>1</v>
      </c>
      <c r="S83" s="774">
        <v>0.5</v>
      </c>
      <c r="T83" s="841">
        <v>0.5</v>
      </c>
      <c r="U83" s="797">
        <v>0.5</v>
      </c>
    </row>
    <row r="84" spans="1:21" ht="14.4" customHeight="1" x14ac:dyDescent="0.3">
      <c r="A84" s="755">
        <v>30</v>
      </c>
      <c r="B84" s="756" t="s">
        <v>1955</v>
      </c>
      <c r="C84" s="756" t="s">
        <v>1959</v>
      </c>
      <c r="D84" s="839" t="s">
        <v>2991</v>
      </c>
      <c r="E84" s="840" t="s">
        <v>1969</v>
      </c>
      <c r="F84" s="756" t="s">
        <v>1956</v>
      </c>
      <c r="G84" s="756" t="s">
        <v>2150</v>
      </c>
      <c r="H84" s="756" t="s">
        <v>558</v>
      </c>
      <c r="I84" s="756" t="s">
        <v>1659</v>
      </c>
      <c r="J84" s="756" t="s">
        <v>1135</v>
      </c>
      <c r="K84" s="756" t="s">
        <v>1640</v>
      </c>
      <c r="L84" s="757">
        <v>48.27</v>
      </c>
      <c r="M84" s="757">
        <v>48.27</v>
      </c>
      <c r="N84" s="756">
        <v>1</v>
      </c>
      <c r="O84" s="841">
        <v>0.5</v>
      </c>
      <c r="P84" s="757">
        <v>48.27</v>
      </c>
      <c r="Q84" s="774">
        <v>1</v>
      </c>
      <c r="R84" s="756">
        <v>1</v>
      </c>
      <c r="S84" s="774">
        <v>1</v>
      </c>
      <c r="T84" s="841">
        <v>0.5</v>
      </c>
      <c r="U84" s="797">
        <v>1</v>
      </c>
    </row>
    <row r="85" spans="1:21" ht="14.4" customHeight="1" x14ac:dyDescent="0.3">
      <c r="A85" s="755">
        <v>30</v>
      </c>
      <c r="B85" s="756" t="s">
        <v>1955</v>
      </c>
      <c r="C85" s="756" t="s">
        <v>1959</v>
      </c>
      <c r="D85" s="839" t="s">
        <v>2991</v>
      </c>
      <c r="E85" s="840" t="s">
        <v>1969</v>
      </c>
      <c r="F85" s="756" t="s">
        <v>1956</v>
      </c>
      <c r="G85" s="756" t="s">
        <v>2150</v>
      </c>
      <c r="H85" s="756" t="s">
        <v>558</v>
      </c>
      <c r="I85" s="756" t="s">
        <v>1662</v>
      </c>
      <c r="J85" s="756" t="s">
        <v>1139</v>
      </c>
      <c r="K85" s="756" t="s">
        <v>1642</v>
      </c>
      <c r="L85" s="757">
        <v>96.53</v>
      </c>
      <c r="M85" s="757">
        <v>96.53</v>
      </c>
      <c r="N85" s="756">
        <v>1</v>
      </c>
      <c r="O85" s="841">
        <v>0.5</v>
      </c>
      <c r="P85" s="757">
        <v>96.53</v>
      </c>
      <c r="Q85" s="774">
        <v>1</v>
      </c>
      <c r="R85" s="756">
        <v>1</v>
      </c>
      <c r="S85" s="774">
        <v>1</v>
      </c>
      <c r="T85" s="841">
        <v>0.5</v>
      </c>
      <c r="U85" s="797">
        <v>1</v>
      </c>
    </row>
    <row r="86" spans="1:21" ht="14.4" customHeight="1" x14ac:dyDescent="0.3">
      <c r="A86" s="755">
        <v>30</v>
      </c>
      <c r="B86" s="756" t="s">
        <v>1955</v>
      </c>
      <c r="C86" s="756" t="s">
        <v>1959</v>
      </c>
      <c r="D86" s="839" t="s">
        <v>2991</v>
      </c>
      <c r="E86" s="840" t="s">
        <v>1969</v>
      </c>
      <c r="F86" s="756" t="s">
        <v>1956</v>
      </c>
      <c r="G86" s="756" t="s">
        <v>2151</v>
      </c>
      <c r="H86" s="756" t="s">
        <v>558</v>
      </c>
      <c r="I86" s="756" t="s">
        <v>1674</v>
      </c>
      <c r="J86" s="756" t="s">
        <v>1675</v>
      </c>
      <c r="K86" s="756" t="s">
        <v>1676</v>
      </c>
      <c r="L86" s="757">
        <v>87.41</v>
      </c>
      <c r="M86" s="757">
        <v>87.41</v>
      </c>
      <c r="N86" s="756">
        <v>1</v>
      </c>
      <c r="O86" s="841">
        <v>0.5</v>
      </c>
      <c r="P86" s="757">
        <v>87.41</v>
      </c>
      <c r="Q86" s="774">
        <v>1</v>
      </c>
      <c r="R86" s="756">
        <v>1</v>
      </c>
      <c r="S86" s="774">
        <v>1</v>
      </c>
      <c r="T86" s="841">
        <v>0.5</v>
      </c>
      <c r="U86" s="797">
        <v>1</v>
      </c>
    </row>
    <row r="87" spans="1:21" ht="14.4" customHeight="1" x14ac:dyDescent="0.3">
      <c r="A87" s="755">
        <v>30</v>
      </c>
      <c r="B87" s="756" t="s">
        <v>1955</v>
      </c>
      <c r="C87" s="756" t="s">
        <v>1959</v>
      </c>
      <c r="D87" s="839" t="s">
        <v>2991</v>
      </c>
      <c r="E87" s="840" t="s">
        <v>1969</v>
      </c>
      <c r="F87" s="756" t="s">
        <v>1956</v>
      </c>
      <c r="G87" s="756" t="s">
        <v>2151</v>
      </c>
      <c r="H87" s="756" t="s">
        <v>558</v>
      </c>
      <c r="I87" s="756" t="s">
        <v>1674</v>
      </c>
      <c r="J87" s="756" t="s">
        <v>1675</v>
      </c>
      <c r="K87" s="756" t="s">
        <v>1676</v>
      </c>
      <c r="L87" s="757">
        <v>72.88</v>
      </c>
      <c r="M87" s="757">
        <v>145.76</v>
      </c>
      <c r="N87" s="756">
        <v>2</v>
      </c>
      <c r="O87" s="841">
        <v>1</v>
      </c>
      <c r="P87" s="757"/>
      <c r="Q87" s="774">
        <v>0</v>
      </c>
      <c r="R87" s="756"/>
      <c r="S87" s="774">
        <v>0</v>
      </c>
      <c r="T87" s="841"/>
      <c r="U87" s="797">
        <v>0</v>
      </c>
    </row>
    <row r="88" spans="1:21" ht="14.4" customHeight="1" x14ac:dyDescent="0.3">
      <c r="A88" s="755">
        <v>30</v>
      </c>
      <c r="B88" s="756" t="s">
        <v>1955</v>
      </c>
      <c r="C88" s="756" t="s">
        <v>1959</v>
      </c>
      <c r="D88" s="839" t="s">
        <v>2991</v>
      </c>
      <c r="E88" s="840" t="s">
        <v>1969</v>
      </c>
      <c r="F88" s="756" t="s">
        <v>1956</v>
      </c>
      <c r="G88" s="756" t="s">
        <v>2151</v>
      </c>
      <c r="H88" s="756" t="s">
        <v>558</v>
      </c>
      <c r="I88" s="756" t="s">
        <v>1682</v>
      </c>
      <c r="J88" s="756" t="s">
        <v>1675</v>
      </c>
      <c r="K88" s="756" t="s">
        <v>1683</v>
      </c>
      <c r="L88" s="757">
        <v>174.81</v>
      </c>
      <c r="M88" s="757">
        <v>174.81</v>
      </c>
      <c r="N88" s="756">
        <v>1</v>
      </c>
      <c r="O88" s="841">
        <v>0.5</v>
      </c>
      <c r="P88" s="757"/>
      <c r="Q88" s="774">
        <v>0</v>
      </c>
      <c r="R88" s="756"/>
      <c r="S88" s="774">
        <v>0</v>
      </c>
      <c r="T88" s="841"/>
      <c r="U88" s="797">
        <v>0</v>
      </c>
    </row>
    <row r="89" spans="1:21" ht="14.4" customHeight="1" x14ac:dyDescent="0.3">
      <c r="A89" s="755">
        <v>30</v>
      </c>
      <c r="B89" s="756" t="s">
        <v>1955</v>
      </c>
      <c r="C89" s="756" t="s">
        <v>1959</v>
      </c>
      <c r="D89" s="839" t="s">
        <v>2991</v>
      </c>
      <c r="E89" s="840" t="s">
        <v>1969</v>
      </c>
      <c r="F89" s="756" t="s">
        <v>1956</v>
      </c>
      <c r="G89" s="756" t="s">
        <v>2151</v>
      </c>
      <c r="H89" s="756" t="s">
        <v>558</v>
      </c>
      <c r="I89" s="756" t="s">
        <v>1682</v>
      </c>
      <c r="J89" s="756" t="s">
        <v>1675</v>
      </c>
      <c r="K89" s="756" t="s">
        <v>1683</v>
      </c>
      <c r="L89" s="757">
        <v>145.72999999999999</v>
      </c>
      <c r="M89" s="757">
        <v>145.72999999999999</v>
      </c>
      <c r="N89" s="756">
        <v>1</v>
      </c>
      <c r="O89" s="841">
        <v>0.5</v>
      </c>
      <c r="P89" s="757"/>
      <c r="Q89" s="774">
        <v>0</v>
      </c>
      <c r="R89" s="756"/>
      <c r="S89" s="774">
        <v>0</v>
      </c>
      <c r="T89" s="841"/>
      <c r="U89" s="797">
        <v>0</v>
      </c>
    </row>
    <row r="90" spans="1:21" ht="14.4" customHeight="1" x14ac:dyDescent="0.3">
      <c r="A90" s="755">
        <v>30</v>
      </c>
      <c r="B90" s="756" t="s">
        <v>1955</v>
      </c>
      <c r="C90" s="756" t="s">
        <v>1959</v>
      </c>
      <c r="D90" s="839" t="s">
        <v>2991</v>
      </c>
      <c r="E90" s="840" t="s">
        <v>1969</v>
      </c>
      <c r="F90" s="756" t="s">
        <v>1956</v>
      </c>
      <c r="G90" s="756" t="s">
        <v>2152</v>
      </c>
      <c r="H90" s="756" t="s">
        <v>531</v>
      </c>
      <c r="I90" s="756" t="s">
        <v>2153</v>
      </c>
      <c r="J90" s="756" t="s">
        <v>2154</v>
      </c>
      <c r="K90" s="756" t="s">
        <v>2155</v>
      </c>
      <c r="L90" s="757">
        <v>99.11</v>
      </c>
      <c r="M90" s="757">
        <v>99.11</v>
      </c>
      <c r="N90" s="756">
        <v>1</v>
      </c>
      <c r="O90" s="841">
        <v>0.5</v>
      </c>
      <c r="P90" s="757"/>
      <c r="Q90" s="774">
        <v>0</v>
      </c>
      <c r="R90" s="756"/>
      <c r="S90" s="774">
        <v>0</v>
      </c>
      <c r="T90" s="841"/>
      <c r="U90" s="797">
        <v>0</v>
      </c>
    </row>
    <row r="91" spans="1:21" ht="14.4" customHeight="1" x14ac:dyDescent="0.3">
      <c r="A91" s="755">
        <v>30</v>
      </c>
      <c r="B91" s="756" t="s">
        <v>1955</v>
      </c>
      <c r="C91" s="756" t="s">
        <v>1959</v>
      </c>
      <c r="D91" s="839" t="s">
        <v>2991</v>
      </c>
      <c r="E91" s="840" t="s">
        <v>1969</v>
      </c>
      <c r="F91" s="756" t="s">
        <v>1956</v>
      </c>
      <c r="G91" s="756" t="s">
        <v>2156</v>
      </c>
      <c r="H91" s="756" t="s">
        <v>558</v>
      </c>
      <c r="I91" s="756" t="s">
        <v>1671</v>
      </c>
      <c r="J91" s="756" t="s">
        <v>1667</v>
      </c>
      <c r="K91" s="756" t="s">
        <v>1672</v>
      </c>
      <c r="L91" s="757">
        <v>48.27</v>
      </c>
      <c r="M91" s="757">
        <v>48.27</v>
      </c>
      <c r="N91" s="756">
        <v>1</v>
      </c>
      <c r="O91" s="841">
        <v>0.5</v>
      </c>
      <c r="P91" s="757"/>
      <c r="Q91" s="774">
        <v>0</v>
      </c>
      <c r="R91" s="756"/>
      <c r="S91" s="774">
        <v>0</v>
      </c>
      <c r="T91" s="841"/>
      <c r="U91" s="797">
        <v>0</v>
      </c>
    </row>
    <row r="92" spans="1:21" ht="14.4" customHeight="1" x14ac:dyDescent="0.3">
      <c r="A92" s="755">
        <v>30</v>
      </c>
      <c r="B92" s="756" t="s">
        <v>1955</v>
      </c>
      <c r="C92" s="756" t="s">
        <v>1959</v>
      </c>
      <c r="D92" s="839" t="s">
        <v>2991</v>
      </c>
      <c r="E92" s="840" t="s">
        <v>1969</v>
      </c>
      <c r="F92" s="756" t="s">
        <v>1956</v>
      </c>
      <c r="G92" s="756" t="s">
        <v>2157</v>
      </c>
      <c r="H92" s="756" t="s">
        <v>531</v>
      </c>
      <c r="I92" s="756" t="s">
        <v>2158</v>
      </c>
      <c r="J92" s="756" t="s">
        <v>1268</v>
      </c>
      <c r="K92" s="756" t="s">
        <v>2159</v>
      </c>
      <c r="L92" s="757">
        <v>117.46</v>
      </c>
      <c r="M92" s="757">
        <v>117.46</v>
      </c>
      <c r="N92" s="756">
        <v>1</v>
      </c>
      <c r="O92" s="841">
        <v>0.5</v>
      </c>
      <c r="P92" s="757"/>
      <c r="Q92" s="774">
        <v>0</v>
      </c>
      <c r="R92" s="756"/>
      <c r="S92" s="774">
        <v>0</v>
      </c>
      <c r="T92" s="841"/>
      <c r="U92" s="797">
        <v>0</v>
      </c>
    </row>
    <row r="93" spans="1:21" ht="14.4" customHeight="1" x14ac:dyDescent="0.3">
      <c r="A93" s="755">
        <v>30</v>
      </c>
      <c r="B93" s="756" t="s">
        <v>1955</v>
      </c>
      <c r="C93" s="756" t="s">
        <v>1959</v>
      </c>
      <c r="D93" s="839" t="s">
        <v>2991</v>
      </c>
      <c r="E93" s="840" t="s">
        <v>1969</v>
      </c>
      <c r="F93" s="756" t="s">
        <v>1956</v>
      </c>
      <c r="G93" s="756" t="s">
        <v>2160</v>
      </c>
      <c r="H93" s="756" t="s">
        <v>531</v>
      </c>
      <c r="I93" s="756" t="s">
        <v>2161</v>
      </c>
      <c r="J93" s="756" t="s">
        <v>1227</v>
      </c>
      <c r="K93" s="756" t="s">
        <v>2162</v>
      </c>
      <c r="L93" s="757">
        <v>105.46</v>
      </c>
      <c r="M93" s="757">
        <v>210.92</v>
      </c>
      <c r="N93" s="756">
        <v>2</v>
      </c>
      <c r="O93" s="841">
        <v>1</v>
      </c>
      <c r="P93" s="757"/>
      <c r="Q93" s="774">
        <v>0</v>
      </c>
      <c r="R93" s="756"/>
      <c r="S93" s="774">
        <v>0</v>
      </c>
      <c r="T93" s="841"/>
      <c r="U93" s="797">
        <v>0</v>
      </c>
    </row>
    <row r="94" spans="1:21" ht="14.4" customHeight="1" x14ac:dyDescent="0.3">
      <c r="A94" s="755">
        <v>30</v>
      </c>
      <c r="B94" s="756" t="s">
        <v>1955</v>
      </c>
      <c r="C94" s="756" t="s">
        <v>1959</v>
      </c>
      <c r="D94" s="839" t="s">
        <v>2991</v>
      </c>
      <c r="E94" s="840" t="s">
        <v>1969</v>
      </c>
      <c r="F94" s="756" t="s">
        <v>1956</v>
      </c>
      <c r="G94" s="756" t="s">
        <v>2163</v>
      </c>
      <c r="H94" s="756" t="s">
        <v>531</v>
      </c>
      <c r="I94" s="756" t="s">
        <v>2164</v>
      </c>
      <c r="J94" s="756" t="s">
        <v>2165</v>
      </c>
      <c r="K94" s="756" t="s">
        <v>2166</v>
      </c>
      <c r="L94" s="757">
        <v>1762.05</v>
      </c>
      <c r="M94" s="757">
        <v>1762.05</v>
      </c>
      <c r="N94" s="756">
        <v>1</v>
      </c>
      <c r="O94" s="841">
        <v>0.5</v>
      </c>
      <c r="P94" s="757"/>
      <c r="Q94" s="774">
        <v>0</v>
      </c>
      <c r="R94" s="756"/>
      <c r="S94" s="774">
        <v>0</v>
      </c>
      <c r="T94" s="841"/>
      <c r="U94" s="797">
        <v>0</v>
      </c>
    </row>
    <row r="95" spans="1:21" ht="14.4" customHeight="1" x14ac:dyDescent="0.3">
      <c r="A95" s="755">
        <v>30</v>
      </c>
      <c r="B95" s="756" t="s">
        <v>1955</v>
      </c>
      <c r="C95" s="756" t="s">
        <v>1959</v>
      </c>
      <c r="D95" s="839" t="s">
        <v>2991</v>
      </c>
      <c r="E95" s="840" t="s">
        <v>1969</v>
      </c>
      <c r="F95" s="756" t="s">
        <v>1956</v>
      </c>
      <c r="G95" s="756" t="s">
        <v>2167</v>
      </c>
      <c r="H95" s="756" t="s">
        <v>531</v>
      </c>
      <c r="I95" s="756" t="s">
        <v>2168</v>
      </c>
      <c r="J95" s="756" t="s">
        <v>2169</v>
      </c>
      <c r="K95" s="756" t="s">
        <v>2170</v>
      </c>
      <c r="L95" s="757">
        <v>0</v>
      </c>
      <c r="M95" s="757">
        <v>0</v>
      </c>
      <c r="N95" s="756">
        <v>1</v>
      </c>
      <c r="O95" s="841">
        <v>0.5</v>
      </c>
      <c r="P95" s="757"/>
      <c r="Q95" s="774"/>
      <c r="R95" s="756"/>
      <c r="S95" s="774">
        <v>0</v>
      </c>
      <c r="T95" s="841"/>
      <c r="U95" s="797">
        <v>0</v>
      </c>
    </row>
    <row r="96" spans="1:21" ht="14.4" customHeight="1" x14ac:dyDescent="0.3">
      <c r="A96" s="755">
        <v>30</v>
      </c>
      <c r="B96" s="756" t="s">
        <v>1955</v>
      </c>
      <c r="C96" s="756" t="s">
        <v>1959</v>
      </c>
      <c r="D96" s="839" t="s">
        <v>2991</v>
      </c>
      <c r="E96" s="840" t="s">
        <v>1969</v>
      </c>
      <c r="F96" s="756" t="s">
        <v>1956</v>
      </c>
      <c r="G96" s="756" t="s">
        <v>2171</v>
      </c>
      <c r="H96" s="756" t="s">
        <v>531</v>
      </c>
      <c r="I96" s="756" t="s">
        <v>2172</v>
      </c>
      <c r="J96" s="756" t="s">
        <v>2173</v>
      </c>
      <c r="K96" s="756" t="s">
        <v>2174</v>
      </c>
      <c r="L96" s="757">
        <v>0</v>
      </c>
      <c r="M96" s="757">
        <v>0</v>
      </c>
      <c r="N96" s="756">
        <v>1</v>
      </c>
      <c r="O96" s="841">
        <v>0.5</v>
      </c>
      <c r="P96" s="757">
        <v>0</v>
      </c>
      <c r="Q96" s="774"/>
      <c r="R96" s="756">
        <v>1</v>
      </c>
      <c r="S96" s="774">
        <v>1</v>
      </c>
      <c r="T96" s="841">
        <v>0.5</v>
      </c>
      <c r="U96" s="797">
        <v>1</v>
      </c>
    </row>
    <row r="97" spans="1:21" ht="14.4" customHeight="1" x14ac:dyDescent="0.3">
      <c r="A97" s="755">
        <v>30</v>
      </c>
      <c r="B97" s="756" t="s">
        <v>1955</v>
      </c>
      <c r="C97" s="756" t="s">
        <v>1959</v>
      </c>
      <c r="D97" s="839" t="s">
        <v>2991</v>
      </c>
      <c r="E97" s="840" t="s">
        <v>1969</v>
      </c>
      <c r="F97" s="756" t="s">
        <v>1956</v>
      </c>
      <c r="G97" s="756" t="s">
        <v>2175</v>
      </c>
      <c r="H97" s="756" t="s">
        <v>558</v>
      </c>
      <c r="I97" s="756" t="s">
        <v>1823</v>
      </c>
      <c r="J97" s="756" t="s">
        <v>1824</v>
      </c>
      <c r="K97" s="756" t="s">
        <v>1825</v>
      </c>
      <c r="L97" s="757">
        <v>0</v>
      </c>
      <c r="M97" s="757">
        <v>0</v>
      </c>
      <c r="N97" s="756">
        <v>1</v>
      </c>
      <c r="O97" s="841">
        <v>0.5</v>
      </c>
      <c r="P97" s="757"/>
      <c r="Q97" s="774"/>
      <c r="R97" s="756"/>
      <c r="S97" s="774">
        <v>0</v>
      </c>
      <c r="T97" s="841"/>
      <c r="U97" s="797">
        <v>0</v>
      </c>
    </row>
    <row r="98" spans="1:21" ht="14.4" customHeight="1" x14ac:dyDescent="0.3">
      <c r="A98" s="755">
        <v>30</v>
      </c>
      <c r="B98" s="756" t="s">
        <v>1955</v>
      </c>
      <c r="C98" s="756" t="s">
        <v>1959</v>
      </c>
      <c r="D98" s="839" t="s">
        <v>2991</v>
      </c>
      <c r="E98" s="840" t="s">
        <v>1969</v>
      </c>
      <c r="F98" s="756" t="s">
        <v>1956</v>
      </c>
      <c r="G98" s="756" t="s">
        <v>2176</v>
      </c>
      <c r="H98" s="756" t="s">
        <v>531</v>
      </c>
      <c r="I98" s="756" t="s">
        <v>2177</v>
      </c>
      <c r="J98" s="756" t="s">
        <v>1295</v>
      </c>
      <c r="K98" s="756" t="s">
        <v>2178</v>
      </c>
      <c r="L98" s="757">
        <v>42.08</v>
      </c>
      <c r="M98" s="757">
        <v>84.16</v>
      </c>
      <c r="N98" s="756">
        <v>2</v>
      </c>
      <c r="O98" s="841">
        <v>1</v>
      </c>
      <c r="P98" s="757"/>
      <c r="Q98" s="774">
        <v>0</v>
      </c>
      <c r="R98" s="756"/>
      <c r="S98" s="774">
        <v>0</v>
      </c>
      <c r="T98" s="841"/>
      <c r="U98" s="797">
        <v>0</v>
      </c>
    </row>
    <row r="99" spans="1:21" ht="14.4" customHeight="1" x14ac:dyDescent="0.3">
      <c r="A99" s="755">
        <v>30</v>
      </c>
      <c r="B99" s="756" t="s">
        <v>1955</v>
      </c>
      <c r="C99" s="756" t="s">
        <v>1959</v>
      </c>
      <c r="D99" s="839" t="s">
        <v>2991</v>
      </c>
      <c r="E99" s="840" t="s">
        <v>1969</v>
      </c>
      <c r="F99" s="756" t="s">
        <v>1956</v>
      </c>
      <c r="G99" s="756" t="s">
        <v>2179</v>
      </c>
      <c r="H99" s="756" t="s">
        <v>531</v>
      </c>
      <c r="I99" s="756" t="s">
        <v>2180</v>
      </c>
      <c r="J99" s="756" t="s">
        <v>1303</v>
      </c>
      <c r="K99" s="756" t="s">
        <v>2181</v>
      </c>
      <c r="L99" s="757">
        <v>1578.41</v>
      </c>
      <c r="M99" s="757">
        <v>1578.41</v>
      </c>
      <c r="N99" s="756">
        <v>1</v>
      </c>
      <c r="O99" s="841">
        <v>0.5</v>
      </c>
      <c r="P99" s="757"/>
      <c r="Q99" s="774">
        <v>0</v>
      </c>
      <c r="R99" s="756"/>
      <c r="S99" s="774">
        <v>0</v>
      </c>
      <c r="T99" s="841"/>
      <c r="U99" s="797">
        <v>0</v>
      </c>
    </row>
    <row r="100" spans="1:21" ht="14.4" customHeight="1" x14ac:dyDescent="0.3">
      <c r="A100" s="755">
        <v>30</v>
      </c>
      <c r="B100" s="756" t="s">
        <v>1955</v>
      </c>
      <c r="C100" s="756" t="s">
        <v>1959</v>
      </c>
      <c r="D100" s="839" t="s">
        <v>2991</v>
      </c>
      <c r="E100" s="840" t="s">
        <v>1969</v>
      </c>
      <c r="F100" s="756" t="s">
        <v>1956</v>
      </c>
      <c r="G100" s="756" t="s">
        <v>2182</v>
      </c>
      <c r="H100" s="756" t="s">
        <v>531</v>
      </c>
      <c r="I100" s="756" t="s">
        <v>2183</v>
      </c>
      <c r="J100" s="756" t="s">
        <v>2184</v>
      </c>
      <c r="K100" s="756" t="s">
        <v>2185</v>
      </c>
      <c r="L100" s="757">
        <v>301.26</v>
      </c>
      <c r="M100" s="757">
        <v>301.26</v>
      </c>
      <c r="N100" s="756">
        <v>1</v>
      </c>
      <c r="O100" s="841">
        <v>0.5</v>
      </c>
      <c r="P100" s="757"/>
      <c r="Q100" s="774">
        <v>0</v>
      </c>
      <c r="R100" s="756"/>
      <c r="S100" s="774">
        <v>0</v>
      </c>
      <c r="T100" s="841"/>
      <c r="U100" s="797">
        <v>0</v>
      </c>
    </row>
    <row r="101" spans="1:21" ht="14.4" customHeight="1" x14ac:dyDescent="0.3">
      <c r="A101" s="755">
        <v>30</v>
      </c>
      <c r="B101" s="756" t="s">
        <v>1955</v>
      </c>
      <c r="C101" s="756" t="s">
        <v>1959</v>
      </c>
      <c r="D101" s="839" t="s">
        <v>2991</v>
      </c>
      <c r="E101" s="840" t="s">
        <v>1969</v>
      </c>
      <c r="F101" s="756" t="s">
        <v>1956</v>
      </c>
      <c r="G101" s="756" t="s">
        <v>2186</v>
      </c>
      <c r="H101" s="756" t="s">
        <v>531</v>
      </c>
      <c r="I101" s="756" t="s">
        <v>2187</v>
      </c>
      <c r="J101" s="756" t="s">
        <v>807</v>
      </c>
      <c r="K101" s="756" t="s">
        <v>2188</v>
      </c>
      <c r="L101" s="757">
        <v>0</v>
      </c>
      <c r="M101" s="757">
        <v>0</v>
      </c>
      <c r="N101" s="756">
        <v>1</v>
      </c>
      <c r="O101" s="841">
        <v>0.5</v>
      </c>
      <c r="P101" s="757">
        <v>0</v>
      </c>
      <c r="Q101" s="774"/>
      <c r="R101" s="756">
        <v>1</v>
      </c>
      <c r="S101" s="774">
        <v>1</v>
      </c>
      <c r="T101" s="841">
        <v>0.5</v>
      </c>
      <c r="U101" s="797">
        <v>1</v>
      </c>
    </row>
    <row r="102" spans="1:21" ht="14.4" customHeight="1" x14ac:dyDescent="0.3">
      <c r="A102" s="755">
        <v>30</v>
      </c>
      <c r="B102" s="756" t="s">
        <v>1955</v>
      </c>
      <c r="C102" s="756" t="s">
        <v>1959</v>
      </c>
      <c r="D102" s="839" t="s">
        <v>2991</v>
      </c>
      <c r="E102" s="840" t="s">
        <v>1969</v>
      </c>
      <c r="F102" s="756" t="s">
        <v>1956</v>
      </c>
      <c r="G102" s="756" t="s">
        <v>2186</v>
      </c>
      <c r="H102" s="756" t="s">
        <v>531</v>
      </c>
      <c r="I102" s="756" t="s">
        <v>2189</v>
      </c>
      <c r="J102" s="756" t="s">
        <v>807</v>
      </c>
      <c r="K102" s="756" t="s">
        <v>2190</v>
      </c>
      <c r="L102" s="757">
        <v>80.959999999999994</v>
      </c>
      <c r="M102" s="757">
        <v>80.959999999999994</v>
      </c>
      <c r="N102" s="756">
        <v>1</v>
      </c>
      <c r="O102" s="841">
        <v>0.5</v>
      </c>
      <c r="P102" s="757"/>
      <c r="Q102" s="774">
        <v>0</v>
      </c>
      <c r="R102" s="756"/>
      <c r="S102" s="774">
        <v>0</v>
      </c>
      <c r="T102" s="841"/>
      <c r="U102" s="797">
        <v>0</v>
      </c>
    </row>
    <row r="103" spans="1:21" ht="14.4" customHeight="1" x14ac:dyDescent="0.3">
      <c r="A103" s="755">
        <v>30</v>
      </c>
      <c r="B103" s="756" t="s">
        <v>1955</v>
      </c>
      <c r="C103" s="756" t="s">
        <v>1959</v>
      </c>
      <c r="D103" s="839" t="s">
        <v>2991</v>
      </c>
      <c r="E103" s="840" t="s">
        <v>1969</v>
      </c>
      <c r="F103" s="756" t="s">
        <v>1956</v>
      </c>
      <c r="G103" s="756" t="s">
        <v>2191</v>
      </c>
      <c r="H103" s="756" t="s">
        <v>531</v>
      </c>
      <c r="I103" s="756" t="s">
        <v>2192</v>
      </c>
      <c r="J103" s="756" t="s">
        <v>1237</v>
      </c>
      <c r="K103" s="756" t="s">
        <v>1807</v>
      </c>
      <c r="L103" s="757">
        <v>122.73</v>
      </c>
      <c r="M103" s="757">
        <v>368.19</v>
      </c>
      <c r="N103" s="756">
        <v>3</v>
      </c>
      <c r="O103" s="841">
        <v>2</v>
      </c>
      <c r="P103" s="757"/>
      <c r="Q103" s="774">
        <v>0</v>
      </c>
      <c r="R103" s="756"/>
      <c r="S103" s="774">
        <v>0</v>
      </c>
      <c r="T103" s="841"/>
      <c r="U103" s="797">
        <v>0</v>
      </c>
    </row>
    <row r="104" spans="1:21" ht="14.4" customHeight="1" x14ac:dyDescent="0.3">
      <c r="A104" s="755">
        <v>30</v>
      </c>
      <c r="B104" s="756" t="s">
        <v>1955</v>
      </c>
      <c r="C104" s="756" t="s">
        <v>1959</v>
      </c>
      <c r="D104" s="839" t="s">
        <v>2991</v>
      </c>
      <c r="E104" s="840" t="s">
        <v>1969</v>
      </c>
      <c r="F104" s="756" t="s">
        <v>1956</v>
      </c>
      <c r="G104" s="756" t="s">
        <v>2193</v>
      </c>
      <c r="H104" s="756" t="s">
        <v>531</v>
      </c>
      <c r="I104" s="756" t="s">
        <v>2194</v>
      </c>
      <c r="J104" s="756" t="s">
        <v>2195</v>
      </c>
      <c r="K104" s="756" t="s">
        <v>2196</v>
      </c>
      <c r="L104" s="757">
        <v>87.23</v>
      </c>
      <c r="M104" s="757">
        <v>87.23</v>
      </c>
      <c r="N104" s="756">
        <v>1</v>
      </c>
      <c r="O104" s="841">
        <v>0.5</v>
      </c>
      <c r="P104" s="757"/>
      <c r="Q104" s="774">
        <v>0</v>
      </c>
      <c r="R104" s="756"/>
      <c r="S104" s="774">
        <v>0</v>
      </c>
      <c r="T104" s="841"/>
      <c r="U104" s="797">
        <v>0</v>
      </c>
    </row>
    <row r="105" spans="1:21" ht="14.4" customHeight="1" x14ac:dyDescent="0.3">
      <c r="A105" s="755">
        <v>30</v>
      </c>
      <c r="B105" s="756" t="s">
        <v>1955</v>
      </c>
      <c r="C105" s="756" t="s">
        <v>1959</v>
      </c>
      <c r="D105" s="839" t="s">
        <v>2991</v>
      </c>
      <c r="E105" s="840" t="s">
        <v>1969</v>
      </c>
      <c r="F105" s="756" t="s">
        <v>1956</v>
      </c>
      <c r="G105" s="756" t="s">
        <v>2197</v>
      </c>
      <c r="H105" s="756" t="s">
        <v>531</v>
      </c>
      <c r="I105" s="756" t="s">
        <v>2198</v>
      </c>
      <c r="J105" s="756" t="s">
        <v>668</v>
      </c>
      <c r="K105" s="756" t="s">
        <v>2199</v>
      </c>
      <c r="L105" s="757">
        <v>0</v>
      </c>
      <c r="M105" s="757">
        <v>0</v>
      </c>
      <c r="N105" s="756">
        <v>1</v>
      </c>
      <c r="O105" s="841">
        <v>0.5</v>
      </c>
      <c r="P105" s="757">
        <v>0</v>
      </c>
      <c r="Q105" s="774"/>
      <c r="R105" s="756">
        <v>1</v>
      </c>
      <c r="S105" s="774">
        <v>1</v>
      </c>
      <c r="T105" s="841">
        <v>0.5</v>
      </c>
      <c r="U105" s="797">
        <v>1</v>
      </c>
    </row>
    <row r="106" spans="1:21" ht="14.4" customHeight="1" x14ac:dyDescent="0.3">
      <c r="A106" s="755">
        <v>30</v>
      </c>
      <c r="B106" s="756" t="s">
        <v>1955</v>
      </c>
      <c r="C106" s="756" t="s">
        <v>1959</v>
      </c>
      <c r="D106" s="839" t="s">
        <v>2991</v>
      </c>
      <c r="E106" s="840" t="s">
        <v>1969</v>
      </c>
      <c r="F106" s="756" t="s">
        <v>1956</v>
      </c>
      <c r="G106" s="756" t="s">
        <v>2197</v>
      </c>
      <c r="H106" s="756" t="s">
        <v>531</v>
      </c>
      <c r="I106" s="756" t="s">
        <v>2200</v>
      </c>
      <c r="J106" s="756" t="s">
        <v>670</v>
      </c>
      <c r="K106" s="756" t="s">
        <v>2201</v>
      </c>
      <c r="L106" s="757">
        <v>0</v>
      </c>
      <c r="M106" s="757">
        <v>0</v>
      </c>
      <c r="N106" s="756">
        <v>2</v>
      </c>
      <c r="O106" s="841">
        <v>1.5</v>
      </c>
      <c r="P106" s="757"/>
      <c r="Q106" s="774"/>
      <c r="R106" s="756"/>
      <c r="S106" s="774">
        <v>0</v>
      </c>
      <c r="T106" s="841"/>
      <c r="U106" s="797">
        <v>0</v>
      </c>
    </row>
    <row r="107" spans="1:21" ht="14.4" customHeight="1" x14ac:dyDescent="0.3">
      <c r="A107" s="755">
        <v>30</v>
      </c>
      <c r="B107" s="756" t="s">
        <v>1955</v>
      </c>
      <c r="C107" s="756" t="s">
        <v>1959</v>
      </c>
      <c r="D107" s="839" t="s">
        <v>2991</v>
      </c>
      <c r="E107" s="840" t="s">
        <v>1969</v>
      </c>
      <c r="F107" s="756" t="s">
        <v>1956</v>
      </c>
      <c r="G107" s="756" t="s">
        <v>2197</v>
      </c>
      <c r="H107" s="756" t="s">
        <v>531</v>
      </c>
      <c r="I107" s="756" t="s">
        <v>2202</v>
      </c>
      <c r="J107" s="756" t="s">
        <v>662</v>
      </c>
      <c r="K107" s="756" t="s">
        <v>2203</v>
      </c>
      <c r="L107" s="757">
        <v>0</v>
      </c>
      <c r="M107" s="757">
        <v>0</v>
      </c>
      <c r="N107" s="756">
        <v>2</v>
      </c>
      <c r="O107" s="841">
        <v>1</v>
      </c>
      <c r="P107" s="757"/>
      <c r="Q107" s="774"/>
      <c r="R107" s="756"/>
      <c r="S107" s="774">
        <v>0</v>
      </c>
      <c r="T107" s="841"/>
      <c r="U107" s="797">
        <v>0</v>
      </c>
    </row>
    <row r="108" spans="1:21" ht="14.4" customHeight="1" x14ac:dyDescent="0.3">
      <c r="A108" s="755">
        <v>30</v>
      </c>
      <c r="B108" s="756" t="s">
        <v>1955</v>
      </c>
      <c r="C108" s="756" t="s">
        <v>1959</v>
      </c>
      <c r="D108" s="839" t="s">
        <v>2991</v>
      </c>
      <c r="E108" s="840" t="s">
        <v>1969</v>
      </c>
      <c r="F108" s="756" t="s">
        <v>1956</v>
      </c>
      <c r="G108" s="756" t="s">
        <v>2204</v>
      </c>
      <c r="H108" s="756" t="s">
        <v>558</v>
      </c>
      <c r="I108" s="756" t="s">
        <v>2205</v>
      </c>
      <c r="J108" s="756" t="s">
        <v>2206</v>
      </c>
      <c r="K108" s="756" t="s">
        <v>2207</v>
      </c>
      <c r="L108" s="757">
        <v>251.52</v>
      </c>
      <c r="M108" s="757">
        <v>503.04</v>
      </c>
      <c r="N108" s="756">
        <v>2</v>
      </c>
      <c r="O108" s="841">
        <v>1</v>
      </c>
      <c r="P108" s="757">
        <v>251.52</v>
      </c>
      <c r="Q108" s="774">
        <v>0.5</v>
      </c>
      <c r="R108" s="756">
        <v>1</v>
      </c>
      <c r="S108" s="774">
        <v>0.5</v>
      </c>
      <c r="T108" s="841">
        <v>0.5</v>
      </c>
      <c r="U108" s="797">
        <v>0.5</v>
      </c>
    </row>
    <row r="109" spans="1:21" ht="14.4" customHeight="1" x14ac:dyDescent="0.3">
      <c r="A109" s="755">
        <v>30</v>
      </c>
      <c r="B109" s="756" t="s">
        <v>1955</v>
      </c>
      <c r="C109" s="756" t="s">
        <v>1959</v>
      </c>
      <c r="D109" s="839" t="s">
        <v>2991</v>
      </c>
      <c r="E109" s="840" t="s">
        <v>1969</v>
      </c>
      <c r="F109" s="756" t="s">
        <v>1956</v>
      </c>
      <c r="G109" s="756" t="s">
        <v>2208</v>
      </c>
      <c r="H109" s="756" t="s">
        <v>558</v>
      </c>
      <c r="I109" s="756" t="s">
        <v>1893</v>
      </c>
      <c r="J109" s="756" t="s">
        <v>683</v>
      </c>
      <c r="K109" s="756" t="s">
        <v>1894</v>
      </c>
      <c r="L109" s="757">
        <v>0</v>
      </c>
      <c r="M109" s="757">
        <v>0</v>
      </c>
      <c r="N109" s="756">
        <v>1</v>
      </c>
      <c r="O109" s="841">
        <v>0.5</v>
      </c>
      <c r="P109" s="757"/>
      <c r="Q109" s="774"/>
      <c r="R109" s="756"/>
      <c r="S109" s="774">
        <v>0</v>
      </c>
      <c r="T109" s="841"/>
      <c r="U109" s="797">
        <v>0</v>
      </c>
    </row>
    <row r="110" spans="1:21" ht="14.4" customHeight="1" x14ac:dyDescent="0.3">
      <c r="A110" s="755">
        <v>30</v>
      </c>
      <c r="B110" s="756" t="s">
        <v>1955</v>
      </c>
      <c r="C110" s="756" t="s">
        <v>1959</v>
      </c>
      <c r="D110" s="839" t="s">
        <v>2991</v>
      </c>
      <c r="E110" s="840" t="s">
        <v>1969</v>
      </c>
      <c r="F110" s="756" t="s">
        <v>1956</v>
      </c>
      <c r="G110" s="756" t="s">
        <v>2209</v>
      </c>
      <c r="H110" s="756" t="s">
        <v>558</v>
      </c>
      <c r="I110" s="756" t="s">
        <v>1612</v>
      </c>
      <c r="J110" s="756" t="s">
        <v>1608</v>
      </c>
      <c r="K110" s="756" t="s">
        <v>1613</v>
      </c>
      <c r="L110" s="757">
        <v>1887.9</v>
      </c>
      <c r="M110" s="757">
        <v>1887.9</v>
      </c>
      <c r="N110" s="756">
        <v>1</v>
      </c>
      <c r="O110" s="841">
        <v>0.5</v>
      </c>
      <c r="P110" s="757"/>
      <c r="Q110" s="774">
        <v>0</v>
      </c>
      <c r="R110" s="756"/>
      <c r="S110" s="774">
        <v>0</v>
      </c>
      <c r="T110" s="841"/>
      <c r="U110" s="797">
        <v>0</v>
      </c>
    </row>
    <row r="111" spans="1:21" ht="14.4" customHeight="1" x14ac:dyDescent="0.3">
      <c r="A111" s="755">
        <v>30</v>
      </c>
      <c r="B111" s="756" t="s">
        <v>1955</v>
      </c>
      <c r="C111" s="756" t="s">
        <v>1959</v>
      </c>
      <c r="D111" s="839" t="s">
        <v>2991</v>
      </c>
      <c r="E111" s="840" t="s">
        <v>1969</v>
      </c>
      <c r="F111" s="756" t="s">
        <v>1956</v>
      </c>
      <c r="G111" s="756" t="s">
        <v>2209</v>
      </c>
      <c r="H111" s="756" t="s">
        <v>558</v>
      </c>
      <c r="I111" s="756" t="s">
        <v>1610</v>
      </c>
      <c r="J111" s="756" t="s">
        <v>1608</v>
      </c>
      <c r="K111" s="756" t="s">
        <v>1611</v>
      </c>
      <c r="L111" s="757">
        <v>1544.99</v>
      </c>
      <c r="M111" s="757">
        <v>1544.99</v>
      </c>
      <c r="N111" s="756">
        <v>1</v>
      </c>
      <c r="O111" s="841">
        <v>1</v>
      </c>
      <c r="P111" s="757"/>
      <c r="Q111" s="774">
        <v>0</v>
      </c>
      <c r="R111" s="756"/>
      <c r="S111" s="774">
        <v>0</v>
      </c>
      <c r="T111" s="841"/>
      <c r="U111" s="797">
        <v>0</v>
      </c>
    </row>
    <row r="112" spans="1:21" ht="14.4" customHeight="1" x14ac:dyDescent="0.3">
      <c r="A112" s="755">
        <v>30</v>
      </c>
      <c r="B112" s="756" t="s">
        <v>1955</v>
      </c>
      <c r="C112" s="756" t="s">
        <v>1959</v>
      </c>
      <c r="D112" s="839" t="s">
        <v>2991</v>
      </c>
      <c r="E112" s="840" t="s">
        <v>1969</v>
      </c>
      <c r="F112" s="756" t="s">
        <v>1956</v>
      </c>
      <c r="G112" s="756" t="s">
        <v>2209</v>
      </c>
      <c r="H112" s="756" t="s">
        <v>531</v>
      </c>
      <c r="I112" s="756" t="s">
        <v>2210</v>
      </c>
      <c r="J112" s="756" t="s">
        <v>1608</v>
      </c>
      <c r="K112" s="756" t="s">
        <v>2211</v>
      </c>
      <c r="L112" s="757">
        <v>0</v>
      </c>
      <c r="M112" s="757">
        <v>0</v>
      </c>
      <c r="N112" s="756">
        <v>1</v>
      </c>
      <c r="O112" s="841">
        <v>0.5</v>
      </c>
      <c r="P112" s="757">
        <v>0</v>
      </c>
      <c r="Q112" s="774"/>
      <c r="R112" s="756">
        <v>1</v>
      </c>
      <c r="S112" s="774">
        <v>1</v>
      </c>
      <c r="T112" s="841">
        <v>0.5</v>
      </c>
      <c r="U112" s="797">
        <v>1</v>
      </c>
    </row>
    <row r="113" spans="1:21" ht="14.4" customHeight="1" x14ac:dyDescent="0.3">
      <c r="A113" s="755">
        <v>30</v>
      </c>
      <c r="B113" s="756" t="s">
        <v>1955</v>
      </c>
      <c r="C113" s="756" t="s">
        <v>1959</v>
      </c>
      <c r="D113" s="839" t="s">
        <v>2991</v>
      </c>
      <c r="E113" s="840" t="s">
        <v>1969</v>
      </c>
      <c r="F113" s="756" t="s">
        <v>1956</v>
      </c>
      <c r="G113" s="756" t="s">
        <v>2209</v>
      </c>
      <c r="H113" s="756" t="s">
        <v>558</v>
      </c>
      <c r="I113" s="756" t="s">
        <v>1607</v>
      </c>
      <c r="J113" s="756" t="s">
        <v>1608</v>
      </c>
      <c r="K113" s="756" t="s">
        <v>1609</v>
      </c>
      <c r="L113" s="757">
        <v>515</v>
      </c>
      <c r="M113" s="757">
        <v>1030</v>
      </c>
      <c r="N113" s="756">
        <v>2</v>
      </c>
      <c r="O113" s="841">
        <v>1</v>
      </c>
      <c r="P113" s="757">
        <v>515</v>
      </c>
      <c r="Q113" s="774">
        <v>0.5</v>
      </c>
      <c r="R113" s="756">
        <v>1</v>
      </c>
      <c r="S113" s="774">
        <v>0.5</v>
      </c>
      <c r="T113" s="841">
        <v>0.5</v>
      </c>
      <c r="U113" s="797">
        <v>0.5</v>
      </c>
    </row>
    <row r="114" spans="1:21" ht="14.4" customHeight="1" x14ac:dyDescent="0.3">
      <c r="A114" s="755">
        <v>30</v>
      </c>
      <c r="B114" s="756" t="s">
        <v>1955</v>
      </c>
      <c r="C114" s="756" t="s">
        <v>1959</v>
      </c>
      <c r="D114" s="839" t="s">
        <v>2991</v>
      </c>
      <c r="E114" s="840" t="s">
        <v>1969</v>
      </c>
      <c r="F114" s="756" t="s">
        <v>1956</v>
      </c>
      <c r="G114" s="756" t="s">
        <v>2212</v>
      </c>
      <c r="H114" s="756" t="s">
        <v>558</v>
      </c>
      <c r="I114" s="756" t="s">
        <v>2213</v>
      </c>
      <c r="J114" s="756" t="s">
        <v>1559</v>
      </c>
      <c r="K114" s="756" t="s">
        <v>2214</v>
      </c>
      <c r="L114" s="757">
        <v>53.57</v>
      </c>
      <c r="M114" s="757">
        <v>53.57</v>
      </c>
      <c r="N114" s="756">
        <v>1</v>
      </c>
      <c r="O114" s="841">
        <v>0.5</v>
      </c>
      <c r="P114" s="757"/>
      <c r="Q114" s="774">
        <v>0</v>
      </c>
      <c r="R114" s="756"/>
      <c r="S114" s="774">
        <v>0</v>
      </c>
      <c r="T114" s="841"/>
      <c r="U114" s="797">
        <v>0</v>
      </c>
    </row>
    <row r="115" spans="1:21" ht="14.4" customHeight="1" x14ac:dyDescent="0.3">
      <c r="A115" s="755">
        <v>30</v>
      </c>
      <c r="B115" s="756" t="s">
        <v>1955</v>
      </c>
      <c r="C115" s="756" t="s">
        <v>1959</v>
      </c>
      <c r="D115" s="839" t="s">
        <v>2991</v>
      </c>
      <c r="E115" s="840" t="s">
        <v>1969</v>
      </c>
      <c r="F115" s="756" t="s">
        <v>1956</v>
      </c>
      <c r="G115" s="756" t="s">
        <v>2212</v>
      </c>
      <c r="H115" s="756" t="s">
        <v>558</v>
      </c>
      <c r="I115" s="756" t="s">
        <v>1558</v>
      </c>
      <c r="J115" s="756" t="s">
        <v>1559</v>
      </c>
      <c r="K115" s="756" t="s">
        <v>1560</v>
      </c>
      <c r="L115" s="757">
        <v>133.94</v>
      </c>
      <c r="M115" s="757">
        <v>133.94</v>
      </c>
      <c r="N115" s="756">
        <v>1</v>
      </c>
      <c r="O115" s="841">
        <v>0.5</v>
      </c>
      <c r="P115" s="757">
        <v>133.94</v>
      </c>
      <c r="Q115" s="774">
        <v>1</v>
      </c>
      <c r="R115" s="756">
        <v>1</v>
      </c>
      <c r="S115" s="774">
        <v>1</v>
      </c>
      <c r="T115" s="841">
        <v>0.5</v>
      </c>
      <c r="U115" s="797">
        <v>1</v>
      </c>
    </row>
    <row r="116" spans="1:21" ht="14.4" customHeight="1" x14ac:dyDescent="0.3">
      <c r="A116" s="755">
        <v>30</v>
      </c>
      <c r="B116" s="756" t="s">
        <v>1955</v>
      </c>
      <c r="C116" s="756" t="s">
        <v>1959</v>
      </c>
      <c r="D116" s="839" t="s">
        <v>2991</v>
      </c>
      <c r="E116" s="840" t="s">
        <v>1969</v>
      </c>
      <c r="F116" s="756" t="s">
        <v>1956</v>
      </c>
      <c r="G116" s="756" t="s">
        <v>2215</v>
      </c>
      <c r="H116" s="756" t="s">
        <v>531</v>
      </c>
      <c r="I116" s="756" t="s">
        <v>2216</v>
      </c>
      <c r="J116" s="756" t="s">
        <v>1321</v>
      </c>
      <c r="K116" s="756" t="s">
        <v>2217</v>
      </c>
      <c r="L116" s="757">
        <v>16.77</v>
      </c>
      <c r="M116" s="757">
        <v>16.77</v>
      </c>
      <c r="N116" s="756">
        <v>1</v>
      </c>
      <c r="O116" s="841">
        <v>0.5</v>
      </c>
      <c r="P116" s="757"/>
      <c r="Q116" s="774">
        <v>0</v>
      </c>
      <c r="R116" s="756"/>
      <c r="S116" s="774">
        <v>0</v>
      </c>
      <c r="T116" s="841"/>
      <c r="U116" s="797">
        <v>0</v>
      </c>
    </row>
    <row r="117" spans="1:21" ht="14.4" customHeight="1" x14ac:dyDescent="0.3">
      <c r="A117" s="755">
        <v>30</v>
      </c>
      <c r="B117" s="756" t="s">
        <v>1955</v>
      </c>
      <c r="C117" s="756" t="s">
        <v>1959</v>
      </c>
      <c r="D117" s="839" t="s">
        <v>2991</v>
      </c>
      <c r="E117" s="840" t="s">
        <v>1969</v>
      </c>
      <c r="F117" s="756" t="s">
        <v>1957</v>
      </c>
      <c r="G117" s="756" t="s">
        <v>2218</v>
      </c>
      <c r="H117" s="756" t="s">
        <v>531</v>
      </c>
      <c r="I117" s="756" t="s">
        <v>2219</v>
      </c>
      <c r="J117" s="756" t="s">
        <v>2220</v>
      </c>
      <c r="K117" s="756"/>
      <c r="L117" s="757">
        <v>0</v>
      </c>
      <c r="M117" s="757">
        <v>0</v>
      </c>
      <c r="N117" s="756">
        <v>1</v>
      </c>
      <c r="O117" s="841">
        <v>1</v>
      </c>
      <c r="P117" s="757"/>
      <c r="Q117" s="774"/>
      <c r="R117" s="756"/>
      <c r="S117" s="774">
        <v>0</v>
      </c>
      <c r="T117" s="841"/>
      <c r="U117" s="797">
        <v>0</v>
      </c>
    </row>
    <row r="118" spans="1:21" ht="14.4" customHeight="1" x14ac:dyDescent="0.3">
      <c r="A118" s="755">
        <v>30</v>
      </c>
      <c r="B118" s="756" t="s">
        <v>1955</v>
      </c>
      <c r="C118" s="756" t="s">
        <v>1959</v>
      </c>
      <c r="D118" s="839" t="s">
        <v>2991</v>
      </c>
      <c r="E118" s="840" t="s">
        <v>1969</v>
      </c>
      <c r="F118" s="756" t="s">
        <v>1957</v>
      </c>
      <c r="G118" s="756" t="s">
        <v>2218</v>
      </c>
      <c r="H118" s="756" t="s">
        <v>531</v>
      </c>
      <c r="I118" s="756" t="s">
        <v>2221</v>
      </c>
      <c r="J118" s="756" t="s">
        <v>2220</v>
      </c>
      <c r="K118" s="756"/>
      <c r="L118" s="757">
        <v>0</v>
      </c>
      <c r="M118" s="757">
        <v>0</v>
      </c>
      <c r="N118" s="756">
        <v>1</v>
      </c>
      <c r="O118" s="841">
        <v>1</v>
      </c>
      <c r="P118" s="757">
        <v>0</v>
      </c>
      <c r="Q118" s="774"/>
      <c r="R118" s="756">
        <v>1</v>
      </c>
      <c r="S118" s="774">
        <v>1</v>
      </c>
      <c r="T118" s="841">
        <v>1</v>
      </c>
      <c r="U118" s="797">
        <v>1</v>
      </c>
    </row>
    <row r="119" spans="1:21" ht="14.4" customHeight="1" x14ac:dyDescent="0.3">
      <c r="A119" s="755">
        <v>30</v>
      </c>
      <c r="B119" s="756" t="s">
        <v>1955</v>
      </c>
      <c r="C119" s="756" t="s">
        <v>1959</v>
      </c>
      <c r="D119" s="839" t="s">
        <v>2991</v>
      </c>
      <c r="E119" s="840" t="s">
        <v>1969</v>
      </c>
      <c r="F119" s="756" t="s">
        <v>1958</v>
      </c>
      <c r="G119" s="756" t="s">
        <v>2222</v>
      </c>
      <c r="H119" s="756" t="s">
        <v>531</v>
      </c>
      <c r="I119" s="756" t="s">
        <v>2223</v>
      </c>
      <c r="J119" s="756" t="s">
        <v>2224</v>
      </c>
      <c r="K119" s="756" t="s">
        <v>2225</v>
      </c>
      <c r="L119" s="757">
        <v>4000</v>
      </c>
      <c r="M119" s="757">
        <v>4000</v>
      </c>
      <c r="N119" s="756">
        <v>1</v>
      </c>
      <c r="O119" s="841">
        <v>1</v>
      </c>
      <c r="P119" s="757"/>
      <c r="Q119" s="774">
        <v>0</v>
      </c>
      <c r="R119" s="756"/>
      <c r="S119" s="774">
        <v>0</v>
      </c>
      <c r="T119" s="841"/>
      <c r="U119" s="797">
        <v>0</v>
      </c>
    </row>
    <row r="120" spans="1:21" ht="14.4" customHeight="1" x14ac:dyDescent="0.3">
      <c r="A120" s="755">
        <v>30</v>
      </c>
      <c r="B120" s="756" t="s">
        <v>1955</v>
      </c>
      <c r="C120" s="756" t="s">
        <v>1959</v>
      </c>
      <c r="D120" s="839" t="s">
        <v>2991</v>
      </c>
      <c r="E120" s="840" t="s">
        <v>1969</v>
      </c>
      <c r="F120" s="756" t="s">
        <v>1958</v>
      </c>
      <c r="G120" s="756" t="s">
        <v>2222</v>
      </c>
      <c r="H120" s="756" t="s">
        <v>531</v>
      </c>
      <c r="I120" s="756" t="s">
        <v>2226</v>
      </c>
      <c r="J120" s="756" t="s">
        <v>2227</v>
      </c>
      <c r="K120" s="756" t="s">
        <v>2228</v>
      </c>
      <c r="L120" s="757">
        <v>2700</v>
      </c>
      <c r="M120" s="757">
        <v>2700</v>
      </c>
      <c r="N120" s="756">
        <v>1</v>
      </c>
      <c r="O120" s="841">
        <v>1</v>
      </c>
      <c r="P120" s="757"/>
      <c r="Q120" s="774">
        <v>0</v>
      </c>
      <c r="R120" s="756"/>
      <c r="S120" s="774">
        <v>0</v>
      </c>
      <c r="T120" s="841"/>
      <c r="U120" s="797">
        <v>0</v>
      </c>
    </row>
    <row r="121" spans="1:21" ht="14.4" customHeight="1" x14ac:dyDescent="0.3">
      <c r="A121" s="755">
        <v>30</v>
      </c>
      <c r="B121" s="756" t="s">
        <v>1955</v>
      </c>
      <c r="C121" s="756" t="s">
        <v>1959</v>
      </c>
      <c r="D121" s="839" t="s">
        <v>2991</v>
      </c>
      <c r="E121" s="840" t="s">
        <v>1970</v>
      </c>
      <c r="F121" s="756" t="s">
        <v>1956</v>
      </c>
      <c r="G121" s="756" t="s">
        <v>1976</v>
      </c>
      <c r="H121" s="756" t="s">
        <v>531</v>
      </c>
      <c r="I121" s="756" t="s">
        <v>1806</v>
      </c>
      <c r="J121" s="756" t="s">
        <v>1051</v>
      </c>
      <c r="K121" s="756" t="s">
        <v>1807</v>
      </c>
      <c r="L121" s="757">
        <v>36.270000000000003</v>
      </c>
      <c r="M121" s="757">
        <v>108.81</v>
      </c>
      <c r="N121" s="756">
        <v>3</v>
      </c>
      <c r="O121" s="841">
        <v>2</v>
      </c>
      <c r="P121" s="757">
        <v>36.270000000000003</v>
      </c>
      <c r="Q121" s="774">
        <v>0.33333333333333337</v>
      </c>
      <c r="R121" s="756">
        <v>1</v>
      </c>
      <c r="S121" s="774">
        <v>0.33333333333333331</v>
      </c>
      <c r="T121" s="841">
        <v>1</v>
      </c>
      <c r="U121" s="797">
        <v>0.5</v>
      </c>
    </row>
    <row r="122" spans="1:21" ht="14.4" customHeight="1" x14ac:dyDescent="0.3">
      <c r="A122" s="755">
        <v>30</v>
      </c>
      <c r="B122" s="756" t="s">
        <v>1955</v>
      </c>
      <c r="C122" s="756" t="s">
        <v>1959</v>
      </c>
      <c r="D122" s="839" t="s">
        <v>2991</v>
      </c>
      <c r="E122" s="840" t="s">
        <v>1970</v>
      </c>
      <c r="F122" s="756" t="s">
        <v>1956</v>
      </c>
      <c r="G122" s="756" t="s">
        <v>1978</v>
      </c>
      <c r="H122" s="756" t="s">
        <v>531</v>
      </c>
      <c r="I122" s="756" t="s">
        <v>1979</v>
      </c>
      <c r="J122" s="756" t="s">
        <v>602</v>
      </c>
      <c r="K122" s="756" t="s">
        <v>1894</v>
      </c>
      <c r="L122" s="757">
        <v>62.18</v>
      </c>
      <c r="M122" s="757">
        <v>124.36</v>
      </c>
      <c r="N122" s="756">
        <v>2</v>
      </c>
      <c r="O122" s="841">
        <v>1</v>
      </c>
      <c r="P122" s="757"/>
      <c r="Q122" s="774">
        <v>0</v>
      </c>
      <c r="R122" s="756"/>
      <c r="S122" s="774">
        <v>0</v>
      </c>
      <c r="T122" s="841"/>
      <c r="U122" s="797">
        <v>0</v>
      </c>
    </row>
    <row r="123" spans="1:21" ht="14.4" customHeight="1" x14ac:dyDescent="0.3">
      <c r="A123" s="755">
        <v>30</v>
      </c>
      <c r="B123" s="756" t="s">
        <v>1955</v>
      </c>
      <c r="C123" s="756" t="s">
        <v>1959</v>
      </c>
      <c r="D123" s="839" t="s">
        <v>2991</v>
      </c>
      <c r="E123" s="840" t="s">
        <v>1970</v>
      </c>
      <c r="F123" s="756" t="s">
        <v>1956</v>
      </c>
      <c r="G123" s="756" t="s">
        <v>1978</v>
      </c>
      <c r="H123" s="756" t="s">
        <v>531</v>
      </c>
      <c r="I123" s="756" t="s">
        <v>1980</v>
      </c>
      <c r="J123" s="756" t="s">
        <v>604</v>
      </c>
      <c r="K123" s="756" t="s">
        <v>1672</v>
      </c>
      <c r="L123" s="757">
        <v>31.09</v>
      </c>
      <c r="M123" s="757">
        <v>31.09</v>
      </c>
      <c r="N123" s="756">
        <v>1</v>
      </c>
      <c r="O123" s="841">
        <v>0.5</v>
      </c>
      <c r="P123" s="757">
        <v>31.09</v>
      </c>
      <c r="Q123" s="774">
        <v>1</v>
      </c>
      <c r="R123" s="756">
        <v>1</v>
      </c>
      <c r="S123" s="774">
        <v>1</v>
      </c>
      <c r="T123" s="841">
        <v>0.5</v>
      </c>
      <c r="U123" s="797">
        <v>1</v>
      </c>
    </row>
    <row r="124" spans="1:21" ht="14.4" customHeight="1" x14ac:dyDescent="0.3">
      <c r="A124" s="755">
        <v>30</v>
      </c>
      <c r="B124" s="756" t="s">
        <v>1955</v>
      </c>
      <c r="C124" s="756" t="s">
        <v>1959</v>
      </c>
      <c r="D124" s="839" t="s">
        <v>2991</v>
      </c>
      <c r="E124" s="840" t="s">
        <v>1970</v>
      </c>
      <c r="F124" s="756" t="s">
        <v>1956</v>
      </c>
      <c r="G124" s="756" t="s">
        <v>1982</v>
      </c>
      <c r="H124" s="756" t="s">
        <v>558</v>
      </c>
      <c r="I124" s="756" t="s">
        <v>2229</v>
      </c>
      <c r="J124" s="756" t="s">
        <v>2230</v>
      </c>
      <c r="K124" s="756" t="s">
        <v>2231</v>
      </c>
      <c r="L124" s="757">
        <v>181.13</v>
      </c>
      <c r="M124" s="757">
        <v>181.13</v>
      </c>
      <c r="N124" s="756">
        <v>1</v>
      </c>
      <c r="O124" s="841">
        <v>0.5</v>
      </c>
      <c r="P124" s="757"/>
      <c r="Q124" s="774">
        <v>0</v>
      </c>
      <c r="R124" s="756"/>
      <c r="S124" s="774">
        <v>0</v>
      </c>
      <c r="T124" s="841"/>
      <c r="U124" s="797">
        <v>0</v>
      </c>
    </row>
    <row r="125" spans="1:21" ht="14.4" customHeight="1" x14ac:dyDescent="0.3">
      <c r="A125" s="755">
        <v>30</v>
      </c>
      <c r="B125" s="756" t="s">
        <v>1955</v>
      </c>
      <c r="C125" s="756" t="s">
        <v>1959</v>
      </c>
      <c r="D125" s="839" t="s">
        <v>2991</v>
      </c>
      <c r="E125" s="840" t="s">
        <v>1970</v>
      </c>
      <c r="F125" s="756" t="s">
        <v>1956</v>
      </c>
      <c r="G125" s="756" t="s">
        <v>1982</v>
      </c>
      <c r="H125" s="756" t="s">
        <v>558</v>
      </c>
      <c r="I125" s="756" t="s">
        <v>1704</v>
      </c>
      <c r="J125" s="756" t="s">
        <v>1702</v>
      </c>
      <c r="K125" s="756" t="s">
        <v>1642</v>
      </c>
      <c r="L125" s="757">
        <v>58.86</v>
      </c>
      <c r="M125" s="757">
        <v>58.86</v>
      </c>
      <c r="N125" s="756">
        <v>1</v>
      </c>
      <c r="O125" s="841">
        <v>0.5</v>
      </c>
      <c r="P125" s="757"/>
      <c r="Q125" s="774">
        <v>0</v>
      </c>
      <c r="R125" s="756"/>
      <c r="S125" s="774">
        <v>0</v>
      </c>
      <c r="T125" s="841"/>
      <c r="U125" s="797">
        <v>0</v>
      </c>
    </row>
    <row r="126" spans="1:21" ht="14.4" customHeight="1" x14ac:dyDescent="0.3">
      <c r="A126" s="755">
        <v>30</v>
      </c>
      <c r="B126" s="756" t="s">
        <v>1955</v>
      </c>
      <c r="C126" s="756" t="s">
        <v>1959</v>
      </c>
      <c r="D126" s="839" t="s">
        <v>2991</v>
      </c>
      <c r="E126" s="840" t="s">
        <v>1970</v>
      </c>
      <c r="F126" s="756" t="s">
        <v>1956</v>
      </c>
      <c r="G126" s="756" t="s">
        <v>1982</v>
      </c>
      <c r="H126" s="756" t="s">
        <v>558</v>
      </c>
      <c r="I126" s="756" t="s">
        <v>1707</v>
      </c>
      <c r="J126" s="756" t="s">
        <v>1702</v>
      </c>
      <c r="K126" s="756" t="s">
        <v>1708</v>
      </c>
      <c r="L126" s="757">
        <v>117.73</v>
      </c>
      <c r="M126" s="757">
        <v>117.73</v>
      </c>
      <c r="N126" s="756">
        <v>1</v>
      </c>
      <c r="O126" s="841">
        <v>1</v>
      </c>
      <c r="P126" s="757"/>
      <c r="Q126" s="774">
        <v>0</v>
      </c>
      <c r="R126" s="756"/>
      <c r="S126" s="774">
        <v>0</v>
      </c>
      <c r="T126" s="841"/>
      <c r="U126" s="797">
        <v>0</v>
      </c>
    </row>
    <row r="127" spans="1:21" ht="14.4" customHeight="1" x14ac:dyDescent="0.3">
      <c r="A127" s="755">
        <v>30</v>
      </c>
      <c r="B127" s="756" t="s">
        <v>1955</v>
      </c>
      <c r="C127" s="756" t="s">
        <v>1959</v>
      </c>
      <c r="D127" s="839" t="s">
        <v>2991</v>
      </c>
      <c r="E127" s="840" t="s">
        <v>1970</v>
      </c>
      <c r="F127" s="756" t="s">
        <v>1956</v>
      </c>
      <c r="G127" s="756" t="s">
        <v>2232</v>
      </c>
      <c r="H127" s="756" t="s">
        <v>558</v>
      </c>
      <c r="I127" s="756" t="s">
        <v>1635</v>
      </c>
      <c r="J127" s="756" t="s">
        <v>1636</v>
      </c>
      <c r="K127" s="756" t="s">
        <v>1637</v>
      </c>
      <c r="L127" s="757">
        <v>65.540000000000006</v>
      </c>
      <c r="M127" s="757">
        <v>65.540000000000006</v>
      </c>
      <c r="N127" s="756">
        <v>1</v>
      </c>
      <c r="O127" s="841">
        <v>0.5</v>
      </c>
      <c r="P127" s="757"/>
      <c r="Q127" s="774">
        <v>0</v>
      </c>
      <c r="R127" s="756"/>
      <c r="S127" s="774">
        <v>0</v>
      </c>
      <c r="T127" s="841"/>
      <c r="U127" s="797">
        <v>0</v>
      </c>
    </row>
    <row r="128" spans="1:21" ht="14.4" customHeight="1" x14ac:dyDescent="0.3">
      <c r="A128" s="755">
        <v>30</v>
      </c>
      <c r="B128" s="756" t="s">
        <v>1955</v>
      </c>
      <c r="C128" s="756" t="s">
        <v>1959</v>
      </c>
      <c r="D128" s="839" t="s">
        <v>2991</v>
      </c>
      <c r="E128" s="840" t="s">
        <v>1970</v>
      </c>
      <c r="F128" s="756" t="s">
        <v>1956</v>
      </c>
      <c r="G128" s="756" t="s">
        <v>1983</v>
      </c>
      <c r="H128" s="756" t="s">
        <v>531</v>
      </c>
      <c r="I128" s="756" t="s">
        <v>2233</v>
      </c>
      <c r="J128" s="756" t="s">
        <v>2234</v>
      </c>
      <c r="K128" s="756" t="s">
        <v>2235</v>
      </c>
      <c r="L128" s="757">
        <v>16.38</v>
      </c>
      <c r="M128" s="757">
        <v>16.38</v>
      </c>
      <c r="N128" s="756">
        <v>1</v>
      </c>
      <c r="O128" s="841">
        <v>0.5</v>
      </c>
      <c r="P128" s="757"/>
      <c r="Q128" s="774">
        <v>0</v>
      </c>
      <c r="R128" s="756"/>
      <c r="S128" s="774">
        <v>0</v>
      </c>
      <c r="T128" s="841"/>
      <c r="U128" s="797">
        <v>0</v>
      </c>
    </row>
    <row r="129" spans="1:21" ht="14.4" customHeight="1" x14ac:dyDescent="0.3">
      <c r="A129" s="755">
        <v>30</v>
      </c>
      <c r="B129" s="756" t="s">
        <v>1955</v>
      </c>
      <c r="C129" s="756" t="s">
        <v>1959</v>
      </c>
      <c r="D129" s="839" t="s">
        <v>2991</v>
      </c>
      <c r="E129" s="840" t="s">
        <v>1970</v>
      </c>
      <c r="F129" s="756" t="s">
        <v>1956</v>
      </c>
      <c r="G129" s="756" t="s">
        <v>1983</v>
      </c>
      <c r="H129" s="756" t="s">
        <v>558</v>
      </c>
      <c r="I129" s="756" t="s">
        <v>1639</v>
      </c>
      <c r="J129" s="756" t="s">
        <v>1159</v>
      </c>
      <c r="K129" s="756" t="s">
        <v>1640</v>
      </c>
      <c r="L129" s="757">
        <v>35.11</v>
      </c>
      <c r="M129" s="757">
        <v>70.22</v>
      </c>
      <c r="N129" s="756">
        <v>2</v>
      </c>
      <c r="O129" s="841">
        <v>1</v>
      </c>
      <c r="P129" s="757"/>
      <c r="Q129" s="774">
        <v>0</v>
      </c>
      <c r="R129" s="756"/>
      <c r="S129" s="774">
        <v>0</v>
      </c>
      <c r="T129" s="841"/>
      <c r="U129" s="797">
        <v>0</v>
      </c>
    </row>
    <row r="130" spans="1:21" ht="14.4" customHeight="1" x14ac:dyDescent="0.3">
      <c r="A130" s="755">
        <v>30</v>
      </c>
      <c r="B130" s="756" t="s">
        <v>1955</v>
      </c>
      <c r="C130" s="756" t="s">
        <v>1959</v>
      </c>
      <c r="D130" s="839" t="s">
        <v>2991</v>
      </c>
      <c r="E130" s="840" t="s">
        <v>1970</v>
      </c>
      <c r="F130" s="756" t="s">
        <v>1956</v>
      </c>
      <c r="G130" s="756" t="s">
        <v>1987</v>
      </c>
      <c r="H130" s="756" t="s">
        <v>558</v>
      </c>
      <c r="I130" s="756" t="s">
        <v>1988</v>
      </c>
      <c r="J130" s="756" t="s">
        <v>692</v>
      </c>
      <c r="K130" s="756" t="s">
        <v>1708</v>
      </c>
      <c r="L130" s="757">
        <v>85.16</v>
      </c>
      <c r="M130" s="757">
        <v>85.16</v>
      </c>
      <c r="N130" s="756">
        <v>1</v>
      </c>
      <c r="O130" s="841">
        <v>0.5</v>
      </c>
      <c r="P130" s="757">
        <v>85.16</v>
      </c>
      <c r="Q130" s="774">
        <v>1</v>
      </c>
      <c r="R130" s="756">
        <v>1</v>
      </c>
      <c r="S130" s="774">
        <v>1</v>
      </c>
      <c r="T130" s="841">
        <v>0.5</v>
      </c>
      <c r="U130" s="797">
        <v>1</v>
      </c>
    </row>
    <row r="131" spans="1:21" ht="14.4" customHeight="1" x14ac:dyDescent="0.3">
      <c r="A131" s="755">
        <v>30</v>
      </c>
      <c r="B131" s="756" t="s">
        <v>1955</v>
      </c>
      <c r="C131" s="756" t="s">
        <v>1959</v>
      </c>
      <c r="D131" s="839" t="s">
        <v>2991</v>
      </c>
      <c r="E131" s="840" t="s">
        <v>1970</v>
      </c>
      <c r="F131" s="756" t="s">
        <v>1956</v>
      </c>
      <c r="G131" s="756" t="s">
        <v>1987</v>
      </c>
      <c r="H131" s="756" t="s">
        <v>558</v>
      </c>
      <c r="I131" s="756" t="s">
        <v>1866</v>
      </c>
      <c r="J131" s="756" t="s">
        <v>692</v>
      </c>
      <c r="K131" s="756" t="s">
        <v>1708</v>
      </c>
      <c r="L131" s="757">
        <v>85.16</v>
      </c>
      <c r="M131" s="757">
        <v>85.16</v>
      </c>
      <c r="N131" s="756">
        <v>1</v>
      </c>
      <c r="O131" s="841">
        <v>0.5</v>
      </c>
      <c r="P131" s="757"/>
      <c r="Q131" s="774">
        <v>0</v>
      </c>
      <c r="R131" s="756"/>
      <c r="S131" s="774">
        <v>0</v>
      </c>
      <c r="T131" s="841"/>
      <c r="U131" s="797">
        <v>0</v>
      </c>
    </row>
    <row r="132" spans="1:21" ht="14.4" customHeight="1" x14ac:dyDescent="0.3">
      <c r="A132" s="755">
        <v>30</v>
      </c>
      <c r="B132" s="756" t="s">
        <v>1955</v>
      </c>
      <c r="C132" s="756" t="s">
        <v>1959</v>
      </c>
      <c r="D132" s="839" t="s">
        <v>2991</v>
      </c>
      <c r="E132" s="840" t="s">
        <v>1970</v>
      </c>
      <c r="F132" s="756" t="s">
        <v>1956</v>
      </c>
      <c r="G132" s="756" t="s">
        <v>2236</v>
      </c>
      <c r="H132" s="756" t="s">
        <v>531</v>
      </c>
      <c r="I132" s="756" t="s">
        <v>2237</v>
      </c>
      <c r="J132" s="756" t="s">
        <v>2238</v>
      </c>
      <c r="K132" s="756" t="s">
        <v>2239</v>
      </c>
      <c r="L132" s="757">
        <v>772.5</v>
      </c>
      <c r="M132" s="757">
        <v>1545</v>
      </c>
      <c r="N132" s="756">
        <v>2</v>
      </c>
      <c r="O132" s="841">
        <v>1</v>
      </c>
      <c r="P132" s="757">
        <v>1545</v>
      </c>
      <c r="Q132" s="774">
        <v>1</v>
      </c>
      <c r="R132" s="756">
        <v>2</v>
      </c>
      <c r="S132" s="774">
        <v>1</v>
      </c>
      <c r="T132" s="841">
        <v>1</v>
      </c>
      <c r="U132" s="797">
        <v>1</v>
      </c>
    </row>
    <row r="133" spans="1:21" ht="14.4" customHeight="1" x14ac:dyDescent="0.3">
      <c r="A133" s="755">
        <v>30</v>
      </c>
      <c r="B133" s="756" t="s">
        <v>1955</v>
      </c>
      <c r="C133" s="756" t="s">
        <v>1959</v>
      </c>
      <c r="D133" s="839" t="s">
        <v>2991</v>
      </c>
      <c r="E133" s="840" t="s">
        <v>1970</v>
      </c>
      <c r="F133" s="756" t="s">
        <v>1956</v>
      </c>
      <c r="G133" s="756" t="s">
        <v>1989</v>
      </c>
      <c r="H133" s="756" t="s">
        <v>531</v>
      </c>
      <c r="I133" s="756" t="s">
        <v>1990</v>
      </c>
      <c r="J133" s="756" t="s">
        <v>1991</v>
      </c>
      <c r="K133" s="756" t="s">
        <v>1992</v>
      </c>
      <c r="L133" s="757">
        <v>23.72</v>
      </c>
      <c r="M133" s="757">
        <v>23.72</v>
      </c>
      <c r="N133" s="756">
        <v>1</v>
      </c>
      <c r="O133" s="841">
        <v>0.5</v>
      </c>
      <c r="P133" s="757"/>
      <c r="Q133" s="774">
        <v>0</v>
      </c>
      <c r="R133" s="756"/>
      <c r="S133" s="774">
        <v>0</v>
      </c>
      <c r="T133" s="841"/>
      <c r="U133" s="797">
        <v>0</v>
      </c>
    </row>
    <row r="134" spans="1:21" ht="14.4" customHeight="1" x14ac:dyDescent="0.3">
      <c r="A134" s="755">
        <v>30</v>
      </c>
      <c r="B134" s="756" t="s">
        <v>1955</v>
      </c>
      <c r="C134" s="756" t="s">
        <v>1959</v>
      </c>
      <c r="D134" s="839" t="s">
        <v>2991</v>
      </c>
      <c r="E134" s="840" t="s">
        <v>1970</v>
      </c>
      <c r="F134" s="756" t="s">
        <v>1956</v>
      </c>
      <c r="G134" s="756" t="s">
        <v>2240</v>
      </c>
      <c r="H134" s="756" t="s">
        <v>531</v>
      </c>
      <c r="I134" s="756" t="s">
        <v>2241</v>
      </c>
      <c r="J134" s="756" t="s">
        <v>1282</v>
      </c>
      <c r="K134" s="756" t="s">
        <v>2242</v>
      </c>
      <c r="L134" s="757">
        <v>83.35</v>
      </c>
      <c r="M134" s="757">
        <v>83.35</v>
      </c>
      <c r="N134" s="756">
        <v>1</v>
      </c>
      <c r="O134" s="841">
        <v>1</v>
      </c>
      <c r="P134" s="757">
        <v>83.35</v>
      </c>
      <c r="Q134" s="774">
        <v>1</v>
      </c>
      <c r="R134" s="756">
        <v>1</v>
      </c>
      <c r="S134" s="774">
        <v>1</v>
      </c>
      <c r="T134" s="841">
        <v>1</v>
      </c>
      <c r="U134" s="797">
        <v>1</v>
      </c>
    </row>
    <row r="135" spans="1:21" ht="14.4" customHeight="1" x14ac:dyDescent="0.3">
      <c r="A135" s="755">
        <v>30</v>
      </c>
      <c r="B135" s="756" t="s">
        <v>1955</v>
      </c>
      <c r="C135" s="756" t="s">
        <v>1959</v>
      </c>
      <c r="D135" s="839" t="s">
        <v>2991</v>
      </c>
      <c r="E135" s="840" t="s">
        <v>1970</v>
      </c>
      <c r="F135" s="756" t="s">
        <v>1956</v>
      </c>
      <c r="G135" s="756" t="s">
        <v>2243</v>
      </c>
      <c r="H135" s="756" t="s">
        <v>531</v>
      </c>
      <c r="I135" s="756" t="s">
        <v>2244</v>
      </c>
      <c r="J135" s="756" t="s">
        <v>2245</v>
      </c>
      <c r="K135" s="756" t="s">
        <v>1807</v>
      </c>
      <c r="L135" s="757">
        <v>0</v>
      </c>
      <c r="M135" s="757">
        <v>0</v>
      </c>
      <c r="N135" s="756">
        <v>1</v>
      </c>
      <c r="O135" s="841">
        <v>0.5</v>
      </c>
      <c r="P135" s="757">
        <v>0</v>
      </c>
      <c r="Q135" s="774"/>
      <c r="R135" s="756">
        <v>1</v>
      </c>
      <c r="S135" s="774">
        <v>1</v>
      </c>
      <c r="T135" s="841">
        <v>0.5</v>
      </c>
      <c r="U135" s="797">
        <v>1</v>
      </c>
    </row>
    <row r="136" spans="1:21" ht="14.4" customHeight="1" x14ac:dyDescent="0.3">
      <c r="A136" s="755">
        <v>30</v>
      </c>
      <c r="B136" s="756" t="s">
        <v>1955</v>
      </c>
      <c r="C136" s="756" t="s">
        <v>1959</v>
      </c>
      <c r="D136" s="839" t="s">
        <v>2991</v>
      </c>
      <c r="E136" s="840" t="s">
        <v>1970</v>
      </c>
      <c r="F136" s="756" t="s">
        <v>1956</v>
      </c>
      <c r="G136" s="756" t="s">
        <v>2246</v>
      </c>
      <c r="H136" s="756" t="s">
        <v>531</v>
      </c>
      <c r="I136" s="756" t="s">
        <v>2247</v>
      </c>
      <c r="J136" s="756" t="s">
        <v>2248</v>
      </c>
      <c r="K136" s="756" t="s">
        <v>1657</v>
      </c>
      <c r="L136" s="757">
        <v>48.27</v>
      </c>
      <c r="M136" s="757">
        <v>48.27</v>
      </c>
      <c r="N136" s="756">
        <v>1</v>
      </c>
      <c r="O136" s="841">
        <v>0.5</v>
      </c>
      <c r="P136" s="757"/>
      <c r="Q136" s="774">
        <v>0</v>
      </c>
      <c r="R136" s="756"/>
      <c r="S136" s="774">
        <v>0</v>
      </c>
      <c r="T136" s="841"/>
      <c r="U136" s="797">
        <v>0</v>
      </c>
    </row>
    <row r="137" spans="1:21" ht="14.4" customHeight="1" x14ac:dyDescent="0.3">
      <c r="A137" s="755">
        <v>30</v>
      </c>
      <c r="B137" s="756" t="s">
        <v>1955</v>
      </c>
      <c r="C137" s="756" t="s">
        <v>1959</v>
      </c>
      <c r="D137" s="839" t="s">
        <v>2991</v>
      </c>
      <c r="E137" s="840" t="s">
        <v>1970</v>
      </c>
      <c r="F137" s="756" t="s">
        <v>1956</v>
      </c>
      <c r="G137" s="756" t="s">
        <v>2003</v>
      </c>
      <c r="H137" s="756" t="s">
        <v>531</v>
      </c>
      <c r="I137" s="756" t="s">
        <v>2004</v>
      </c>
      <c r="J137" s="756" t="s">
        <v>849</v>
      </c>
      <c r="K137" s="756" t="s">
        <v>2005</v>
      </c>
      <c r="L137" s="757">
        <v>58.97</v>
      </c>
      <c r="M137" s="757">
        <v>58.97</v>
      </c>
      <c r="N137" s="756">
        <v>1</v>
      </c>
      <c r="O137" s="841">
        <v>0.5</v>
      </c>
      <c r="P137" s="757"/>
      <c r="Q137" s="774">
        <v>0</v>
      </c>
      <c r="R137" s="756"/>
      <c r="S137" s="774">
        <v>0</v>
      </c>
      <c r="T137" s="841"/>
      <c r="U137" s="797">
        <v>0</v>
      </c>
    </row>
    <row r="138" spans="1:21" ht="14.4" customHeight="1" x14ac:dyDescent="0.3">
      <c r="A138" s="755">
        <v>30</v>
      </c>
      <c r="B138" s="756" t="s">
        <v>1955</v>
      </c>
      <c r="C138" s="756" t="s">
        <v>1959</v>
      </c>
      <c r="D138" s="839" t="s">
        <v>2991</v>
      </c>
      <c r="E138" s="840" t="s">
        <v>1970</v>
      </c>
      <c r="F138" s="756" t="s">
        <v>1956</v>
      </c>
      <c r="G138" s="756" t="s">
        <v>2003</v>
      </c>
      <c r="H138" s="756" t="s">
        <v>531</v>
      </c>
      <c r="I138" s="756" t="s">
        <v>2006</v>
      </c>
      <c r="J138" s="756" t="s">
        <v>847</v>
      </c>
      <c r="K138" s="756" t="s">
        <v>2007</v>
      </c>
      <c r="L138" s="757">
        <v>0</v>
      </c>
      <c r="M138" s="757">
        <v>0</v>
      </c>
      <c r="N138" s="756">
        <v>1</v>
      </c>
      <c r="O138" s="841">
        <v>0.5</v>
      </c>
      <c r="P138" s="757"/>
      <c r="Q138" s="774"/>
      <c r="R138" s="756"/>
      <c r="S138" s="774">
        <v>0</v>
      </c>
      <c r="T138" s="841"/>
      <c r="U138" s="797">
        <v>0</v>
      </c>
    </row>
    <row r="139" spans="1:21" ht="14.4" customHeight="1" x14ac:dyDescent="0.3">
      <c r="A139" s="755">
        <v>30</v>
      </c>
      <c r="B139" s="756" t="s">
        <v>1955</v>
      </c>
      <c r="C139" s="756" t="s">
        <v>1959</v>
      </c>
      <c r="D139" s="839" t="s">
        <v>2991</v>
      </c>
      <c r="E139" s="840" t="s">
        <v>1970</v>
      </c>
      <c r="F139" s="756" t="s">
        <v>1956</v>
      </c>
      <c r="G139" s="756" t="s">
        <v>2003</v>
      </c>
      <c r="H139" s="756" t="s">
        <v>531</v>
      </c>
      <c r="I139" s="756" t="s">
        <v>2008</v>
      </c>
      <c r="J139" s="756" t="s">
        <v>847</v>
      </c>
      <c r="K139" s="756" t="s">
        <v>2009</v>
      </c>
      <c r="L139" s="757">
        <v>42.51</v>
      </c>
      <c r="M139" s="757">
        <v>42.51</v>
      </c>
      <c r="N139" s="756">
        <v>1</v>
      </c>
      <c r="O139" s="841">
        <v>0.5</v>
      </c>
      <c r="P139" s="757"/>
      <c r="Q139" s="774">
        <v>0</v>
      </c>
      <c r="R139" s="756"/>
      <c r="S139" s="774">
        <v>0</v>
      </c>
      <c r="T139" s="841"/>
      <c r="U139" s="797">
        <v>0</v>
      </c>
    </row>
    <row r="140" spans="1:21" ht="14.4" customHeight="1" x14ac:dyDescent="0.3">
      <c r="A140" s="755">
        <v>30</v>
      </c>
      <c r="B140" s="756" t="s">
        <v>1955</v>
      </c>
      <c r="C140" s="756" t="s">
        <v>1959</v>
      </c>
      <c r="D140" s="839" t="s">
        <v>2991</v>
      </c>
      <c r="E140" s="840" t="s">
        <v>1970</v>
      </c>
      <c r="F140" s="756" t="s">
        <v>1956</v>
      </c>
      <c r="G140" s="756" t="s">
        <v>2014</v>
      </c>
      <c r="H140" s="756" t="s">
        <v>531</v>
      </c>
      <c r="I140" s="756" t="s">
        <v>2249</v>
      </c>
      <c r="J140" s="756" t="s">
        <v>2016</v>
      </c>
      <c r="K140" s="756" t="s">
        <v>2250</v>
      </c>
      <c r="L140" s="757">
        <v>46.25</v>
      </c>
      <c r="M140" s="757">
        <v>46.25</v>
      </c>
      <c r="N140" s="756">
        <v>1</v>
      </c>
      <c r="O140" s="841">
        <v>0.5</v>
      </c>
      <c r="P140" s="757"/>
      <c r="Q140" s="774">
        <v>0</v>
      </c>
      <c r="R140" s="756"/>
      <c r="S140" s="774">
        <v>0</v>
      </c>
      <c r="T140" s="841"/>
      <c r="U140" s="797">
        <v>0</v>
      </c>
    </row>
    <row r="141" spans="1:21" ht="14.4" customHeight="1" x14ac:dyDescent="0.3">
      <c r="A141" s="755">
        <v>30</v>
      </c>
      <c r="B141" s="756" t="s">
        <v>1955</v>
      </c>
      <c r="C141" s="756" t="s">
        <v>1959</v>
      </c>
      <c r="D141" s="839" t="s">
        <v>2991</v>
      </c>
      <c r="E141" s="840" t="s">
        <v>1970</v>
      </c>
      <c r="F141" s="756" t="s">
        <v>1956</v>
      </c>
      <c r="G141" s="756" t="s">
        <v>2025</v>
      </c>
      <c r="H141" s="756" t="s">
        <v>531</v>
      </c>
      <c r="I141" s="756" t="s">
        <v>2251</v>
      </c>
      <c r="J141" s="756" t="s">
        <v>1059</v>
      </c>
      <c r="K141" s="756" t="s">
        <v>2252</v>
      </c>
      <c r="L141" s="757">
        <v>50.64</v>
      </c>
      <c r="M141" s="757">
        <v>50.64</v>
      </c>
      <c r="N141" s="756">
        <v>1</v>
      </c>
      <c r="O141" s="841">
        <v>0.5</v>
      </c>
      <c r="P141" s="757"/>
      <c r="Q141" s="774">
        <v>0</v>
      </c>
      <c r="R141" s="756"/>
      <c r="S141" s="774">
        <v>0</v>
      </c>
      <c r="T141" s="841"/>
      <c r="U141" s="797">
        <v>0</v>
      </c>
    </row>
    <row r="142" spans="1:21" ht="14.4" customHeight="1" x14ac:dyDescent="0.3">
      <c r="A142" s="755">
        <v>30</v>
      </c>
      <c r="B142" s="756" t="s">
        <v>1955</v>
      </c>
      <c r="C142" s="756" t="s">
        <v>1959</v>
      </c>
      <c r="D142" s="839" t="s">
        <v>2991</v>
      </c>
      <c r="E142" s="840" t="s">
        <v>1970</v>
      </c>
      <c r="F142" s="756" t="s">
        <v>1956</v>
      </c>
      <c r="G142" s="756" t="s">
        <v>2032</v>
      </c>
      <c r="H142" s="756" t="s">
        <v>531</v>
      </c>
      <c r="I142" s="756" t="s">
        <v>2033</v>
      </c>
      <c r="J142" s="756" t="s">
        <v>953</v>
      </c>
      <c r="K142" s="756" t="s">
        <v>2034</v>
      </c>
      <c r="L142" s="757">
        <v>33</v>
      </c>
      <c r="M142" s="757">
        <v>33</v>
      </c>
      <c r="N142" s="756">
        <v>1</v>
      </c>
      <c r="O142" s="841">
        <v>0.5</v>
      </c>
      <c r="P142" s="757"/>
      <c r="Q142" s="774">
        <v>0</v>
      </c>
      <c r="R142" s="756"/>
      <c r="S142" s="774">
        <v>0</v>
      </c>
      <c r="T142" s="841"/>
      <c r="U142" s="797">
        <v>0</v>
      </c>
    </row>
    <row r="143" spans="1:21" ht="14.4" customHeight="1" x14ac:dyDescent="0.3">
      <c r="A143" s="755">
        <v>30</v>
      </c>
      <c r="B143" s="756" t="s">
        <v>1955</v>
      </c>
      <c r="C143" s="756" t="s">
        <v>1959</v>
      </c>
      <c r="D143" s="839" t="s">
        <v>2991</v>
      </c>
      <c r="E143" s="840" t="s">
        <v>1970</v>
      </c>
      <c r="F143" s="756" t="s">
        <v>1956</v>
      </c>
      <c r="G143" s="756" t="s">
        <v>2032</v>
      </c>
      <c r="H143" s="756" t="s">
        <v>531</v>
      </c>
      <c r="I143" s="756" t="s">
        <v>2253</v>
      </c>
      <c r="J143" s="756" t="s">
        <v>949</v>
      </c>
      <c r="K143" s="756" t="s">
        <v>2254</v>
      </c>
      <c r="L143" s="757">
        <v>55.01</v>
      </c>
      <c r="M143" s="757">
        <v>55.01</v>
      </c>
      <c r="N143" s="756">
        <v>1</v>
      </c>
      <c r="O143" s="841">
        <v>0.5</v>
      </c>
      <c r="P143" s="757"/>
      <c r="Q143" s="774">
        <v>0</v>
      </c>
      <c r="R143" s="756"/>
      <c r="S143" s="774">
        <v>0</v>
      </c>
      <c r="T143" s="841"/>
      <c r="U143" s="797">
        <v>0</v>
      </c>
    </row>
    <row r="144" spans="1:21" ht="14.4" customHeight="1" x14ac:dyDescent="0.3">
      <c r="A144" s="755">
        <v>30</v>
      </c>
      <c r="B144" s="756" t="s">
        <v>1955</v>
      </c>
      <c r="C144" s="756" t="s">
        <v>1959</v>
      </c>
      <c r="D144" s="839" t="s">
        <v>2991</v>
      </c>
      <c r="E144" s="840" t="s">
        <v>1970</v>
      </c>
      <c r="F144" s="756" t="s">
        <v>1956</v>
      </c>
      <c r="G144" s="756" t="s">
        <v>2032</v>
      </c>
      <c r="H144" s="756" t="s">
        <v>531</v>
      </c>
      <c r="I144" s="756" t="s">
        <v>2037</v>
      </c>
      <c r="J144" s="756" t="s">
        <v>953</v>
      </c>
      <c r="K144" s="756" t="s">
        <v>2034</v>
      </c>
      <c r="L144" s="757">
        <v>33</v>
      </c>
      <c r="M144" s="757">
        <v>33</v>
      </c>
      <c r="N144" s="756">
        <v>1</v>
      </c>
      <c r="O144" s="841">
        <v>0.5</v>
      </c>
      <c r="P144" s="757"/>
      <c r="Q144" s="774">
        <v>0</v>
      </c>
      <c r="R144" s="756"/>
      <c r="S144" s="774">
        <v>0</v>
      </c>
      <c r="T144" s="841"/>
      <c r="U144" s="797">
        <v>0</v>
      </c>
    </row>
    <row r="145" spans="1:21" ht="14.4" customHeight="1" x14ac:dyDescent="0.3">
      <c r="A145" s="755">
        <v>30</v>
      </c>
      <c r="B145" s="756" t="s">
        <v>1955</v>
      </c>
      <c r="C145" s="756" t="s">
        <v>1959</v>
      </c>
      <c r="D145" s="839" t="s">
        <v>2991</v>
      </c>
      <c r="E145" s="840" t="s">
        <v>1970</v>
      </c>
      <c r="F145" s="756" t="s">
        <v>1956</v>
      </c>
      <c r="G145" s="756" t="s">
        <v>2038</v>
      </c>
      <c r="H145" s="756" t="s">
        <v>531</v>
      </c>
      <c r="I145" s="756" t="s">
        <v>2255</v>
      </c>
      <c r="J145" s="756" t="s">
        <v>1307</v>
      </c>
      <c r="K145" s="756" t="s">
        <v>2040</v>
      </c>
      <c r="L145" s="757">
        <v>34.15</v>
      </c>
      <c r="M145" s="757">
        <v>68.3</v>
      </c>
      <c r="N145" s="756">
        <v>2</v>
      </c>
      <c r="O145" s="841">
        <v>1</v>
      </c>
      <c r="P145" s="757">
        <v>34.15</v>
      </c>
      <c r="Q145" s="774">
        <v>0.5</v>
      </c>
      <c r="R145" s="756">
        <v>1</v>
      </c>
      <c r="S145" s="774">
        <v>0.5</v>
      </c>
      <c r="T145" s="841">
        <v>0.5</v>
      </c>
      <c r="U145" s="797">
        <v>0.5</v>
      </c>
    </row>
    <row r="146" spans="1:21" ht="14.4" customHeight="1" x14ac:dyDescent="0.3">
      <c r="A146" s="755">
        <v>30</v>
      </c>
      <c r="B146" s="756" t="s">
        <v>1955</v>
      </c>
      <c r="C146" s="756" t="s">
        <v>1959</v>
      </c>
      <c r="D146" s="839" t="s">
        <v>2991</v>
      </c>
      <c r="E146" s="840" t="s">
        <v>1970</v>
      </c>
      <c r="F146" s="756" t="s">
        <v>1956</v>
      </c>
      <c r="G146" s="756" t="s">
        <v>2055</v>
      </c>
      <c r="H146" s="756" t="s">
        <v>558</v>
      </c>
      <c r="I146" s="756" t="s">
        <v>1601</v>
      </c>
      <c r="J146" s="756" t="s">
        <v>1602</v>
      </c>
      <c r="K146" s="756" t="s">
        <v>1603</v>
      </c>
      <c r="L146" s="757">
        <v>93.43</v>
      </c>
      <c r="M146" s="757">
        <v>93.43</v>
      </c>
      <c r="N146" s="756">
        <v>1</v>
      </c>
      <c r="O146" s="841">
        <v>1</v>
      </c>
      <c r="P146" s="757"/>
      <c r="Q146" s="774">
        <v>0</v>
      </c>
      <c r="R146" s="756"/>
      <c r="S146" s="774">
        <v>0</v>
      </c>
      <c r="T146" s="841"/>
      <c r="U146" s="797">
        <v>0</v>
      </c>
    </row>
    <row r="147" spans="1:21" ht="14.4" customHeight="1" x14ac:dyDescent="0.3">
      <c r="A147" s="755">
        <v>30</v>
      </c>
      <c r="B147" s="756" t="s">
        <v>1955</v>
      </c>
      <c r="C147" s="756" t="s">
        <v>1959</v>
      </c>
      <c r="D147" s="839" t="s">
        <v>2991</v>
      </c>
      <c r="E147" s="840" t="s">
        <v>1970</v>
      </c>
      <c r="F147" s="756" t="s">
        <v>1956</v>
      </c>
      <c r="G147" s="756" t="s">
        <v>2056</v>
      </c>
      <c r="H147" s="756" t="s">
        <v>531</v>
      </c>
      <c r="I147" s="756" t="s">
        <v>2256</v>
      </c>
      <c r="J147" s="756" t="s">
        <v>868</v>
      </c>
      <c r="K147" s="756" t="s">
        <v>2257</v>
      </c>
      <c r="L147" s="757">
        <v>29.31</v>
      </c>
      <c r="M147" s="757">
        <v>58.62</v>
      </c>
      <c r="N147" s="756">
        <v>2</v>
      </c>
      <c r="O147" s="841">
        <v>1</v>
      </c>
      <c r="P147" s="757"/>
      <c r="Q147" s="774">
        <v>0</v>
      </c>
      <c r="R147" s="756"/>
      <c r="S147" s="774">
        <v>0</v>
      </c>
      <c r="T147" s="841"/>
      <c r="U147" s="797">
        <v>0</v>
      </c>
    </row>
    <row r="148" spans="1:21" ht="14.4" customHeight="1" x14ac:dyDescent="0.3">
      <c r="A148" s="755">
        <v>30</v>
      </c>
      <c r="B148" s="756" t="s">
        <v>1955</v>
      </c>
      <c r="C148" s="756" t="s">
        <v>1959</v>
      </c>
      <c r="D148" s="839" t="s">
        <v>2991</v>
      </c>
      <c r="E148" s="840" t="s">
        <v>1970</v>
      </c>
      <c r="F148" s="756" t="s">
        <v>1956</v>
      </c>
      <c r="G148" s="756" t="s">
        <v>2056</v>
      </c>
      <c r="H148" s="756" t="s">
        <v>531</v>
      </c>
      <c r="I148" s="756" t="s">
        <v>2061</v>
      </c>
      <c r="J148" s="756" t="s">
        <v>620</v>
      </c>
      <c r="K148" s="756" t="s">
        <v>2062</v>
      </c>
      <c r="L148" s="757">
        <v>0</v>
      </c>
      <c r="M148" s="757">
        <v>0</v>
      </c>
      <c r="N148" s="756">
        <v>2</v>
      </c>
      <c r="O148" s="841">
        <v>1</v>
      </c>
      <c r="P148" s="757"/>
      <c r="Q148" s="774"/>
      <c r="R148" s="756"/>
      <c r="S148" s="774">
        <v>0</v>
      </c>
      <c r="T148" s="841"/>
      <c r="U148" s="797">
        <v>0</v>
      </c>
    </row>
    <row r="149" spans="1:21" ht="14.4" customHeight="1" x14ac:dyDescent="0.3">
      <c r="A149" s="755">
        <v>30</v>
      </c>
      <c r="B149" s="756" t="s">
        <v>1955</v>
      </c>
      <c r="C149" s="756" t="s">
        <v>1959</v>
      </c>
      <c r="D149" s="839" t="s">
        <v>2991</v>
      </c>
      <c r="E149" s="840" t="s">
        <v>1970</v>
      </c>
      <c r="F149" s="756" t="s">
        <v>1956</v>
      </c>
      <c r="G149" s="756" t="s">
        <v>2056</v>
      </c>
      <c r="H149" s="756" t="s">
        <v>531</v>
      </c>
      <c r="I149" s="756" t="s">
        <v>2258</v>
      </c>
      <c r="J149" s="756" t="s">
        <v>868</v>
      </c>
      <c r="K149" s="756" t="s">
        <v>2259</v>
      </c>
      <c r="L149" s="757">
        <v>11.73</v>
      </c>
      <c r="M149" s="757">
        <v>11.73</v>
      </c>
      <c r="N149" s="756">
        <v>1</v>
      </c>
      <c r="O149" s="841">
        <v>0.5</v>
      </c>
      <c r="P149" s="757"/>
      <c r="Q149" s="774">
        <v>0</v>
      </c>
      <c r="R149" s="756"/>
      <c r="S149" s="774">
        <v>0</v>
      </c>
      <c r="T149" s="841"/>
      <c r="U149" s="797">
        <v>0</v>
      </c>
    </row>
    <row r="150" spans="1:21" ht="14.4" customHeight="1" x14ac:dyDescent="0.3">
      <c r="A150" s="755">
        <v>30</v>
      </c>
      <c r="B150" s="756" t="s">
        <v>1955</v>
      </c>
      <c r="C150" s="756" t="s">
        <v>1959</v>
      </c>
      <c r="D150" s="839" t="s">
        <v>2991</v>
      </c>
      <c r="E150" s="840" t="s">
        <v>1970</v>
      </c>
      <c r="F150" s="756" t="s">
        <v>1956</v>
      </c>
      <c r="G150" s="756" t="s">
        <v>2056</v>
      </c>
      <c r="H150" s="756" t="s">
        <v>531</v>
      </c>
      <c r="I150" s="756" t="s">
        <v>2065</v>
      </c>
      <c r="J150" s="756" t="s">
        <v>2066</v>
      </c>
      <c r="K150" s="756" t="s">
        <v>2067</v>
      </c>
      <c r="L150" s="757">
        <v>35.17</v>
      </c>
      <c r="M150" s="757">
        <v>35.17</v>
      </c>
      <c r="N150" s="756">
        <v>1</v>
      </c>
      <c r="O150" s="841">
        <v>0.5</v>
      </c>
      <c r="P150" s="757">
        <v>35.17</v>
      </c>
      <c r="Q150" s="774">
        <v>1</v>
      </c>
      <c r="R150" s="756">
        <v>1</v>
      </c>
      <c r="S150" s="774">
        <v>1</v>
      </c>
      <c r="T150" s="841">
        <v>0.5</v>
      </c>
      <c r="U150" s="797">
        <v>1</v>
      </c>
    </row>
    <row r="151" spans="1:21" ht="14.4" customHeight="1" x14ac:dyDescent="0.3">
      <c r="A151" s="755">
        <v>30</v>
      </c>
      <c r="B151" s="756" t="s">
        <v>1955</v>
      </c>
      <c r="C151" s="756" t="s">
        <v>1959</v>
      </c>
      <c r="D151" s="839" t="s">
        <v>2991</v>
      </c>
      <c r="E151" s="840" t="s">
        <v>1970</v>
      </c>
      <c r="F151" s="756" t="s">
        <v>1956</v>
      </c>
      <c r="G151" s="756" t="s">
        <v>2072</v>
      </c>
      <c r="H151" s="756" t="s">
        <v>531</v>
      </c>
      <c r="I151" s="756" t="s">
        <v>2260</v>
      </c>
      <c r="J151" s="756" t="s">
        <v>1283</v>
      </c>
      <c r="K151" s="756" t="s">
        <v>2261</v>
      </c>
      <c r="L151" s="757">
        <v>760.22</v>
      </c>
      <c r="M151" s="757">
        <v>760.22</v>
      </c>
      <c r="N151" s="756">
        <v>1</v>
      </c>
      <c r="O151" s="841">
        <v>1</v>
      </c>
      <c r="P151" s="757"/>
      <c r="Q151" s="774">
        <v>0</v>
      </c>
      <c r="R151" s="756"/>
      <c r="S151" s="774">
        <v>0</v>
      </c>
      <c r="T151" s="841"/>
      <c r="U151" s="797">
        <v>0</v>
      </c>
    </row>
    <row r="152" spans="1:21" ht="14.4" customHeight="1" x14ac:dyDescent="0.3">
      <c r="A152" s="755">
        <v>30</v>
      </c>
      <c r="B152" s="756" t="s">
        <v>1955</v>
      </c>
      <c r="C152" s="756" t="s">
        <v>1959</v>
      </c>
      <c r="D152" s="839" t="s">
        <v>2991</v>
      </c>
      <c r="E152" s="840" t="s">
        <v>1970</v>
      </c>
      <c r="F152" s="756" t="s">
        <v>1956</v>
      </c>
      <c r="G152" s="756" t="s">
        <v>2262</v>
      </c>
      <c r="H152" s="756" t="s">
        <v>531</v>
      </c>
      <c r="I152" s="756" t="s">
        <v>2263</v>
      </c>
      <c r="J152" s="756" t="s">
        <v>2264</v>
      </c>
      <c r="K152" s="756" t="s">
        <v>2265</v>
      </c>
      <c r="L152" s="757">
        <v>0</v>
      </c>
      <c r="M152" s="757">
        <v>0</v>
      </c>
      <c r="N152" s="756">
        <v>1</v>
      </c>
      <c r="O152" s="841">
        <v>0.5</v>
      </c>
      <c r="P152" s="757">
        <v>0</v>
      </c>
      <c r="Q152" s="774"/>
      <c r="R152" s="756">
        <v>1</v>
      </c>
      <c r="S152" s="774">
        <v>1</v>
      </c>
      <c r="T152" s="841">
        <v>0.5</v>
      </c>
      <c r="U152" s="797">
        <v>1</v>
      </c>
    </row>
    <row r="153" spans="1:21" ht="14.4" customHeight="1" x14ac:dyDescent="0.3">
      <c r="A153" s="755">
        <v>30</v>
      </c>
      <c r="B153" s="756" t="s">
        <v>1955</v>
      </c>
      <c r="C153" s="756" t="s">
        <v>1959</v>
      </c>
      <c r="D153" s="839" t="s">
        <v>2991</v>
      </c>
      <c r="E153" s="840" t="s">
        <v>1970</v>
      </c>
      <c r="F153" s="756" t="s">
        <v>1956</v>
      </c>
      <c r="G153" s="756" t="s">
        <v>2266</v>
      </c>
      <c r="H153" s="756" t="s">
        <v>531</v>
      </c>
      <c r="I153" s="756" t="s">
        <v>2267</v>
      </c>
      <c r="J153" s="756" t="s">
        <v>2268</v>
      </c>
      <c r="K153" s="756" t="s">
        <v>2013</v>
      </c>
      <c r="L153" s="757">
        <v>0</v>
      </c>
      <c r="M153" s="757">
        <v>0</v>
      </c>
      <c r="N153" s="756">
        <v>1</v>
      </c>
      <c r="O153" s="841">
        <v>0.5</v>
      </c>
      <c r="P153" s="757"/>
      <c r="Q153" s="774"/>
      <c r="R153" s="756"/>
      <c r="S153" s="774">
        <v>0</v>
      </c>
      <c r="T153" s="841"/>
      <c r="U153" s="797">
        <v>0</v>
      </c>
    </row>
    <row r="154" spans="1:21" ht="14.4" customHeight="1" x14ac:dyDescent="0.3">
      <c r="A154" s="755">
        <v>30</v>
      </c>
      <c r="B154" s="756" t="s">
        <v>1955</v>
      </c>
      <c r="C154" s="756" t="s">
        <v>1959</v>
      </c>
      <c r="D154" s="839" t="s">
        <v>2991</v>
      </c>
      <c r="E154" s="840" t="s">
        <v>1970</v>
      </c>
      <c r="F154" s="756" t="s">
        <v>1956</v>
      </c>
      <c r="G154" s="756" t="s">
        <v>2080</v>
      </c>
      <c r="H154" s="756" t="s">
        <v>558</v>
      </c>
      <c r="I154" s="756" t="s">
        <v>1740</v>
      </c>
      <c r="J154" s="756" t="s">
        <v>1728</v>
      </c>
      <c r="K154" s="756" t="s">
        <v>1741</v>
      </c>
      <c r="L154" s="757">
        <v>46.07</v>
      </c>
      <c r="M154" s="757">
        <v>46.07</v>
      </c>
      <c r="N154" s="756">
        <v>1</v>
      </c>
      <c r="O154" s="841">
        <v>0.5</v>
      </c>
      <c r="P154" s="757">
        <v>46.07</v>
      </c>
      <c r="Q154" s="774">
        <v>1</v>
      </c>
      <c r="R154" s="756">
        <v>1</v>
      </c>
      <c r="S154" s="774">
        <v>1</v>
      </c>
      <c r="T154" s="841">
        <v>0.5</v>
      </c>
      <c r="U154" s="797">
        <v>1</v>
      </c>
    </row>
    <row r="155" spans="1:21" ht="14.4" customHeight="1" x14ac:dyDescent="0.3">
      <c r="A155" s="755">
        <v>30</v>
      </c>
      <c r="B155" s="756" t="s">
        <v>1955</v>
      </c>
      <c r="C155" s="756" t="s">
        <v>1959</v>
      </c>
      <c r="D155" s="839" t="s">
        <v>2991</v>
      </c>
      <c r="E155" s="840" t="s">
        <v>1970</v>
      </c>
      <c r="F155" s="756" t="s">
        <v>1956</v>
      </c>
      <c r="G155" s="756" t="s">
        <v>2093</v>
      </c>
      <c r="H155" s="756" t="s">
        <v>531</v>
      </c>
      <c r="I155" s="756" t="s">
        <v>2094</v>
      </c>
      <c r="J155" s="756" t="s">
        <v>2095</v>
      </c>
      <c r="K155" s="756" t="s">
        <v>2096</v>
      </c>
      <c r="L155" s="757">
        <v>0</v>
      </c>
      <c r="M155" s="757">
        <v>0</v>
      </c>
      <c r="N155" s="756">
        <v>2</v>
      </c>
      <c r="O155" s="841">
        <v>1</v>
      </c>
      <c r="P155" s="757"/>
      <c r="Q155" s="774"/>
      <c r="R155" s="756"/>
      <c r="S155" s="774">
        <v>0</v>
      </c>
      <c r="T155" s="841"/>
      <c r="U155" s="797">
        <v>0</v>
      </c>
    </row>
    <row r="156" spans="1:21" ht="14.4" customHeight="1" x14ac:dyDescent="0.3">
      <c r="A156" s="755">
        <v>30</v>
      </c>
      <c r="B156" s="756" t="s">
        <v>1955</v>
      </c>
      <c r="C156" s="756" t="s">
        <v>1959</v>
      </c>
      <c r="D156" s="839" t="s">
        <v>2991</v>
      </c>
      <c r="E156" s="840" t="s">
        <v>1970</v>
      </c>
      <c r="F156" s="756" t="s">
        <v>1956</v>
      </c>
      <c r="G156" s="756" t="s">
        <v>2269</v>
      </c>
      <c r="H156" s="756" t="s">
        <v>531</v>
      </c>
      <c r="I156" s="756" t="s">
        <v>2270</v>
      </c>
      <c r="J156" s="756" t="s">
        <v>2271</v>
      </c>
      <c r="K156" s="756" t="s">
        <v>2254</v>
      </c>
      <c r="L156" s="757">
        <v>729.38</v>
      </c>
      <c r="M156" s="757">
        <v>729.38</v>
      </c>
      <c r="N156" s="756">
        <v>1</v>
      </c>
      <c r="O156" s="841">
        <v>1</v>
      </c>
      <c r="P156" s="757">
        <v>729.38</v>
      </c>
      <c r="Q156" s="774">
        <v>1</v>
      </c>
      <c r="R156" s="756">
        <v>1</v>
      </c>
      <c r="S156" s="774">
        <v>1</v>
      </c>
      <c r="T156" s="841">
        <v>1</v>
      </c>
      <c r="U156" s="797">
        <v>1</v>
      </c>
    </row>
    <row r="157" spans="1:21" ht="14.4" customHeight="1" x14ac:dyDescent="0.3">
      <c r="A157" s="755">
        <v>30</v>
      </c>
      <c r="B157" s="756" t="s">
        <v>1955</v>
      </c>
      <c r="C157" s="756" t="s">
        <v>1959</v>
      </c>
      <c r="D157" s="839" t="s">
        <v>2991</v>
      </c>
      <c r="E157" s="840" t="s">
        <v>1970</v>
      </c>
      <c r="F157" s="756" t="s">
        <v>1956</v>
      </c>
      <c r="G157" s="756" t="s">
        <v>2105</v>
      </c>
      <c r="H157" s="756" t="s">
        <v>558</v>
      </c>
      <c r="I157" s="756" t="s">
        <v>1582</v>
      </c>
      <c r="J157" s="756" t="s">
        <v>1183</v>
      </c>
      <c r="K157" s="756" t="s">
        <v>1583</v>
      </c>
      <c r="L157" s="757">
        <v>43.21</v>
      </c>
      <c r="M157" s="757">
        <v>43.21</v>
      </c>
      <c r="N157" s="756">
        <v>1</v>
      </c>
      <c r="O157" s="841">
        <v>0.5</v>
      </c>
      <c r="P157" s="757">
        <v>43.21</v>
      </c>
      <c r="Q157" s="774">
        <v>1</v>
      </c>
      <c r="R157" s="756">
        <v>1</v>
      </c>
      <c r="S157" s="774">
        <v>1</v>
      </c>
      <c r="T157" s="841">
        <v>0.5</v>
      </c>
      <c r="U157" s="797">
        <v>1</v>
      </c>
    </row>
    <row r="158" spans="1:21" ht="14.4" customHeight="1" x14ac:dyDescent="0.3">
      <c r="A158" s="755">
        <v>30</v>
      </c>
      <c r="B158" s="756" t="s">
        <v>1955</v>
      </c>
      <c r="C158" s="756" t="s">
        <v>1959</v>
      </c>
      <c r="D158" s="839" t="s">
        <v>2991</v>
      </c>
      <c r="E158" s="840" t="s">
        <v>1970</v>
      </c>
      <c r="F158" s="756" t="s">
        <v>1956</v>
      </c>
      <c r="G158" s="756" t="s">
        <v>2106</v>
      </c>
      <c r="H158" s="756" t="s">
        <v>558</v>
      </c>
      <c r="I158" s="756" t="s">
        <v>2272</v>
      </c>
      <c r="J158" s="756" t="s">
        <v>1722</v>
      </c>
      <c r="K158" s="756" t="s">
        <v>2273</v>
      </c>
      <c r="L158" s="757">
        <v>247.78</v>
      </c>
      <c r="M158" s="757">
        <v>247.78</v>
      </c>
      <c r="N158" s="756">
        <v>1</v>
      </c>
      <c r="O158" s="841">
        <v>0.5</v>
      </c>
      <c r="P158" s="757">
        <v>247.78</v>
      </c>
      <c r="Q158" s="774">
        <v>1</v>
      </c>
      <c r="R158" s="756">
        <v>1</v>
      </c>
      <c r="S158" s="774">
        <v>1</v>
      </c>
      <c r="T158" s="841">
        <v>0.5</v>
      </c>
      <c r="U158" s="797">
        <v>1</v>
      </c>
    </row>
    <row r="159" spans="1:21" ht="14.4" customHeight="1" x14ac:dyDescent="0.3">
      <c r="A159" s="755">
        <v>30</v>
      </c>
      <c r="B159" s="756" t="s">
        <v>1955</v>
      </c>
      <c r="C159" s="756" t="s">
        <v>1959</v>
      </c>
      <c r="D159" s="839" t="s">
        <v>2991</v>
      </c>
      <c r="E159" s="840" t="s">
        <v>1970</v>
      </c>
      <c r="F159" s="756" t="s">
        <v>1956</v>
      </c>
      <c r="G159" s="756" t="s">
        <v>2107</v>
      </c>
      <c r="H159" s="756" t="s">
        <v>531</v>
      </c>
      <c r="I159" s="756" t="s">
        <v>2111</v>
      </c>
      <c r="J159" s="756" t="s">
        <v>2109</v>
      </c>
      <c r="K159" s="756" t="s">
        <v>2112</v>
      </c>
      <c r="L159" s="757">
        <v>35.11</v>
      </c>
      <c r="M159" s="757">
        <v>35.11</v>
      </c>
      <c r="N159" s="756">
        <v>1</v>
      </c>
      <c r="O159" s="841">
        <v>0.5</v>
      </c>
      <c r="P159" s="757"/>
      <c r="Q159" s="774">
        <v>0</v>
      </c>
      <c r="R159" s="756"/>
      <c r="S159" s="774">
        <v>0</v>
      </c>
      <c r="T159" s="841"/>
      <c r="U159" s="797">
        <v>0</v>
      </c>
    </row>
    <row r="160" spans="1:21" ht="14.4" customHeight="1" x14ac:dyDescent="0.3">
      <c r="A160" s="755">
        <v>30</v>
      </c>
      <c r="B160" s="756" t="s">
        <v>1955</v>
      </c>
      <c r="C160" s="756" t="s">
        <v>1959</v>
      </c>
      <c r="D160" s="839" t="s">
        <v>2991</v>
      </c>
      <c r="E160" s="840" t="s">
        <v>1970</v>
      </c>
      <c r="F160" s="756" t="s">
        <v>1956</v>
      </c>
      <c r="G160" s="756" t="s">
        <v>2274</v>
      </c>
      <c r="H160" s="756" t="s">
        <v>531</v>
      </c>
      <c r="I160" s="756" t="s">
        <v>2275</v>
      </c>
      <c r="J160" s="756" t="s">
        <v>1418</v>
      </c>
      <c r="K160" s="756" t="s">
        <v>2276</v>
      </c>
      <c r="L160" s="757">
        <v>34.19</v>
      </c>
      <c r="M160" s="757">
        <v>68.38</v>
      </c>
      <c r="N160" s="756">
        <v>2</v>
      </c>
      <c r="O160" s="841">
        <v>0.5</v>
      </c>
      <c r="P160" s="757"/>
      <c r="Q160" s="774">
        <v>0</v>
      </c>
      <c r="R160" s="756"/>
      <c r="S160" s="774">
        <v>0</v>
      </c>
      <c r="T160" s="841"/>
      <c r="U160" s="797">
        <v>0</v>
      </c>
    </row>
    <row r="161" spans="1:21" ht="14.4" customHeight="1" x14ac:dyDescent="0.3">
      <c r="A161" s="755">
        <v>30</v>
      </c>
      <c r="B161" s="756" t="s">
        <v>1955</v>
      </c>
      <c r="C161" s="756" t="s">
        <v>1959</v>
      </c>
      <c r="D161" s="839" t="s">
        <v>2991</v>
      </c>
      <c r="E161" s="840" t="s">
        <v>1970</v>
      </c>
      <c r="F161" s="756" t="s">
        <v>1956</v>
      </c>
      <c r="G161" s="756" t="s">
        <v>2277</v>
      </c>
      <c r="H161" s="756" t="s">
        <v>531</v>
      </c>
      <c r="I161" s="756" t="s">
        <v>2278</v>
      </c>
      <c r="J161" s="756" t="s">
        <v>990</v>
      </c>
      <c r="K161" s="756" t="s">
        <v>2279</v>
      </c>
      <c r="L161" s="757">
        <v>374.79</v>
      </c>
      <c r="M161" s="757">
        <v>374.79</v>
      </c>
      <c r="N161" s="756">
        <v>1</v>
      </c>
      <c r="O161" s="841">
        <v>0.5</v>
      </c>
      <c r="P161" s="757">
        <v>374.79</v>
      </c>
      <c r="Q161" s="774">
        <v>1</v>
      </c>
      <c r="R161" s="756">
        <v>1</v>
      </c>
      <c r="S161" s="774">
        <v>1</v>
      </c>
      <c r="T161" s="841">
        <v>0.5</v>
      </c>
      <c r="U161" s="797">
        <v>1</v>
      </c>
    </row>
    <row r="162" spans="1:21" ht="14.4" customHeight="1" x14ac:dyDescent="0.3">
      <c r="A162" s="755">
        <v>30</v>
      </c>
      <c r="B162" s="756" t="s">
        <v>1955</v>
      </c>
      <c r="C162" s="756" t="s">
        <v>1959</v>
      </c>
      <c r="D162" s="839" t="s">
        <v>2991</v>
      </c>
      <c r="E162" s="840" t="s">
        <v>1970</v>
      </c>
      <c r="F162" s="756" t="s">
        <v>1956</v>
      </c>
      <c r="G162" s="756" t="s">
        <v>2130</v>
      </c>
      <c r="H162" s="756" t="s">
        <v>558</v>
      </c>
      <c r="I162" s="756" t="s">
        <v>2280</v>
      </c>
      <c r="J162" s="756" t="s">
        <v>842</v>
      </c>
      <c r="K162" s="756" t="s">
        <v>1595</v>
      </c>
      <c r="L162" s="757">
        <v>736.33</v>
      </c>
      <c r="M162" s="757">
        <v>1472.66</v>
      </c>
      <c r="N162" s="756">
        <v>2</v>
      </c>
      <c r="O162" s="841">
        <v>1</v>
      </c>
      <c r="P162" s="757">
        <v>1472.66</v>
      </c>
      <c r="Q162" s="774">
        <v>1</v>
      </c>
      <c r="R162" s="756">
        <v>2</v>
      </c>
      <c r="S162" s="774">
        <v>1</v>
      </c>
      <c r="T162" s="841">
        <v>1</v>
      </c>
      <c r="U162" s="797">
        <v>1</v>
      </c>
    </row>
    <row r="163" spans="1:21" ht="14.4" customHeight="1" x14ac:dyDescent="0.3">
      <c r="A163" s="755">
        <v>30</v>
      </c>
      <c r="B163" s="756" t="s">
        <v>1955</v>
      </c>
      <c r="C163" s="756" t="s">
        <v>1959</v>
      </c>
      <c r="D163" s="839" t="s">
        <v>2991</v>
      </c>
      <c r="E163" s="840" t="s">
        <v>1970</v>
      </c>
      <c r="F163" s="756" t="s">
        <v>1956</v>
      </c>
      <c r="G163" s="756" t="s">
        <v>2130</v>
      </c>
      <c r="H163" s="756" t="s">
        <v>558</v>
      </c>
      <c r="I163" s="756" t="s">
        <v>2281</v>
      </c>
      <c r="J163" s="756" t="s">
        <v>2282</v>
      </c>
      <c r="K163" s="756" t="s">
        <v>2283</v>
      </c>
      <c r="L163" s="757">
        <v>1385.62</v>
      </c>
      <c r="M163" s="757">
        <v>8313.7199999999993</v>
      </c>
      <c r="N163" s="756">
        <v>6</v>
      </c>
      <c r="O163" s="841">
        <v>1.5</v>
      </c>
      <c r="P163" s="757"/>
      <c r="Q163" s="774">
        <v>0</v>
      </c>
      <c r="R163" s="756"/>
      <c r="S163" s="774">
        <v>0</v>
      </c>
      <c r="T163" s="841"/>
      <c r="U163" s="797">
        <v>0</v>
      </c>
    </row>
    <row r="164" spans="1:21" ht="14.4" customHeight="1" x14ac:dyDescent="0.3">
      <c r="A164" s="755">
        <v>30</v>
      </c>
      <c r="B164" s="756" t="s">
        <v>1955</v>
      </c>
      <c r="C164" s="756" t="s">
        <v>1959</v>
      </c>
      <c r="D164" s="839" t="s">
        <v>2991</v>
      </c>
      <c r="E164" s="840" t="s">
        <v>1970</v>
      </c>
      <c r="F164" s="756" t="s">
        <v>1956</v>
      </c>
      <c r="G164" s="756" t="s">
        <v>2284</v>
      </c>
      <c r="H164" s="756" t="s">
        <v>558</v>
      </c>
      <c r="I164" s="756" t="s">
        <v>1655</v>
      </c>
      <c r="J164" s="756" t="s">
        <v>1656</v>
      </c>
      <c r="K164" s="756" t="s">
        <v>1657</v>
      </c>
      <c r="L164" s="757">
        <v>31.09</v>
      </c>
      <c r="M164" s="757">
        <v>31.09</v>
      </c>
      <c r="N164" s="756">
        <v>1</v>
      </c>
      <c r="O164" s="841">
        <v>0.5</v>
      </c>
      <c r="P164" s="757"/>
      <c r="Q164" s="774">
        <v>0</v>
      </c>
      <c r="R164" s="756"/>
      <c r="S164" s="774">
        <v>0</v>
      </c>
      <c r="T164" s="841"/>
      <c r="U164" s="797">
        <v>0</v>
      </c>
    </row>
    <row r="165" spans="1:21" ht="14.4" customHeight="1" x14ac:dyDescent="0.3">
      <c r="A165" s="755">
        <v>30</v>
      </c>
      <c r="B165" s="756" t="s">
        <v>1955</v>
      </c>
      <c r="C165" s="756" t="s">
        <v>1959</v>
      </c>
      <c r="D165" s="839" t="s">
        <v>2991</v>
      </c>
      <c r="E165" s="840" t="s">
        <v>1970</v>
      </c>
      <c r="F165" s="756" t="s">
        <v>1956</v>
      </c>
      <c r="G165" s="756" t="s">
        <v>2142</v>
      </c>
      <c r="H165" s="756" t="s">
        <v>531</v>
      </c>
      <c r="I165" s="756" t="s">
        <v>2285</v>
      </c>
      <c r="J165" s="756" t="s">
        <v>877</v>
      </c>
      <c r="K165" s="756" t="s">
        <v>2144</v>
      </c>
      <c r="L165" s="757">
        <v>57.64</v>
      </c>
      <c r="M165" s="757">
        <v>115.28</v>
      </c>
      <c r="N165" s="756">
        <v>2</v>
      </c>
      <c r="O165" s="841">
        <v>1</v>
      </c>
      <c r="P165" s="757">
        <v>57.64</v>
      </c>
      <c r="Q165" s="774">
        <v>0.5</v>
      </c>
      <c r="R165" s="756">
        <v>1</v>
      </c>
      <c r="S165" s="774">
        <v>0.5</v>
      </c>
      <c r="T165" s="841">
        <v>0.5</v>
      </c>
      <c r="U165" s="797">
        <v>0.5</v>
      </c>
    </row>
    <row r="166" spans="1:21" ht="14.4" customHeight="1" x14ac:dyDescent="0.3">
      <c r="A166" s="755">
        <v>30</v>
      </c>
      <c r="B166" s="756" t="s">
        <v>1955</v>
      </c>
      <c r="C166" s="756" t="s">
        <v>1959</v>
      </c>
      <c r="D166" s="839" t="s">
        <v>2991</v>
      </c>
      <c r="E166" s="840" t="s">
        <v>1970</v>
      </c>
      <c r="F166" s="756" t="s">
        <v>1956</v>
      </c>
      <c r="G166" s="756" t="s">
        <v>2286</v>
      </c>
      <c r="H166" s="756" t="s">
        <v>531</v>
      </c>
      <c r="I166" s="756" t="s">
        <v>2287</v>
      </c>
      <c r="J166" s="756" t="s">
        <v>2288</v>
      </c>
      <c r="K166" s="756" t="s">
        <v>2289</v>
      </c>
      <c r="L166" s="757">
        <v>0</v>
      </c>
      <c r="M166" s="757">
        <v>0</v>
      </c>
      <c r="N166" s="756">
        <v>1</v>
      </c>
      <c r="O166" s="841">
        <v>0.5</v>
      </c>
      <c r="P166" s="757"/>
      <c r="Q166" s="774"/>
      <c r="R166" s="756"/>
      <c r="S166" s="774">
        <v>0</v>
      </c>
      <c r="T166" s="841"/>
      <c r="U166" s="797">
        <v>0</v>
      </c>
    </row>
    <row r="167" spans="1:21" ht="14.4" customHeight="1" x14ac:dyDescent="0.3">
      <c r="A167" s="755">
        <v>30</v>
      </c>
      <c r="B167" s="756" t="s">
        <v>1955</v>
      </c>
      <c r="C167" s="756" t="s">
        <v>1959</v>
      </c>
      <c r="D167" s="839" t="s">
        <v>2991</v>
      </c>
      <c r="E167" s="840" t="s">
        <v>1970</v>
      </c>
      <c r="F167" s="756" t="s">
        <v>1956</v>
      </c>
      <c r="G167" s="756" t="s">
        <v>2290</v>
      </c>
      <c r="H167" s="756" t="s">
        <v>531</v>
      </c>
      <c r="I167" s="756" t="s">
        <v>2291</v>
      </c>
      <c r="J167" s="756" t="s">
        <v>2292</v>
      </c>
      <c r="K167" s="756" t="s">
        <v>2293</v>
      </c>
      <c r="L167" s="757">
        <v>18.809999999999999</v>
      </c>
      <c r="M167" s="757">
        <v>18.809999999999999</v>
      </c>
      <c r="N167" s="756">
        <v>1</v>
      </c>
      <c r="O167" s="841">
        <v>0.5</v>
      </c>
      <c r="P167" s="757"/>
      <c r="Q167" s="774">
        <v>0</v>
      </c>
      <c r="R167" s="756"/>
      <c r="S167" s="774">
        <v>0</v>
      </c>
      <c r="T167" s="841"/>
      <c r="U167" s="797">
        <v>0</v>
      </c>
    </row>
    <row r="168" spans="1:21" ht="14.4" customHeight="1" x14ac:dyDescent="0.3">
      <c r="A168" s="755">
        <v>30</v>
      </c>
      <c r="B168" s="756" t="s">
        <v>1955</v>
      </c>
      <c r="C168" s="756" t="s">
        <v>1959</v>
      </c>
      <c r="D168" s="839" t="s">
        <v>2991</v>
      </c>
      <c r="E168" s="840" t="s">
        <v>1970</v>
      </c>
      <c r="F168" s="756" t="s">
        <v>1956</v>
      </c>
      <c r="G168" s="756" t="s">
        <v>2148</v>
      </c>
      <c r="H168" s="756" t="s">
        <v>558</v>
      </c>
      <c r="I168" s="756" t="s">
        <v>2149</v>
      </c>
      <c r="J168" s="756" t="s">
        <v>1546</v>
      </c>
      <c r="K168" s="756" t="s">
        <v>1547</v>
      </c>
      <c r="L168" s="757">
        <v>28.81</v>
      </c>
      <c r="M168" s="757">
        <v>115.24</v>
      </c>
      <c r="N168" s="756">
        <v>4</v>
      </c>
      <c r="O168" s="841">
        <v>1.5</v>
      </c>
      <c r="P168" s="757">
        <v>28.81</v>
      </c>
      <c r="Q168" s="774">
        <v>0.25</v>
      </c>
      <c r="R168" s="756">
        <v>1</v>
      </c>
      <c r="S168" s="774">
        <v>0.25</v>
      </c>
      <c r="T168" s="841">
        <v>0.5</v>
      </c>
      <c r="U168" s="797">
        <v>0.33333333333333331</v>
      </c>
    </row>
    <row r="169" spans="1:21" ht="14.4" customHeight="1" x14ac:dyDescent="0.3">
      <c r="A169" s="755">
        <v>30</v>
      </c>
      <c r="B169" s="756" t="s">
        <v>1955</v>
      </c>
      <c r="C169" s="756" t="s">
        <v>1959</v>
      </c>
      <c r="D169" s="839" t="s">
        <v>2991</v>
      </c>
      <c r="E169" s="840" t="s">
        <v>1970</v>
      </c>
      <c r="F169" s="756" t="s">
        <v>1956</v>
      </c>
      <c r="G169" s="756" t="s">
        <v>2148</v>
      </c>
      <c r="H169" s="756" t="s">
        <v>558</v>
      </c>
      <c r="I169" s="756" t="s">
        <v>1545</v>
      </c>
      <c r="J169" s="756" t="s">
        <v>1546</v>
      </c>
      <c r="K169" s="756" t="s">
        <v>1547</v>
      </c>
      <c r="L169" s="757">
        <v>28.81</v>
      </c>
      <c r="M169" s="757">
        <v>57.62</v>
      </c>
      <c r="N169" s="756">
        <v>2</v>
      </c>
      <c r="O169" s="841">
        <v>1</v>
      </c>
      <c r="P169" s="757">
        <v>28.81</v>
      </c>
      <c r="Q169" s="774">
        <v>0.5</v>
      </c>
      <c r="R169" s="756">
        <v>1</v>
      </c>
      <c r="S169" s="774">
        <v>0.5</v>
      </c>
      <c r="T169" s="841">
        <v>0.5</v>
      </c>
      <c r="U169" s="797">
        <v>0.5</v>
      </c>
    </row>
    <row r="170" spans="1:21" ht="14.4" customHeight="1" x14ac:dyDescent="0.3">
      <c r="A170" s="755">
        <v>30</v>
      </c>
      <c r="B170" s="756" t="s">
        <v>1955</v>
      </c>
      <c r="C170" s="756" t="s">
        <v>1959</v>
      </c>
      <c r="D170" s="839" t="s">
        <v>2991</v>
      </c>
      <c r="E170" s="840" t="s">
        <v>1970</v>
      </c>
      <c r="F170" s="756" t="s">
        <v>1956</v>
      </c>
      <c r="G170" s="756" t="s">
        <v>2150</v>
      </c>
      <c r="H170" s="756" t="s">
        <v>558</v>
      </c>
      <c r="I170" s="756" t="s">
        <v>1659</v>
      </c>
      <c r="J170" s="756" t="s">
        <v>1135</v>
      </c>
      <c r="K170" s="756" t="s">
        <v>1640</v>
      </c>
      <c r="L170" s="757">
        <v>48.27</v>
      </c>
      <c r="M170" s="757">
        <v>193.08</v>
      </c>
      <c r="N170" s="756">
        <v>4</v>
      </c>
      <c r="O170" s="841">
        <v>2</v>
      </c>
      <c r="P170" s="757">
        <v>48.27</v>
      </c>
      <c r="Q170" s="774">
        <v>0.25</v>
      </c>
      <c r="R170" s="756">
        <v>1</v>
      </c>
      <c r="S170" s="774">
        <v>0.25</v>
      </c>
      <c r="T170" s="841">
        <v>0.5</v>
      </c>
      <c r="U170" s="797">
        <v>0.25</v>
      </c>
    </row>
    <row r="171" spans="1:21" ht="14.4" customHeight="1" x14ac:dyDescent="0.3">
      <c r="A171" s="755">
        <v>30</v>
      </c>
      <c r="B171" s="756" t="s">
        <v>1955</v>
      </c>
      <c r="C171" s="756" t="s">
        <v>1959</v>
      </c>
      <c r="D171" s="839" t="s">
        <v>2991</v>
      </c>
      <c r="E171" s="840" t="s">
        <v>1970</v>
      </c>
      <c r="F171" s="756" t="s">
        <v>1956</v>
      </c>
      <c r="G171" s="756" t="s">
        <v>2150</v>
      </c>
      <c r="H171" s="756" t="s">
        <v>558</v>
      </c>
      <c r="I171" s="756" t="s">
        <v>1662</v>
      </c>
      <c r="J171" s="756" t="s">
        <v>1139</v>
      </c>
      <c r="K171" s="756" t="s">
        <v>1642</v>
      </c>
      <c r="L171" s="757">
        <v>96.53</v>
      </c>
      <c r="M171" s="757">
        <v>96.53</v>
      </c>
      <c r="N171" s="756">
        <v>1</v>
      </c>
      <c r="O171" s="841">
        <v>0.5</v>
      </c>
      <c r="P171" s="757">
        <v>96.53</v>
      </c>
      <c r="Q171" s="774">
        <v>1</v>
      </c>
      <c r="R171" s="756">
        <v>1</v>
      </c>
      <c r="S171" s="774">
        <v>1</v>
      </c>
      <c r="T171" s="841">
        <v>0.5</v>
      </c>
      <c r="U171" s="797">
        <v>1</v>
      </c>
    </row>
    <row r="172" spans="1:21" ht="14.4" customHeight="1" x14ac:dyDescent="0.3">
      <c r="A172" s="755">
        <v>30</v>
      </c>
      <c r="B172" s="756" t="s">
        <v>1955</v>
      </c>
      <c r="C172" s="756" t="s">
        <v>1959</v>
      </c>
      <c r="D172" s="839" t="s">
        <v>2991</v>
      </c>
      <c r="E172" s="840" t="s">
        <v>1970</v>
      </c>
      <c r="F172" s="756" t="s">
        <v>1956</v>
      </c>
      <c r="G172" s="756" t="s">
        <v>2151</v>
      </c>
      <c r="H172" s="756" t="s">
        <v>558</v>
      </c>
      <c r="I172" s="756" t="s">
        <v>2294</v>
      </c>
      <c r="J172" s="756" t="s">
        <v>1680</v>
      </c>
      <c r="K172" s="756" t="s">
        <v>2295</v>
      </c>
      <c r="L172" s="757">
        <v>87.41</v>
      </c>
      <c r="M172" s="757">
        <v>87.41</v>
      </c>
      <c r="N172" s="756">
        <v>1</v>
      </c>
      <c r="O172" s="841">
        <v>0.5</v>
      </c>
      <c r="P172" s="757"/>
      <c r="Q172" s="774">
        <v>0</v>
      </c>
      <c r="R172" s="756"/>
      <c r="S172" s="774">
        <v>0</v>
      </c>
      <c r="T172" s="841"/>
      <c r="U172" s="797">
        <v>0</v>
      </c>
    </row>
    <row r="173" spans="1:21" ht="14.4" customHeight="1" x14ac:dyDescent="0.3">
      <c r="A173" s="755">
        <v>30</v>
      </c>
      <c r="B173" s="756" t="s">
        <v>1955</v>
      </c>
      <c r="C173" s="756" t="s">
        <v>1959</v>
      </c>
      <c r="D173" s="839" t="s">
        <v>2991</v>
      </c>
      <c r="E173" s="840" t="s">
        <v>1970</v>
      </c>
      <c r="F173" s="756" t="s">
        <v>1956</v>
      </c>
      <c r="G173" s="756" t="s">
        <v>2296</v>
      </c>
      <c r="H173" s="756" t="s">
        <v>531</v>
      </c>
      <c r="I173" s="756" t="s">
        <v>2297</v>
      </c>
      <c r="J173" s="756" t="s">
        <v>578</v>
      </c>
      <c r="K173" s="756" t="s">
        <v>2298</v>
      </c>
      <c r="L173" s="757">
        <v>52.61</v>
      </c>
      <c r="M173" s="757">
        <v>52.61</v>
      </c>
      <c r="N173" s="756">
        <v>1</v>
      </c>
      <c r="O173" s="841">
        <v>0.5</v>
      </c>
      <c r="P173" s="757"/>
      <c r="Q173" s="774">
        <v>0</v>
      </c>
      <c r="R173" s="756"/>
      <c r="S173" s="774">
        <v>0</v>
      </c>
      <c r="T173" s="841"/>
      <c r="U173" s="797">
        <v>0</v>
      </c>
    </row>
    <row r="174" spans="1:21" ht="14.4" customHeight="1" x14ac:dyDescent="0.3">
      <c r="A174" s="755">
        <v>30</v>
      </c>
      <c r="B174" s="756" t="s">
        <v>1955</v>
      </c>
      <c r="C174" s="756" t="s">
        <v>1959</v>
      </c>
      <c r="D174" s="839" t="s">
        <v>2991</v>
      </c>
      <c r="E174" s="840" t="s">
        <v>1970</v>
      </c>
      <c r="F174" s="756" t="s">
        <v>1956</v>
      </c>
      <c r="G174" s="756" t="s">
        <v>2299</v>
      </c>
      <c r="H174" s="756" t="s">
        <v>531</v>
      </c>
      <c r="I174" s="756" t="s">
        <v>1620</v>
      </c>
      <c r="J174" s="756" t="s">
        <v>1141</v>
      </c>
      <c r="K174" s="756" t="s">
        <v>1617</v>
      </c>
      <c r="L174" s="757">
        <v>160.1</v>
      </c>
      <c r="M174" s="757">
        <v>160.1</v>
      </c>
      <c r="N174" s="756">
        <v>1</v>
      </c>
      <c r="O174" s="841">
        <v>0.5</v>
      </c>
      <c r="P174" s="757">
        <v>160.1</v>
      </c>
      <c r="Q174" s="774">
        <v>1</v>
      </c>
      <c r="R174" s="756">
        <v>1</v>
      </c>
      <c r="S174" s="774">
        <v>1</v>
      </c>
      <c r="T174" s="841">
        <v>0.5</v>
      </c>
      <c r="U174" s="797">
        <v>1</v>
      </c>
    </row>
    <row r="175" spans="1:21" ht="14.4" customHeight="1" x14ac:dyDescent="0.3">
      <c r="A175" s="755">
        <v>30</v>
      </c>
      <c r="B175" s="756" t="s">
        <v>1955</v>
      </c>
      <c r="C175" s="756" t="s">
        <v>1959</v>
      </c>
      <c r="D175" s="839" t="s">
        <v>2991</v>
      </c>
      <c r="E175" s="840" t="s">
        <v>1970</v>
      </c>
      <c r="F175" s="756" t="s">
        <v>1956</v>
      </c>
      <c r="G175" s="756" t="s">
        <v>2156</v>
      </c>
      <c r="H175" s="756" t="s">
        <v>558</v>
      </c>
      <c r="I175" s="756" t="s">
        <v>1669</v>
      </c>
      <c r="J175" s="756" t="s">
        <v>1667</v>
      </c>
      <c r="K175" s="756" t="s">
        <v>1670</v>
      </c>
      <c r="L175" s="757">
        <v>16.09</v>
      </c>
      <c r="M175" s="757">
        <v>16.09</v>
      </c>
      <c r="N175" s="756">
        <v>1</v>
      </c>
      <c r="O175" s="841">
        <v>0.5</v>
      </c>
      <c r="P175" s="757"/>
      <c r="Q175" s="774">
        <v>0</v>
      </c>
      <c r="R175" s="756"/>
      <c r="S175" s="774">
        <v>0</v>
      </c>
      <c r="T175" s="841"/>
      <c r="U175" s="797">
        <v>0</v>
      </c>
    </row>
    <row r="176" spans="1:21" ht="14.4" customHeight="1" x14ac:dyDescent="0.3">
      <c r="A176" s="755">
        <v>30</v>
      </c>
      <c r="B176" s="756" t="s">
        <v>1955</v>
      </c>
      <c r="C176" s="756" t="s">
        <v>1959</v>
      </c>
      <c r="D176" s="839" t="s">
        <v>2991</v>
      </c>
      <c r="E176" s="840" t="s">
        <v>1970</v>
      </c>
      <c r="F176" s="756" t="s">
        <v>1956</v>
      </c>
      <c r="G176" s="756" t="s">
        <v>2160</v>
      </c>
      <c r="H176" s="756" t="s">
        <v>531</v>
      </c>
      <c r="I176" s="756" t="s">
        <v>2300</v>
      </c>
      <c r="J176" s="756" t="s">
        <v>2301</v>
      </c>
      <c r="K176" s="756" t="s">
        <v>2302</v>
      </c>
      <c r="L176" s="757">
        <v>316.36</v>
      </c>
      <c r="M176" s="757">
        <v>316.36</v>
      </c>
      <c r="N176" s="756">
        <v>1</v>
      </c>
      <c r="O176" s="841">
        <v>0.5</v>
      </c>
      <c r="P176" s="757">
        <v>316.36</v>
      </c>
      <c r="Q176" s="774">
        <v>1</v>
      </c>
      <c r="R176" s="756">
        <v>1</v>
      </c>
      <c r="S176" s="774">
        <v>1</v>
      </c>
      <c r="T176" s="841">
        <v>0.5</v>
      </c>
      <c r="U176" s="797">
        <v>1</v>
      </c>
    </row>
    <row r="177" spans="1:21" ht="14.4" customHeight="1" x14ac:dyDescent="0.3">
      <c r="A177" s="755">
        <v>30</v>
      </c>
      <c r="B177" s="756" t="s">
        <v>1955</v>
      </c>
      <c r="C177" s="756" t="s">
        <v>1959</v>
      </c>
      <c r="D177" s="839" t="s">
        <v>2991</v>
      </c>
      <c r="E177" s="840" t="s">
        <v>1970</v>
      </c>
      <c r="F177" s="756" t="s">
        <v>1956</v>
      </c>
      <c r="G177" s="756" t="s">
        <v>2303</v>
      </c>
      <c r="H177" s="756" t="s">
        <v>531</v>
      </c>
      <c r="I177" s="756" t="s">
        <v>2304</v>
      </c>
      <c r="J177" s="756" t="s">
        <v>790</v>
      </c>
      <c r="K177" s="756" t="s">
        <v>2074</v>
      </c>
      <c r="L177" s="757">
        <v>0</v>
      </c>
      <c r="M177" s="757">
        <v>0</v>
      </c>
      <c r="N177" s="756">
        <v>1</v>
      </c>
      <c r="O177" s="841">
        <v>0.5</v>
      </c>
      <c r="P177" s="757"/>
      <c r="Q177" s="774"/>
      <c r="R177" s="756"/>
      <c r="S177" s="774">
        <v>0</v>
      </c>
      <c r="T177" s="841"/>
      <c r="U177" s="797">
        <v>0</v>
      </c>
    </row>
    <row r="178" spans="1:21" ht="14.4" customHeight="1" x14ac:dyDescent="0.3">
      <c r="A178" s="755">
        <v>30</v>
      </c>
      <c r="B178" s="756" t="s">
        <v>1955</v>
      </c>
      <c r="C178" s="756" t="s">
        <v>1959</v>
      </c>
      <c r="D178" s="839" t="s">
        <v>2991</v>
      </c>
      <c r="E178" s="840" t="s">
        <v>1970</v>
      </c>
      <c r="F178" s="756" t="s">
        <v>1956</v>
      </c>
      <c r="G178" s="756" t="s">
        <v>2167</v>
      </c>
      <c r="H178" s="756" t="s">
        <v>531</v>
      </c>
      <c r="I178" s="756" t="s">
        <v>2305</v>
      </c>
      <c r="J178" s="756" t="s">
        <v>2169</v>
      </c>
      <c r="K178" s="756" t="s">
        <v>2306</v>
      </c>
      <c r="L178" s="757">
        <v>0</v>
      </c>
      <c r="M178" s="757">
        <v>0</v>
      </c>
      <c r="N178" s="756">
        <v>1</v>
      </c>
      <c r="O178" s="841">
        <v>0.5</v>
      </c>
      <c r="P178" s="757"/>
      <c r="Q178" s="774"/>
      <c r="R178" s="756"/>
      <c r="S178" s="774">
        <v>0</v>
      </c>
      <c r="T178" s="841"/>
      <c r="U178" s="797">
        <v>0</v>
      </c>
    </row>
    <row r="179" spans="1:21" ht="14.4" customHeight="1" x14ac:dyDescent="0.3">
      <c r="A179" s="755">
        <v>30</v>
      </c>
      <c r="B179" s="756" t="s">
        <v>1955</v>
      </c>
      <c r="C179" s="756" t="s">
        <v>1959</v>
      </c>
      <c r="D179" s="839" t="s">
        <v>2991</v>
      </c>
      <c r="E179" s="840" t="s">
        <v>1970</v>
      </c>
      <c r="F179" s="756" t="s">
        <v>1956</v>
      </c>
      <c r="G179" s="756" t="s">
        <v>2175</v>
      </c>
      <c r="H179" s="756" t="s">
        <v>558</v>
      </c>
      <c r="I179" s="756" t="s">
        <v>1823</v>
      </c>
      <c r="J179" s="756" t="s">
        <v>1824</v>
      </c>
      <c r="K179" s="756" t="s">
        <v>1825</v>
      </c>
      <c r="L179" s="757">
        <v>0</v>
      </c>
      <c r="M179" s="757">
        <v>0</v>
      </c>
      <c r="N179" s="756">
        <v>7</v>
      </c>
      <c r="O179" s="841">
        <v>4</v>
      </c>
      <c r="P179" s="757">
        <v>0</v>
      </c>
      <c r="Q179" s="774"/>
      <c r="R179" s="756">
        <v>4</v>
      </c>
      <c r="S179" s="774">
        <v>0.5714285714285714</v>
      </c>
      <c r="T179" s="841">
        <v>2</v>
      </c>
      <c r="U179" s="797">
        <v>0.5</v>
      </c>
    </row>
    <row r="180" spans="1:21" ht="14.4" customHeight="1" x14ac:dyDescent="0.3">
      <c r="A180" s="755">
        <v>30</v>
      </c>
      <c r="B180" s="756" t="s">
        <v>1955</v>
      </c>
      <c r="C180" s="756" t="s">
        <v>1959</v>
      </c>
      <c r="D180" s="839" t="s">
        <v>2991</v>
      </c>
      <c r="E180" s="840" t="s">
        <v>1970</v>
      </c>
      <c r="F180" s="756" t="s">
        <v>1956</v>
      </c>
      <c r="G180" s="756" t="s">
        <v>2176</v>
      </c>
      <c r="H180" s="756" t="s">
        <v>531</v>
      </c>
      <c r="I180" s="756" t="s">
        <v>2177</v>
      </c>
      <c r="J180" s="756" t="s">
        <v>1295</v>
      </c>
      <c r="K180" s="756" t="s">
        <v>2178</v>
      </c>
      <c r="L180" s="757">
        <v>42.08</v>
      </c>
      <c r="M180" s="757">
        <v>42.08</v>
      </c>
      <c r="N180" s="756">
        <v>1</v>
      </c>
      <c r="O180" s="841">
        <v>0.5</v>
      </c>
      <c r="P180" s="757"/>
      <c r="Q180" s="774">
        <v>0</v>
      </c>
      <c r="R180" s="756"/>
      <c r="S180" s="774">
        <v>0</v>
      </c>
      <c r="T180" s="841"/>
      <c r="U180" s="797">
        <v>0</v>
      </c>
    </row>
    <row r="181" spans="1:21" ht="14.4" customHeight="1" x14ac:dyDescent="0.3">
      <c r="A181" s="755">
        <v>30</v>
      </c>
      <c r="B181" s="756" t="s">
        <v>1955</v>
      </c>
      <c r="C181" s="756" t="s">
        <v>1959</v>
      </c>
      <c r="D181" s="839" t="s">
        <v>2991</v>
      </c>
      <c r="E181" s="840" t="s">
        <v>1970</v>
      </c>
      <c r="F181" s="756" t="s">
        <v>1956</v>
      </c>
      <c r="G181" s="756" t="s">
        <v>2186</v>
      </c>
      <c r="H181" s="756" t="s">
        <v>531</v>
      </c>
      <c r="I181" s="756" t="s">
        <v>2189</v>
      </c>
      <c r="J181" s="756" t="s">
        <v>807</v>
      </c>
      <c r="K181" s="756" t="s">
        <v>2190</v>
      </c>
      <c r="L181" s="757">
        <v>80.959999999999994</v>
      </c>
      <c r="M181" s="757">
        <v>242.88</v>
      </c>
      <c r="N181" s="756">
        <v>3</v>
      </c>
      <c r="O181" s="841">
        <v>1.5</v>
      </c>
      <c r="P181" s="757">
        <v>80.959999999999994</v>
      </c>
      <c r="Q181" s="774">
        <v>0.33333333333333331</v>
      </c>
      <c r="R181" s="756">
        <v>1</v>
      </c>
      <c r="S181" s="774">
        <v>0.33333333333333331</v>
      </c>
      <c r="T181" s="841">
        <v>0.5</v>
      </c>
      <c r="U181" s="797">
        <v>0.33333333333333331</v>
      </c>
    </row>
    <row r="182" spans="1:21" ht="14.4" customHeight="1" x14ac:dyDescent="0.3">
      <c r="A182" s="755">
        <v>30</v>
      </c>
      <c r="B182" s="756" t="s">
        <v>1955</v>
      </c>
      <c r="C182" s="756" t="s">
        <v>1959</v>
      </c>
      <c r="D182" s="839" t="s">
        <v>2991</v>
      </c>
      <c r="E182" s="840" t="s">
        <v>1970</v>
      </c>
      <c r="F182" s="756" t="s">
        <v>1956</v>
      </c>
      <c r="G182" s="756" t="s">
        <v>2191</v>
      </c>
      <c r="H182" s="756" t="s">
        <v>531</v>
      </c>
      <c r="I182" s="756" t="s">
        <v>2192</v>
      </c>
      <c r="J182" s="756" t="s">
        <v>1237</v>
      </c>
      <c r="K182" s="756" t="s">
        <v>1807</v>
      </c>
      <c r="L182" s="757">
        <v>122.73</v>
      </c>
      <c r="M182" s="757">
        <v>368.19</v>
      </c>
      <c r="N182" s="756">
        <v>3</v>
      </c>
      <c r="O182" s="841">
        <v>1.5</v>
      </c>
      <c r="P182" s="757">
        <v>368.19</v>
      </c>
      <c r="Q182" s="774">
        <v>1</v>
      </c>
      <c r="R182" s="756">
        <v>3</v>
      </c>
      <c r="S182" s="774">
        <v>1</v>
      </c>
      <c r="T182" s="841">
        <v>1.5</v>
      </c>
      <c r="U182" s="797">
        <v>1</v>
      </c>
    </row>
    <row r="183" spans="1:21" ht="14.4" customHeight="1" x14ac:dyDescent="0.3">
      <c r="A183" s="755">
        <v>30</v>
      </c>
      <c r="B183" s="756" t="s">
        <v>1955</v>
      </c>
      <c r="C183" s="756" t="s">
        <v>1959</v>
      </c>
      <c r="D183" s="839" t="s">
        <v>2991</v>
      </c>
      <c r="E183" s="840" t="s">
        <v>1970</v>
      </c>
      <c r="F183" s="756" t="s">
        <v>1956</v>
      </c>
      <c r="G183" s="756" t="s">
        <v>2307</v>
      </c>
      <c r="H183" s="756" t="s">
        <v>531</v>
      </c>
      <c r="I183" s="756" t="s">
        <v>2308</v>
      </c>
      <c r="J183" s="756" t="s">
        <v>1279</v>
      </c>
      <c r="K183" s="756" t="s">
        <v>2309</v>
      </c>
      <c r="L183" s="757">
        <v>42.57</v>
      </c>
      <c r="M183" s="757">
        <v>42.57</v>
      </c>
      <c r="N183" s="756">
        <v>1</v>
      </c>
      <c r="O183" s="841">
        <v>0.5</v>
      </c>
      <c r="P183" s="757">
        <v>42.57</v>
      </c>
      <c r="Q183" s="774">
        <v>1</v>
      </c>
      <c r="R183" s="756">
        <v>1</v>
      </c>
      <c r="S183" s="774">
        <v>1</v>
      </c>
      <c r="T183" s="841">
        <v>0.5</v>
      </c>
      <c r="U183" s="797">
        <v>1</v>
      </c>
    </row>
    <row r="184" spans="1:21" ht="14.4" customHeight="1" x14ac:dyDescent="0.3">
      <c r="A184" s="755">
        <v>30</v>
      </c>
      <c r="B184" s="756" t="s">
        <v>1955</v>
      </c>
      <c r="C184" s="756" t="s">
        <v>1959</v>
      </c>
      <c r="D184" s="839" t="s">
        <v>2991</v>
      </c>
      <c r="E184" s="840" t="s">
        <v>1970</v>
      </c>
      <c r="F184" s="756" t="s">
        <v>1956</v>
      </c>
      <c r="G184" s="756" t="s">
        <v>2310</v>
      </c>
      <c r="H184" s="756" t="s">
        <v>558</v>
      </c>
      <c r="I184" s="756" t="s">
        <v>1627</v>
      </c>
      <c r="J184" s="756" t="s">
        <v>1628</v>
      </c>
      <c r="K184" s="756" t="s">
        <v>1629</v>
      </c>
      <c r="L184" s="757">
        <v>131.32</v>
      </c>
      <c r="M184" s="757">
        <v>131.32</v>
      </c>
      <c r="N184" s="756">
        <v>1</v>
      </c>
      <c r="O184" s="841">
        <v>0.5</v>
      </c>
      <c r="P184" s="757"/>
      <c r="Q184" s="774">
        <v>0</v>
      </c>
      <c r="R184" s="756"/>
      <c r="S184" s="774">
        <v>0</v>
      </c>
      <c r="T184" s="841"/>
      <c r="U184" s="797">
        <v>0</v>
      </c>
    </row>
    <row r="185" spans="1:21" ht="14.4" customHeight="1" x14ac:dyDescent="0.3">
      <c r="A185" s="755">
        <v>30</v>
      </c>
      <c r="B185" s="756" t="s">
        <v>1955</v>
      </c>
      <c r="C185" s="756" t="s">
        <v>1959</v>
      </c>
      <c r="D185" s="839" t="s">
        <v>2991</v>
      </c>
      <c r="E185" s="840" t="s">
        <v>1970</v>
      </c>
      <c r="F185" s="756" t="s">
        <v>1956</v>
      </c>
      <c r="G185" s="756" t="s">
        <v>2197</v>
      </c>
      <c r="H185" s="756" t="s">
        <v>531</v>
      </c>
      <c r="I185" s="756" t="s">
        <v>2311</v>
      </c>
      <c r="J185" s="756" t="s">
        <v>668</v>
      </c>
      <c r="K185" s="756" t="s">
        <v>2312</v>
      </c>
      <c r="L185" s="757">
        <v>271.94</v>
      </c>
      <c r="M185" s="757">
        <v>271.94</v>
      </c>
      <c r="N185" s="756">
        <v>1</v>
      </c>
      <c r="O185" s="841">
        <v>0.5</v>
      </c>
      <c r="P185" s="757">
        <v>271.94</v>
      </c>
      <c r="Q185" s="774">
        <v>1</v>
      </c>
      <c r="R185" s="756">
        <v>1</v>
      </c>
      <c r="S185" s="774">
        <v>1</v>
      </c>
      <c r="T185" s="841">
        <v>0.5</v>
      </c>
      <c r="U185" s="797">
        <v>1</v>
      </c>
    </row>
    <row r="186" spans="1:21" ht="14.4" customHeight="1" x14ac:dyDescent="0.3">
      <c r="A186" s="755">
        <v>30</v>
      </c>
      <c r="B186" s="756" t="s">
        <v>1955</v>
      </c>
      <c r="C186" s="756" t="s">
        <v>1959</v>
      </c>
      <c r="D186" s="839" t="s">
        <v>2991</v>
      </c>
      <c r="E186" s="840" t="s">
        <v>1970</v>
      </c>
      <c r="F186" s="756" t="s">
        <v>1956</v>
      </c>
      <c r="G186" s="756" t="s">
        <v>2313</v>
      </c>
      <c r="H186" s="756" t="s">
        <v>558</v>
      </c>
      <c r="I186" s="756" t="s">
        <v>1858</v>
      </c>
      <c r="J186" s="756" t="s">
        <v>1329</v>
      </c>
      <c r="K186" s="756" t="s">
        <v>1859</v>
      </c>
      <c r="L186" s="757">
        <v>0</v>
      </c>
      <c r="M186" s="757">
        <v>0</v>
      </c>
      <c r="N186" s="756">
        <v>1</v>
      </c>
      <c r="O186" s="841">
        <v>1</v>
      </c>
      <c r="P186" s="757">
        <v>0</v>
      </c>
      <c r="Q186" s="774"/>
      <c r="R186" s="756">
        <v>1</v>
      </c>
      <c r="S186" s="774">
        <v>1</v>
      </c>
      <c r="T186" s="841">
        <v>1</v>
      </c>
      <c r="U186" s="797">
        <v>1</v>
      </c>
    </row>
    <row r="187" spans="1:21" ht="14.4" customHeight="1" x14ac:dyDescent="0.3">
      <c r="A187" s="755">
        <v>30</v>
      </c>
      <c r="B187" s="756" t="s">
        <v>1955</v>
      </c>
      <c r="C187" s="756" t="s">
        <v>1959</v>
      </c>
      <c r="D187" s="839" t="s">
        <v>2991</v>
      </c>
      <c r="E187" s="840" t="s">
        <v>1970</v>
      </c>
      <c r="F187" s="756" t="s">
        <v>1956</v>
      </c>
      <c r="G187" s="756" t="s">
        <v>2209</v>
      </c>
      <c r="H187" s="756" t="s">
        <v>558</v>
      </c>
      <c r="I187" s="756" t="s">
        <v>1612</v>
      </c>
      <c r="J187" s="756" t="s">
        <v>1608</v>
      </c>
      <c r="K187" s="756" t="s">
        <v>1613</v>
      </c>
      <c r="L187" s="757">
        <v>1887.9</v>
      </c>
      <c r="M187" s="757">
        <v>1887.9</v>
      </c>
      <c r="N187" s="756">
        <v>1</v>
      </c>
      <c r="O187" s="841">
        <v>1</v>
      </c>
      <c r="P187" s="757"/>
      <c r="Q187" s="774">
        <v>0</v>
      </c>
      <c r="R187" s="756"/>
      <c r="S187" s="774">
        <v>0</v>
      </c>
      <c r="T187" s="841"/>
      <c r="U187" s="797">
        <v>0</v>
      </c>
    </row>
    <row r="188" spans="1:21" ht="14.4" customHeight="1" x14ac:dyDescent="0.3">
      <c r="A188" s="755">
        <v>30</v>
      </c>
      <c r="B188" s="756" t="s">
        <v>1955</v>
      </c>
      <c r="C188" s="756" t="s">
        <v>1959</v>
      </c>
      <c r="D188" s="839" t="s">
        <v>2991</v>
      </c>
      <c r="E188" s="840" t="s">
        <v>1970</v>
      </c>
      <c r="F188" s="756" t="s">
        <v>1956</v>
      </c>
      <c r="G188" s="756" t="s">
        <v>2209</v>
      </c>
      <c r="H188" s="756" t="s">
        <v>558</v>
      </c>
      <c r="I188" s="756" t="s">
        <v>1610</v>
      </c>
      <c r="J188" s="756" t="s">
        <v>1608</v>
      </c>
      <c r="K188" s="756" t="s">
        <v>1611</v>
      </c>
      <c r="L188" s="757">
        <v>1544.99</v>
      </c>
      <c r="M188" s="757">
        <v>1544.99</v>
      </c>
      <c r="N188" s="756">
        <v>1</v>
      </c>
      <c r="O188" s="841">
        <v>0.5</v>
      </c>
      <c r="P188" s="757">
        <v>1544.99</v>
      </c>
      <c r="Q188" s="774">
        <v>1</v>
      </c>
      <c r="R188" s="756">
        <v>1</v>
      </c>
      <c r="S188" s="774">
        <v>1</v>
      </c>
      <c r="T188" s="841">
        <v>0.5</v>
      </c>
      <c r="U188" s="797">
        <v>1</v>
      </c>
    </row>
    <row r="189" spans="1:21" ht="14.4" customHeight="1" x14ac:dyDescent="0.3">
      <c r="A189" s="755">
        <v>30</v>
      </c>
      <c r="B189" s="756" t="s">
        <v>1955</v>
      </c>
      <c r="C189" s="756" t="s">
        <v>1959</v>
      </c>
      <c r="D189" s="839" t="s">
        <v>2991</v>
      </c>
      <c r="E189" s="840" t="s">
        <v>1970</v>
      </c>
      <c r="F189" s="756" t="s">
        <v>1956</v>
      </c>
      <c r="G189" s="756" t="s">
        <v>2212</v>
      </c>
      <c r="H189" s="756" t="s">
        <v>558</v>
      </c>
      <c r="I189" s="756" t="s">
        <v>2213</v>
      </c>
      <c r="J189" s="756" t="s">
        <v>1559</v>
      </c>
      <c r="K189" s="756" t="s">
        <v>2214</v>
      </c>
      <c r="L189" s="757">
        <v>53.57</v>
      </c>
      <c r="M189" s="757">
        <v>53.57</v>
      </c>
      <c r="N189" s="756">
        <v>1</v>
      </c>
      <c r="O189" s="841">
        <v>0.5</v>
      </c>
      <c r="P189" s="757">
        <v>53.57</v>
      </c>
      <c r="Q189" s="774">
        <v>1</v>
      </c>
      <c r="R189" s="756">
        <v>1</v>
      </c>
      <c r="S189" s="774">
        <v>1</v>
      </c>
      <c r="T189" s="841">
        <v>0.5</v>
      </c>
      <c r="U189" s="797">
        <v>1</v>
      </c>
    </row>
    <row r="190" spans="1:21" ht="14.4" customHeight="1" x14ac:dyDescent="0.3">
      <c r="A190" s="755">
        <v>30</v>
      </c>
      <c r="B190" s="756" t="s">
        <v>1955</v>
      </c>
      <c r="C190" s="756" t="s">
        <v>1959</v>
      </c>
      <c r="D190" s="839" t="s">
        <v>2991</v>
      </c>
      <c r="E190" s="840" t="s">
        <v>1970</v>
      </c>
      <c r="F190" s="756" t="s">
        <v>1956</v>
      </c>
      <c r="G190" s="756" t="s">
        <v>2215</v>
      </c>
      <c r="H190" s="756" t="s">
        <v>531</v>
      </c>
      <c r="I190" s="756" t="s">
        <v>2314</v>
      </c>
      <c r="J190" s="756" t="s">
        <v>2315</v>
      </c>
      <c r="K190" s="756" t="s">
        <v>2316</v>
      </c>
      <c r="L190" s="757">
        <v>50.32</v>
      </c>
      <c r="M190" s="757">
        <v>50.32</v>
      </c>
      <c r="N190" s="756">
        <v>1</v>
      </c>
      <c r="O190" s="841">
        <v>0.5</v>
      </c>
      <c r="P190" s="757"/>
      <c r="Q190" s="774">
        <v>0</v>
      </c>
      <c r="R190" s="756"/>
      <c r="S190" s="774">
        <v>0</v>
      </c>
      <c r="T190" s="841"/>
      <c r="U190" s="797">
        <v>0</v>
      </c>
    </row>
    <row r="191" spans="1:21" ht="14.4" customHeight="1" x14ac:dyDescent="0.3">
      <c r="A191" s="755">
        <v>30</v>
      </c>
      <c r="B191" s="756" t="s">
        <v>1955</v>
      </c>
      <c r="C191" s="756" t="s">
        <v>1959</v>
      </c>
      <c r="D191" s="839" t="s">
        <v>2991</v>
      </c>
      <c r="E191" s="840" t="s">
        <v>1970</v>
      </c>
      <c r="F191" s="756" t="s">
        <v>1956</v>
      </c>
      <c r="G191" s="756" t="s">
        <v>2215</v>
      </c>
      <c r="H191" s="756" t="s">
        <v>558</v>
      </c>
      <c r="I191" s="756" t="s">
        <v>1819</v>
      </c>
      <c r="J191" s="756" t="s">
        <v>1820</v>
      </c>
      <c r="K191" s="756" t="s">
        <v>1821</v>
      </c>
      <c r="L191" s="757">
        <v>50.32</v>
      </c>
      <c r="M191" s="757">
        <v>100.64</v>
      </c>
      <c r="N191" s="756">
        <v>2</v>
      </c>
      <c r="O191" s="841">
        <v>1</v>
      </c>
      <c r="P191" s="757">
        <v>50.32</v>
      </c>
      <c r="Q191" s="774">
        <v>0.5</v>
      </c>
      <c r="R191" s="756">
        <v>1</v>
      </c>
      <c r="S191" s="774">
        <v>0.5</v>
      </c>
      <c r="T191" s="841">
        <v>0.5</v>
      </c>
      <c r="U191" s="797">
        <v>0.5</v>
      </c>
    </row>
    <row r="192" spans="1:21" ht="14.4" customHeight="1" x14ac:dyDescent="0.3">
      <c r="A192" s="755">
        <v>30</v>
      </c>
      <c r="B192" s="756" t="s">
        <v>1955</v>
      </c>
      <c r="C192" s="756" t="s">
        <v>1959</v>
      </c>
      <c r="D192" s="839" t="s">
        <v>2991</v>
      </c>
      <c r="E192" s="840" t="s">
        <v>1971</v>
      </c>
      <c r="F192" s="756" t="s">
        <v>1956</v>
      </c>
      <c r="G192" s="756" t="s">
        <v>2317</v>
      </c>
      <c r="H192" s="756" t="s">
        <v>531</v>
      </c>
      <c r="I192" s="756" t="s">
        <v>2318</v>
      </c>
      <c r="J192" s="756" t="s">
        <v>2319</v>
      </c>
      <c r="K192" s="756" t="s">
        <v>2320</v>
      </c>
      <c r="L192" s="757">
        <v>35.11</v>
      </c>
      <c r="M192" s="757">
        <v>35.11</v>
      </c>
      <c r="N192" s="756">
        <v>1</v>
      </c>
      <c r="O192" s="841">
        <v>0.5</v>
      </c>
      <c r="P192" s="757"/>
      <c r="Q192" s="774">
        <v>0</v>
      </c>
      <c r="R192" s="756"/>
      <c r="S192" s="774">
        <v>0</v>
      </c>
      <c r="T192" s="841"/>
      <c r="U192" s="797">
        <v>0</v>
      </c>
    </row>
    <row r="193" spans="1:21" ht="14.4" customHeight="1" x14ac:dyDescent="0.3">
      <c r="A193" s="755">
        <v>30</v>
      </c>
      <c r="B193" s="756" t="s">
        <v>1955</v>
      </c>
      <c r="C193" s="756" t="s">
        <v>1959</v>
      </c>
      <c r="D193" s="839" t="s">
        <v>2991</v>
      </c>
      <c r="E193" s="840" t="s">
        <v>1971</v>
      </c>
      <c r="F193" s="756" t="s">
        <v>1956</v>
      </c>
      <c r="G193" s="756" t="s">
        <v>1976</v>
      </c>
      <c r="H193" s="756" t="s">
        <v>531</v>
      </c>
      <c r="I193" s="756" t="s">
        <v>1806</v>
      </c>
      <c r="J193" s="756" t="s">
        <v>1051</v>
      </c>
      <c r="K193" s="756" t="s">
        <v>1807</v>
      </c>
      <c r="L193" s="757">
        <v>36.270000000000003</v>
      </c>
      <c r="M193" s="757">
        <v>108.81</v>
      </c>
      <c r="N193" s="756">
        <v>3</v>
      </c>
      <c r="O193" s="841">
        <v>1.5</v>
      </c>
      <c r="P193" s="757"/>
      <c r="Q193" s="774">
        <v>0</v>
      </c>
      <c r="R193" s="756"/>
      <c r="S193" s="774">
        <v>0</v>
      </c>
      <c r="T193" s="841"/>
      <c r="U193" s="797">
        <v>0</v>
      </c>
    </row>
    <row r="194" spans="1:21" ht="14.4" customHeight="1" x14ac:dyDescent="0.3">
      <c r="A194" s="755">
        <v>30</v>
      </c>
      <c r="B194" s="756" t="s">
        <v>1955</v>
      </c>
      <c r="C194" s="756" t="s">
        <v>1959</v>
      </c>
      <c r="D194" s="839" t="s">
        <v>2991</v>
      </c>
      <c r="E194" s="840" t="s">
        <v>1971</v>
      </c>
      <c r="F194" s="756" t="s">
        <v>1956</v>
      </c>
      <c r="G194" s="756" t="s">
        <v>2321</v>
      </c>
      <c r="H194" s="756" t="s">
        <v>558</v>
      </c>
      <c r="I194" s="756" t="s">
        <v>1622</v>
      </c>
      <c r="J194" s="756" t="s">
        <v>713</v>
      </c>
      <c r="K194" s="756" t="s">
        <v>1623</v>
      </c>
      <c r="L194" s="757">
        <v>72</v>
      </c>
      <c r="M194" s="757">
        <v>72</v>
      </c>
      <c r="N194" s="756">
        <v>1</v>
      </c>
      <c r="O194" s="841">
        <v>0.5</v>
      </c>
      <c r="P194" s="757">
        <v>72</v>
      </c>
      <c r="Q194" s="774">
        <v>1</v>
      </c>
      <c r="R194" s="756">
        <v>1</v>
      </c>
      <c r="S194" s="774">
        <v>1</v>
      </c>
      <c r="T194" s="841">
        <v>0.5</v>
      </c>
      <c r="U194" s="797">
        <v>1</v>
      </c>
    </row>
    <row r="195" spans="1:21" ht="14.4" customHeight="1" x14ac:dyDescent="0.3">
      <c r="A195" s="755">
        <v>30</v>
      </c>
      <c r="B195" s="756" t="s">
        <v>1955</v>
      </c>
      <c r="C195" s="756" t="s">
        <v>1959</v>
      </c>
      <c r="D195" s="839" t="s">
        <v>2991</v>
      </c>
      <c r="E195" s="840" t="s">
        <v>1971</v>
      </c>
      <c r="F195" s="756" t="s">
        <v>1956</v>
      </c>
      <c r="G195" s="756" t="s">
        <v>1978</v>
      </c>
      <c r="H195" s="756" t="s">
        <v>531</v>
      </c>
      <c r="I195" s="756" t="s">
        <v>1979</v>
      </c>
      <c r="J195" s="756" t="s">
        <v>602</v>
      </c>
      <c r="K195" s="756" t="s">
        <v>1894</v>
      </c>
      <c r="L195" s="757">
        <v>62.18</v>
      </c>
      <c r="M195" s="757">
        <v>124.36</v>
      </c>
      <c r="N195" s="756">
        <v>2</v>
      </c>
      <c r="O195" s="841">
        <v>1</v>
      </c>
      <c r="P195" s="757">
        <v>62.18</v>
      </c>
      <c r="Q195" s="774">
        <v>0.5</v>
      </c>
      <c r="R195" s="756">
        <v>1</v>
      </c>
      <c r="S195" s="774">
        <v>0.5</v>
      </c>
      <c r="T195" s="841">
        <v>0.5</v>
      </c>
      <c r="U195" s="797">
        <v>0.5</v>
      </c>
    </row>
    <row r="196" spans="1:21" ht="14.4" customHeight="1" x14ac:dyDescent="0.3">
      <c r="A196" s="755">
        <v>30</v>
      </c>
      <c r="B196" s="756" t="s">
        <v>1955</v>
      </c>
      <c r="C196" s="756" t="s">
        <v>1959</v>
      </c>
      <c r="D196" s="839" t="s">
        <v>2991</v>
      </c>
      <c r="E196" s="840" t="s">
        <v>1971</v>
      </c>
      <c r="F196" s="756" t="s">
        <v>1956</v>
      </c>
      <c r="G196" s="756" t="s">
        <v>1978</v>
      </c>
      <c r="H196" s="756" t="s">
        <v>531</v>
      </c>
      <c r="I196" s="756" t="s">
        <v>1980</v>
      </c>
      <c r="J196" s="756" t="s">
        <v>604</v>
      </c>
      <c r="K196" s="756" t="s">
        <v>1672</v>
      </c>
      <c r="L196" s="757">
        <v>31.09</v>
      </c>
      <c r="M196" s="757">
        <v>93.27</v>
      </c>
      <c r="N196" s="756">
        <v>3</v>
      </c>
      <c r="O196" s="841">
        <v>1.5</v>
      </c>
      <c r="P196" s="757">
        <v>31.09</v>
      </c>
      <c r="Q196" s="774">
        <v>0.33333333333333337</v>
      </c>
      <c r="R196" s="756">
        <v>1</v>
      </c>
      <c r="S196" s="774">
        <v>0.33333333333333331</v>
      </c>
      <c r="T196" s="841">
        <v>0.5</v>
      </c>
      <c r="U196" s="797">
        <v>0.33333333333333331</v>
      </c>
    </row>
    <row r="197" spans="1:21" ht="14.4" customHeight="1" x14ac:dyDescent="0.3">
      <c r="A197" s="755">
        <v>30</v>
      </c>
      <c r="B197" s="756" t="s">
        <v>1955</v>
      </c>
      <c r="C197" s="756" t="s">
        <v>1959</v>
      </c>
      <c r="D197" s="839" t="s">
        <v>2991</v>
      </c>
      <c r="E197" s="840" t="s">
        <v>1971</v>
      </c>
      <c r="F197" s="756" t="s">
        <v>1956</v>
      </c>
      <c r="G197" s="756" t="s">
        <v>1981</v>
      </c>
      <c r="H197" s="756" t="s">
        <v>558</v>
      </c>
      <c r="I197" s="756" t="s">
        <v>1747</v>
      </c>
      <c r="J197" s="756" t="s">
        <v>596</v>
      </c>
      <c r="K197" s="756" t="s">
        <v>1748</v>
      </c>
      <c r="L197" s="757">
        <v>154.36000000000001</v>
      </c>
      <c r="M197" s="757">
        <v>154.36000000000001</v>
      </c>
      <c r="N197" s="756">
        <v>1</v>
      </c>
      <c r="O197" s="841">
        <v>0.5</v>
      </c>
      <c r="P197" s="757">
        <v>154.36000000000001</v>
      </c>
      <c r="Q197" s="774">
        <v>1</v>
      </c>
      <c r="R197" s="756">
        <v>1</v>
      </c>
      <c r="S197" s="774">
        <v>1</v>
      </c>
      <c r="T197" s="841">
        <v>0.5</v>
      </c>
      <c r="U197" s="797">
        <v>1</v>
      </c>
    </row>
    <row r="198" spans="1:21" ht="14.4" customHeight="1" x14ac:dyDescent="0.3">
      <c r="A198" s="755">
        <v>30</v>
      </c>
      <c r="B198" s="756" t="s">
        <v>1955</v>
      </c>
      <c r="C198" s="756" t="s">
        <v>1959</v>
      </c>
      <c r="D198" s="839" t="s">
        <v>2991</v>
      </c>
      <c r="E198" s="840" t="s">
        <v>1971</v>
      </c>
      <c r="F198" s="756" t="s">
        <v>1956</v>
      </c>
      <c r="G198" s="756" t="s">
        <v>1982</v>
      </c>
      <c r="H198" s="756" t="s">
        <v>558</v>
      </c>
      <c r="I198" s="756" t="s">
        <v>1704</v>
      </c>
      <c r="J198" s="756" t="s">
        <v>1702</v>
      </c>
      <c r="K198" s="756" t="s">
        <v>1642</v>
      </c>
      <c r="L198" s="757">
        <v>58.86</v>
      </c>
      <c r="M198" s="757">
        <v>117.72</v>
      </c>
      <c r="N198" s="756">
        <v>2</v>
      </c>
      <c r="O198" s="841">
        <v>1.5</v>
      </c>
      <c r="P198" s="757">
        <v>58.86</v>
      </c>
      <c r="Q198" s="774">
        <v>0.5</v>
      </c>
      <c r="R198" s="756">
        <v>1</v>
      </c>
      <c r="S198" s="774">
        <v>0.5</v>
      </c>
      <c r="T198" s="841">
        <v>0.5</v>
      </c>
      <c r="U198" s="797">
        <v>0.33333333333333331</v>
      </c>
    </row>
    <row r="199" spans="1:21" ht="14.4" customHeight="1" x14ac:dyDescent="0.3">
      <c r="A199" s="755">
        <v>30</v>
      </c>
      <c r="B199" s="756" t="s">
        <v>1955</v>
      </c>
      <c r="C199" s="756" t="s">
        <v>1959</v>
      </c>
      <c r="D199" s="839" t="s">
        <v>2991</v>
      </c>
      <c r="E199" s="840" t="s">
        <v>1971</v>
      </c>
      <c r="F199" s="756" t="s">
        <v>1956</v>
      </c>
      <c r="G199" s="756" t="s">
        <v>1982</v>
      </c>
      <c r="H199" s="756" t="s">
        <v>558</v>
      </c>
      <c r="I199" s="756" t="s">
        <v>1707</v>
      </c>
      <c r="J199" s="756" t="s">
        <v>1702</v>
      </c>
      <c r="K199" s="756" t="s">
        <v>1708</v>
      </c>
      <c r="L199" s="757">
        <v>117.73</v>
      </c>
      <c r="M199" s="757">
        <v>235.46</v>
      </c>
      <c r="N199" s="756">
        <v>2</v>
      </c>
      <c r="O199" s="841">
        <v>1</v>
      </c>
      <c r="P199" s="757"/>
      <c r="Q199" s="774">
        <v>0</v>
      </c>
      <c r="R199" s="756"/>
      <c r="S199" s="774">
        <v>0</v>
      </c>
      <c r="T199" s="841"/>
      <c r="U199" s="797">
        <v>0</v>
      </c>
    </row>
    <row r="200" spans="1:21" ht="14.4" customHeight="1" x14ac:dyDescent="0.3">
      <c r="A200" s="755">
        <v>30</v>
      </c>
      <c r="B200" s="756" t="s">
        <v>1955</v>
      </c>
      <c r="C200" s="756" t="s">
        <v>1959</v>
      </c>
      <c r="D200" s="839" t="s">
        <v>2991</v>
      </c>
      <c r="E200" s="840" t="s">
        <v>1971</v>
      </c>
      <c r="F200" s="756" t="s">
        <v>1956</v>
      </c>
      <c r="G200" s="756" t="s">
        <v>1982</v>
      </c>
      <c r="H200" s="756" t="s">
        <v>558</v>
      </c>
      <c r="I200" s="756" t="s">
        <v>2322</v>
      </c>
      <c r="J200" s="756" t="s">
        <v>1702</v>
      </c>
      <c r="K200" s="756" t="s">
        <v>2323</v>
      </c>
      <c r="L200" s="757">
        <v>181.13</v>
      </c>
      <c r="M200" s="757">
        <v>181.13</v>
      </c>
      <c r="N200" s="756">
        <v>1</v>
      </c>
      <c r="O200" s="841">
        <v>0.5</v>
      </c>
      <c r="P200" s="757"/>
      <c r="Q200" s="774">
        <v>0</v>
      </c>
      <c r="R200" s="756"/>
      <c r="S200" s="774">
        <v>0</v>
      </c>
      <c r="T200" s="841"/>
      <c r="U200" s="797">
        <v>0</v>
      </c>
    </row>
    <row r="201" spans="1:21" ht="14.4" customHeight="1" x14ac:dyDescent="0.3">
      <c r="A201" s="755">
        <v>30</v>
      </c>
      <c r="B201" s="756" t="s">
        <v>1955</v>
      </c>
      <c r="C201" s="756" t="s">
        <v>1959</v>
      </c>
      <c r="D201" s="839" t="s">
        <v>2991</v>
      </c>
      <c r="E201" s="840" t="s">
        <v>1971</v>
      </c>
      <c r="F201" s="756" t="s">
        <v>1956</v>
      </c>
      <c r="G201" s="756" t="s">
        <v>2324</v>
      </c>
      <c r="H201" s="756" t="s">
        <v>531</v>
      </c>
      <c r="I201" s="756" t="s">
        <v>2325</v>
      </c>
      <c r="J201" s="756" t="s">
        <v>2326</v>
      </c>
      <c r="K201" s="756" t="s">
        <v>2327</v>
      </c>
      <c r="L201" s="757">
        <v>128.55000000000001</v>
      </c>
      <c r="M201" s="757">
        <v>128.55000000000001</v>
      </c>
      <c r="N201" s="756">
        <v>1</v>
      </c>
      <c r="O201" s="841">
        <v>0.5</v>
      </c>
      <c r="P201" s="757"/>
      <c r="Q201" s="774">
        <v>0</v>
      </c>
      <c r="R201" s="756"/>
      <c r="S201" s="774">
        <v>0</v>
      </c>
      <c r="T201" s="841"/>
      <c r="U201" s="797">
        <v>0</v>
      </c>
    </row>
    <row r="202" spans="1:21" ht="14.4" customHeight="1" x14ac:dyDescent="0.3">
      <c r="A202" s="755">
        <v>30</v>
      </c>
      <c r="B202" s="756" t="s">
        <v>1955</v>
      </c>
      <c r="C202" s="756" t="s">
        <v>1959</v>
      </c>
      <c r="D202" s="839" t="s">
        <v>2991</v>
      </c>
      <c r="E202" s="840" t="s">
        <v>1971</v>
      </c>
      <c r="F202" s="756" t="s">
        <v>1956</v>
      </c>
      <c r="G202" s="756" t="s">
        <v>2232</v>
      </c>
      <c r="H202" s="756" t="s">
        <v>558</v>
      </c>
      <c r="I202" s="756" t="s">
        <v>1635</v>
      </c>
      <c r="J202" s="756" t="s">
        <v>1636</v>
      </c>
      <c r="K202" s="756" t="s">
        <v>1637</v>
      </c>
      <c r="L202" s="757">
        <v>65.540000000000006</v>
      </c>
      <c r="M202" s="757">
        <v>131.08000000000001</v>
      </c>
      <c r="N202" s="756">
        <v>2</v>
      </c>
      <c r="O202" s="841">
        <v>1</v>
      </c>
      <c r="P202" s="757">
        <v>65.540000000000006</v>
      </c>
      <c r="Q202" s="774">
        <v>0.5</v>
      </c>
      <c r="R202" s="756">
        <v>1</v>
      </c>
      <c r="S202" s="774">
        <v>0.5</v>
      </c>
      <c r="T202" s="841">
        <v>0.5</v>
      </c>
      <c r="U202" s="797">
        <v>0.5</v>
      </c>
    </row>
    <row r="203" spans="1:21" ht="14.4" customHeight="1" x14ac:dyDescent="0.3">
      <c r="A203" s="755">
        <v>30</v>
      </c>
      <c r="B203" s="756" t="s">
        <v>1955</v>
      </c>
      <c r="C203" s="756" t="s">
        <v>1959</v>
      </c>
      <c r="D203" s="839" t="s">
        <v>2991</v>
      </c>
      <c r="E203" s="840" t="s">
        <v>1971</v>
      </c>
      <c r="F203" s="756" t="s">
        <v>1956</v>
      </c>
      <c r="G203" s="756" t="s">
        <v>2328</v>
      </c>
      <c r="H203" s="756" t="s">
        <v>531</v>
      </c>
      <c r="I203" s="756" t="s">
        <v>2329</v>
      </c>
      <c r="J203" s="756" t="s">
        <v>574</v>
      </c>
      <c r="K203" s="756" t="s">
        <v>2330</v>
      </c>
      <c r="L203" s="757">
        <v>66.17</v>
      </c>
      <c r="M203" s="757">
        <v>66.17</v>
      </c>
      <c r="N203" s="756">
        <v>1</v>
      </c>
      <c r="O203" s="841">
        <v>0.5</v>
      </c>
      <c r="P203" s="757"/>
      <c r="Q203" s="774">
        <v>0</v>
      </c>
      <c r="R203" s="756"/>
      <c r="S203" s="774">
        <v>0</v>
      </c>
      <c r="T203" s="841"/>
      <c r="U203" s="797">
        <v>0</v>
      </c>
    </row>
    <row r="204" spans="1:21" ht="14.4" customHeight="1" x14ac:dyDescent="0.3">
      <c r="A204" s="755">
        <v>30</v>
      </c>
      <c r="B204" s="756" t="s">
        <v>1955</v>
      </c>
      <c r="C204" s="756" t="s">
        <v>1959</v>
      </c>
      <c r="D204" s="839" t="s">
        <v>2991</v>
      </c>
      <c r="E204" s="840" t="s">
        <v>1971</v>
      </c>
      <c r="F204" s="756" t="s">
        <v>1956</v>
      </c>
      <c r="G204" s="756" t="s">
        <v>1983</v>
      </c>
      <c r="H204" s="756" t="s">
        <v>558</v>
      </c>
      <c r="I204" s="756" t="s">
        <v>1639</v>
      </c>
      <c r="J204" s="756" t="s">
        <v>1159</v>
      </c>
      <c r="K204" s="756" t="s">
        <v>1640</v>
      </c>
      <c r="L204" s="757">
        <v>35.11</v>
      </c>
      <c r="M204" s="757">
        <v>70.22</v>
      </c>
      <c r="N204" s="756">
        <v>2</v>
      </c>
      <c r="O204" s="841">
        <v>1</v>
      </c>
      <c r="P204" s="757"/>
      <c r="Q204" s="774">
        <v>0</v>
      </c>
      <c r="R204" s="756"/>
      <c r="S204" s="774">
        <v>0</v>
      </c>
      <c r="T204" s="841"/>
      <c r="U204" s="797">
        <v>0</v>
      </c>
    </row>
    <row r="205" spans="1:21" ht="14.4" customHeight="1" x14ac:dyDescent="0.3">
      <c r="A205" s="755">
        <v>30</v>
      </c>
      <c r="B205" s="756" t="s">
        <v>1955</v>
      </c>
      <c r="C205" s="756" t="s">
        <v>1959</v>
      </c>
      <c r="D205" s="839" t="s">
        <v>2991</v>
      </c>
      <c r="E205" s="840" t="s">
        <v>1971</v>
      </c>
      <c r="F205" s="756" t="s">
        <v>1956</v>
      </c>
      <c r="G205" s="756" t="s">
        <v>1983</v>
      </c>
      <c r="H205" s="756" t="s">
        <v>558</v>
      </c>
      <c r="I205" s="756" t="s">
        <v>1641</v>
      </c>
      <c r="J205" s="756" t="s">
        <v>1158</v>
      </c>
      <c r="K205" s="756" t="s">
        <v>1642</v>
      </c>
      <c r="L205" s="757">
        <v>70.23</v>
      </c>
      <c r="M205" s="757">
        <v>140.46</v>
      </c>
      <c r="N205" s="756">
        <v>2</v>
      </c>
      <c r="O205" s="841">
        <v>1</v>
      </c>
      <c r="P205" s="757"/>
      <c r="Q205" s="774">
        <v>0</v>
      </c>
      <c r="R205" s="756"/>
      <c r="S205" s="774">
        <v>0</v>
      </c>
      <c r="T205" s="841"/>
      <c r="U205" s="797">
        <v>0</v>
      </c>
    </row>
    <row r="206" spans="1:21" ht="14.4" customHeight="1" x14ac:dyDescent="0.3">
      <c r="A206" s="755">
        <v>30</v>
      </c>
      <c r="B206" s="756" t="s">
        <v>1955</v>
      </c>
      <c r="C206" s="756" t="s">
        <v>1959</v>
      </c>
      <c r="D206" s="839" t="s">
        <v>2991</v>
      </c>
      <c r="E206" s="840" t="s">
        <v>1971</v>
      </c>
      <c r="F206" s="756" t="s">
        <v>1956</v>
      </c>
      <c r="G206" s="756" t="s">
        <v>1987</v>
      </c>
      <c r="H206" s="756" t="s">
        <v>558</v>
      </c>
      <c r="I206" s="756" t="s">
        <v>1988</v>
      </c>
      <c r="J206" s="756" t="s">
        <v>692</v>
      </c>
      <c r="K206" s="756" t="s">
        <v>1708</v>
      </c>
      <c r="L206" s="757">
        <v>85.16</v>
      </c>
      <c r="M206" s="757">
        <v>85.16</v>
      </c>
      <c r="N206" s="756">
        <v>1</v>
      </c>
      <c r="O206" s="841">
        <v>0.5</v>
      </c>
      <c r="P206" s="757"/>
      <c r="Q206" s="774">
        <v>0</v>
      </c>
      <c r="R206" s="756"/>
      <c r="S206" s="774">
        <v>0</v>
      </c>
      <c r="T206" s="841"/>
      <c r="U206" s="797">
        <v>0</v>
      </c>
    </row>
    <row r="207" spans="1:21" ht="14.4" customHeight="1" x14ac:dyDescent="0.3">
      <c r="A207" s="755">
        <v>30</v>
      </c>
      <c r="B207" s="756" t="s">
        <v>1955</v>
      </c>
      <c r="C207" s="756" t="s">
        <v>1959</v>
      </c>
      <c r="D207" s="839" t="s">
        <v>2991</v>
      </c>
      <c r="E207" s="840" t="s">
        <v>1971</v>
      </c>
      <c r="F207" s="756" t="s">
        <v>1956</v>
      </c>
      <c r="G207" s="756" t="s">
        <v>1987</v>
      </c>
      <c r="H207" s="756" t="s">
        <v>558</v>
      </c>
      <c r="I207" s="756" t="s">
        <v>1866</v>
      </c>
      <c r="J207" s="756" t="s">
        <v>692</v>
      </c>
      <c r="K207" s="756" t="s">
        <v>1708</v>
      </c>
      <c r="L207" s="757">
        <v>85.16</v>
      </c>
      <c r="M207" s="757">
        <v>85.16</v>
      </c>
      <c r="N207" s="756">
        <v>1</v>
      </c>
      <c r="O207" s="841">
        <v>0.5</v>
      </c>
      <c r="P207" s="757"/>
      <c r="Q207" s="774">
        <v>0</v>
      </c>
      <c r="R207" s="756"/>
      <c r="S207" s="774">
        <v>0</v>
      </c>
      <c r="T207" s="841"/>
      <c r="U207" s="797">
        <v>0</v>
      </c>
    </row>
    <row r="208" spans="1:21" ht="14.4" customHeight="1" x14ac:dyDescent="0.3">
      <c r="A208" s="755">
        <v>30</v>
      </c>
      <c r="B208" s="756" t="s">
        <v>1955</v>
      </c>
      <c r="C208" s="756" t="s">
        <v>1959</v>
      </c>
      <c r="D208" s="839" t="s">
        <v>2991</v>
      </c>
      <c r="E208" s="840" t="s">
        <v>1971</v>
      </c>
      <c r="F208" s="756" t="s">
        <v>1956</v>
      </c>
      <c r="G208" s="756" t="s">
        <v>2236</v>
      </c>
      <c r="H208" s="756" t="s">
        <v>531</v>
      </c>
      <c r="I208" s="756" t="s">
        <v>2331</v>
      </c>
      <c r="J208" s="756" t="s">
        <v>2238</v>
      </c>
      <c r="K208" s="756" t="s">
        <v>2332</v>
      </c>
      <c r="L208" s="757">
        <v>1544.99</v>
      </c>
      <c r="M208" s="757">
        <v>1544.99</v>
      </c>
      <c r="N208" s="756">
        <v>1</v>
      </c>
      <c r="O208" s="841">
        <v>1</v>
      </c>
      <c r="P208" s="757"/>
      <c r="Q208" s="774">
        <v>0</v>
      </c>
      <c r="R208" s="756"/>
      <c r="S208" s="774">
        <v>0</v>
      </c>
      <c r="T208" s="841"/>
      <c r="U208" s="797">
        <v>0</v>
      </c>
    </row>
    <row r="209" spans="1:21" ht="14.4" customHeight="1" x14ac:dyDescent="0.3">
      <c r="A209" s="755">
        <v>30</v>
      </c>
      <c r="B209" s="756" t="s">
        <v>1955</v>
      </c>
      <c r="C209" s="756" t="s">
        <v>1959</v>
      </c>
      <c r="D209" s="839" t="s">
        <v>2991</v>
      </c>
      <c r="E209" s="840" t="s">
        <v>1971</v>
      </c>
      <c r="F209" s="756" t="s">
        <v>1956</v>
      </c>
      <c r="G209" s="756" t="s">
        <v>1989</v>
      </c>
      <c r="H209" s="756" t="s">
        <v>531</v>
      </c>
      <c r="I209" s="756" t="s">
        <v>1990</v>
      </c>
      <c r="J209" s="756" t="s">
        <v>1991</v>
      </c>
      <c r="K209" s="756" t="s">
        <v>1992</v>
      </c>
      <c r="L209" s="757">
        <v>23.72</v>
      </c>
      <c r="M209" s="757">
        <v>71.16</v>
      </c>
      <c r="N209" s="756">
        <v>3</v>
      </c>
      <c r="O209" s="841">
        <v>1.5</v>
      </c>
      <c r="P209" s="757">
        <v>23.72</v>
      </c>
      <c r="Q209" s="774">
        <v>0.33333333333333331</v>
      </c>
      <c r="R209" s="756">
        <v>1</v>
      </c>
      <c r="S209" s="774">
        <v>0.33333333333333331</v>
      </c>
      <c r="T209" s="841">
        <v>0.5</v>
      </c>
      <c r="U209" s="797">
        <v>0.33333333333333331</v>
      </c>
    </row>
    <row r="210" spans="1:21" ht="14.4" customHeight="1" x14ac:dyDescent="0.3">
      <c r="A210" s="755">
        <v>30</v>
      </c>
      <c r="B210" s="756" t="s">
        <v>1955</v>
      </c>
      <c r="C210" s="756" t="s">
        <v>1959</v>
      </c>
      <c r="D210" s="839" t="s">
        <v>2991</v>
      </c>
      <c r="E210" s="840" t="s">
        <v>1971</v>
      </c>
      <c r="F210" s="756" t="s">
        <v>1956</v>
      </c>
      <c r="G210" s="756" t="s">
        <v>1993</v>
      </c>
      <c r="H210" s="756" t="s">
        <v>531</v>
      </c>
      <c r="I210" s="756" t="s">
        <v>2333</v>
      </c>
      <c r="J210" s="756" t="s">
        <v>727</v>
      </c>
      <c r="K210" s="756" t="s">
        <v>1997</v>
      </c>
      <c r="L210" s="757">
        <v>91.11</v>
      </c>
      <c r="M210" s="757">
        <v>91.11</v>
      </c>
      <c r="N210" s="756">
        <v>1</v>
      </c>
      <c r="O210" s="841">
        <v>0.5</v>
      </c>
      <c r="P210" s="757"/>
      <c r="Q210" s="774">
        <v>0</v>
      </c>
      <c r="R210" s="756"/>
      <c r="S210" s="774">
        <v>0</v>
      </c>
      <c r="T210" s="841"/>
      <c r="U210" s="797">
        <v>0</v>
      </c>
    </row>
    <row r="211" spans="1:21" ht="14.4" customHeight="1" x14ac:dyDescent="0.3">
      <c r="A211" s="755">
        <v>30</v>
      </c>
      <c r="B211" s="756" t="s">
        <v>1955</v>
      </c>
      <c r="C211" s="756" t="s">
        <v>1959</v>
      </c>
      <c r="D211" s="839" t="s">
        <v>2991</v>
      </c>
      <c r="E211" s="840" t="s">
        <v>1971</v>
      </c>
      <c r="F211" s="756" t="s">
        <v>1956</v>
      </c>
      <c r="G211" s="756" t="s">
        <v>1993</v>
      </c>
      <c r="H211" s="756" t="s">
        <v>531</v>
      </c>
      <c r="I211" s="756" t="s">
        <v>1994</v>
      </c>
      <c r="J211" s="756" t="s">
        <v>727</v>
      </c>
      <c r="K211" s="756" t="s">
        <v>1995</v>
      </c>
      <c r="L211" s="757">
        <v>45.56</v>
      </c>
      <c r="M211" s="757">
        <v>91.12</v>
      </c>
      <c r="N211" s="756">
        <v>2</v>
      </c>
      <c r="O211" s="841">
        <v>1</v>
      </c>
      <c r="P211" s="757"/>
      <c r="Q211" s="774">
        <v>0</v>
      </c>
      <c r="R211" s="756"/>
      <c r="S211" s="774">
        <v>0</v>
      </c>
      <c r="T211" s="841"/>
      <c r="U211" s="797">
        <v>0</v>
      </c>
    </row>
    <row r="212" spans="1:21" ht="14.4" customHeight="1" x14ac:dyDescent="0.3">
      <c r="A212" s="755">
        <v>30</v>
      </c>
      <c r="B212" s="756" t="s">
        <v>1955</v>
      </c>
      <c r="C212" s="756" t="s">
        <v>1959</v>
      </c>
      <c r="D212" s="839" t="s">
        <v>2991</v>
      </c>
      <c r="E212" s="840" t="s">
        <v>1971</v>
      </c>
      <c r="F212" s="756" t="s">
        <v>1956</v>
      </c>
      <c r="G212" s="756" t="s">
        <v>2001</v>
      </c>
      <c r="H212" s="756" t="s">
        <v>558</v>
      </c>
      <c r="I212" s="756" t="s">
        <v>1876</v>
      </c>
      <c r="J212" s="756" t="s">
        <v>1877</v>
      </c>
      <c r="K212" s="756" t="s">
        <v>1878</v>
      </c>
      <c r="L212" s="757">
        <v>79.48</v>
      </c>
      <c r="M212" s="757">
        <v>79.48</v>
      </c>
      <c r="N212" s="756">
        <v>1</v>
      </c>
      <c r="O212" s="841">
        <v>0.5</v>
      </c>
      <c r="P212" s="757"/>
      <c r="Q212" s="774">
        <v>0</v>
      </c>
      <c r="R212" s="756"/>
      <c r="S212" s="774">
        <v>0</v>
      </c>
      <c r="T212" s="841"/>
      <c r="U212" s="797">
        <v>0</v>
      </c>
    </row>
    <row r="213" spans="1:21" ht="14.4" customHeight="1" x14ac:dyDescent="0.3">
      <c r="A213" s="755">
        <v>30</v>
      </c>
      <c r="B213" s="756" t="s">
        <v>1955</v>
      </c>
      <c r="C213" s="756" t="s">
        <v>1959</v>
      </c>
      <c r="D213" s="839" t="s">
        <v>2991</v>
      </c>
      <c r="E213" s="840" t="s">
        <v>1971</v>
      </c>
      <c r="F213" s="756" t="s">
        <v>1956</v>
      </c>
      <c r="G213" s="756" t="s">
        <v>2001</v>
      </c>
      <c r="H213" s="756" t="s">
        <v>558</v>
      </c>
      <c r="I213" s="756" t="s">
        <v>2334</v>
      </c>
      <c r="J213" s="756" t="s">
        <v>1877</v>
      </c>
      <c r="K213" s="756" t="s">
        <v>2335</v>
      </c>
      <c r="L213" s="757">
        <v>246.39</v>
      </c>
      <c r="M213" s="757">
        <v>246.39</v>
      </c>
      <c r="N213" s="756">
        <v>1</v>
      </c>
      <c r="O213" s="841">
        <v>0.5</v>
      </c>
      <c r="P213" s="757"/>
      <c r="Q213" s="774">
        <v>0</v>
      </c>
      <c r="R213" s="756"/>
      <c r="S213" s="774">
        <v>0</v>
      </c>
      <c r="T213" s="841"/>
      <c r="U213" s="797">
        <v>0</v>
      </c>
    </row>
    <row r="214" spans="1:21" ht="14.4" customHeight="1" x14ac:dyDescent="0.3">
      <c r="A214" s="755">
        <v>30</v>
      </c>
      <c r="B214" s="756" t="s">
        <v>1955</v>
      </c>
      <c r="C214" s="756" t="s">
        <v>1959</v>
      </c>
      <c r="D214" s="839" t="s">
        <v>2991</v>
      </c>
      <c r="E214" s="840" t="s">
        <v>1971</v>
      </c>
      <c r="F214" s="756" t="s">
        <v>1956</v>
      </c>
      <c r="G214" s="756" t="s">
        <v>2003</v>
      </c>
      <c r="H214" s="756" t="s">
        <v>531</v>
      </c>
      <c r="I214" s="756" t="s">
        <v>2336</v>
      </c>
      <c r="J214" s="756" t="s">
        <v>2337</v>
      </c>
      <c r="K214" s="756" t="s">
        <v>2338</v>
      </c>
      <c r="L214" s="757">
        <v>196.56</v>
      </c>
      <c r="M214" s="757">
        <v>196.56</v>
      </c>
      <c r="N214" s="756">
        <v>1</v>
      </c>
      <c r="O214" s="841">
        <v>0.5</v>
      </c>
      <c r="P214" s="757"/>
      <c r="Q214" s="774">
        <v>0</v>
      </c>
      <c r="R214" s="756"/>
      <c r="S214" s="774">
        <v>0</v>
      </c>
      <c r="T214" s="841"/>
      <c r="U214" s="797">
        <v>0</v>
      </c>
    </row>
    <row r="215" spans="1:21" ht="14.4" customHeight="1" x14ac:dyDescent="0.3">
      <c r="A215" s="755">
        <v>30</v>
      </c>
      <c r="B215" s="756" t="s">
        <v>1955</v>
      </c>
      <c r="C215" s="756" t="s">
        <v>1959</v>
      </c>
      <c r="D215" s="839" t="s">
        <v>2991</v>
      </c>
      <c r="E215" s="840" t="s">
        <v>1971</v>
      </c>
      <c r="F215" s="756" t="s">
        <v>1956</v>
      </c>
      <c r="G215" s="756" t="s">
        <v>2003</v>
      </c>
      <c r="H215" s="756" t="s">
        <v>531</v>
      </c>
      <c r="I215" s="756" t="s">
        <v>2006</v>
      </c>
      <c r="J215" s="756" t="s">
        <v>847</v>
      </c>
      <c r="K215" s="756" t="s">
        <v>2007</v>
      </c>
      <c r="L215" s="757">
        <v>0</v>
      </c>
      <c r="M215" s="757">
        <v>0</v>
      </c>
      <c r="N215" s="756">
        <v>2</v>
      </c>
      <c r="O215" s="841">
        <v>1</v>
      </c>
      <c r="P215" s="757">
        <v>0</v>
      </c>
      <c r="Q215" s="774"/>
      <c r="R215" s="756">
        <v>1</v>
      </c>
      <c r="S215" s="774">
        <v>0.5</v>
      </c>
      <c r="T215" s="841">
        <v>0.5</v>
      </c>
      <c r="U215" s="797">
        <v>0.5</v>
      </c>
    </row>
    <row r="216" spans="1:21" ht="14.4" customHeight="1" x14ac:dyDescent="0.3">
      <c r="A216" s="755">
        <v>30</v>
      </c>
      <c r="B216" s="756" t="s">
        <v>1955</v>
      </c>
      <c r="C216" s="756" t="s">
        <v>1959</v>
      </c>
      <c r="D216" s="839" t="s">
        <v>2991</v>
      </c>
      <c r="E216" s="840" t="s">
        <v>1971</v>
      </c>
      <c r="F216" s="756" t="s">
        <v>1956</v>
      </c>
      <c r="G216" s="756" t="s">
        <v>2003</v>
      </c>
      <c r="H216" s="756" t="s">
        <v>531</v>
      </c>
      <c r="I216" s="756" t="s">
        <v>2008</v>
      </c>
      <c r="J216" s="756" t="s">
        <v>847</v>
      </c>
      <c r="K216" s="756" t="s">
        <v>2009</v>
      </c>
      <c r="L216" s="757">
        <v>42.51</v>
      </c>
      <c r="M216" s="757">
        <v>212.54999999999998</v>
      </c>
      <c r="N216" s="756">
        <v>5</v>
      </c>
      <c r="O216" s="841">
        <v>2.5</v>
      </c>
      <c r="P216" s="757">
        <v>42.51</v>
      </c>
      <c r="Q216" s="774">
        <v>0.2</v>
      </c>
      <c r="R216" s="756">
        <v>1</v>
      </c>
      <c r="S216" s="774">
        <v>0.2</v>
      </c>
      <c r="T216" s="841">
        <v>0.5</v>
      </c>
      <c r="U216" s="797">
        <v>0.2</v>
      </c>
    </row>
    <row r="217" spans="1:21" ht="14.4" customHeight="1" x14ac:dyDescent="0.3">
      <c r="A217" s="755">
        <v>30</v>
      </c>
      <c r="B217" s="756" t="s">
        <v>1955</v>
      </c>
      <c r="C217" s="756" t="s">
        <v>1959</v>
      </c>
      <c r="D217" s="839" t="s">
        <v>2991</v>
      </c>
      <c r="E217" s="840" t="s">
        <v>1971</v>
      </c>
      <c r="F217" s="756" t="s">
        <v>1956</v>
      </c>
      <c r="G217" s="756" t="s">
        <v>2010</v>
      </c>
      <c r="H217" s="756" t="s">
        <v>531</v>
      </c>
      <c r="I217" s="756" t="s">
        <v>2011</v>
      </c>
      <c r="J217" s="756" t="s">
        <v>2012</v>
      </c>
      <c r="K217" s="756" t="s">
        <v>2013</v>
      </c>
      <c r="L217" s="757">
        <v>424.24</v>
      </c>
      <c r="M217" s="757">
        <v>424.24</v>
      </c>
      <c r="N217" s="756">
        <v>1</v>
      </c>
      <c r="O217" s="841">
        <v>0.5</v>
      </c>
      <c r="P217" s="757"/>
      <c r="Q217" s="774">
        <v>0</v>
      </c>
      <c r="R217" s="756"/>
      <c r="S217" s="774">
        <v>0</v>
      </c>
      <c r="T217" s="841"/>
      <c r="U217" s="797">
        <v>0</v>
      </c>
    </row>
    <row r="218" spans="1:21" ht="14.4" customHeight="1" x14ac:dyDescent="0.3">
      <c r="A218" s="755">
        <v>30</v>
      </c>
      <c r="B218" s="756" t="s">
        <v>1955</v>
      </c>
      <c r="C218" s="756" t="s">
        <v>1959</v>
      </c>
      <c r="D218" s="839" t="s">
        <v>2991</v>
      </c>
      <c r="E218" s="840" t="s">
        <v>1971</v>
      </c>
      <c r="F218" s="756" t="s">
        <v>1956</v>
      </c>
      <c r="G218" s="756" t="s">
        <v>2018</v>
      </c>
      <c r="H218" s="756" t="s">
        <v>558</v>
      </c>
      <c r="I218" s="756" t="s">
        <v>2339</v>
      </c>
      <c r="J218" s="756" t="s">
        <v>2020</v>
      </c>
      <c r="K218" s="756" t="s">
        <v>2340</v>
      </c>
      <c r="L218" s="757">
        <v>46.25</v>
      </c>
      <c r="M218" s="757">
        <v>46.25</v>
      </c>
      <c r="N218" s="756">
        <v>1</v>
      </c>
      <c r="O218" s="841">
        <v>0.5</v>
      </c>
      <c r="P218" s="757"/>
      <c r="Q218" s="774">
        <v>0</v>
      </c>
      <c r="R218" s="756"/>
      <c r="S218" s="774">
        <v>0</v>
      </c>
      <c r="T218" s="841"/>
      <c r="U218" s="797">
        <v>0</v>
      </c>
    </row>
    <row r="219" spans="1:21" ht="14.4" customHeight="1" x14ac:dyDescent="0.3">
      <c r="A219" s="755">
        <v>30</v>
      </c>
      <c r="B219" s="756" t="s">
        <v>1955</v>
      </c>
      <c r="C219" s="756" t="s">
        <v>1959</v>
      </c>
      <c r="D219" s="839" t="s">
        <v>2991</v>
      </c>
      <c r="E219" s="840" t="s">
        <v>1971</v>
      </c>
      <c r="F219" s="756" t="s">
        <v>1956</v>
      </c>
      <c r="G219" s="756" t="s">
        <v>2018</v>
      </c>
      <c r="H219" s="756" t="s">
        <v>531</v>
      </c>
      <c r="I219" s="756" t="s">
        <v>2341</v>
      </c>
      <c r="J219" s="756" t="s">
        <v>2342</v>
      </c>
      <c r="K219" s="756" t="s">
        <v>2126</v>
      </c>
      <c r="L219" s="757">
        <v>61.67</v>
      </c>
      <c r="M219" s="757">
        <v>61.67</v>
      </c>
      <c r="N219" s="756">
        <v>1</v>
      </c>
      <c r="O219" s="841">
        <v>0.5</v>
      </c>
      <c r="P219" s="757"/>
      <c r="Q219" s="774">
        <v>0</v>
      </c>
      <c r="R219" s="756"/>
      <c r="S219" s="774">
        <v>0</v>
      </c>
      <c r="T219" s="841"/>
      <c r="U219" s="797">
        <v>0</v>
      </c>
    </row>
    <row r="220" spans="1:21" ht="14.4" customHeight="1" x14ac:dyDescent="0.3">
      <c r="A220" s="755">
        <v>30</v>
      </c>
      <c r="B220" s="756" t="s">
        <v>1955</v>
      </c>
      <c r="C220" s="756" t="s">
        <v>1959</v>
      </c>
      <c r="D220" s="839" t="s">
        <v>2991</v>
      </c>
      <c r="E220" s="840" t="s">
        <v>1971</v>
      </c>
      <c r="F220" s="756" t="s">
        <v>1956</v>
      </c>
      <c r="G220" s="756" t="s">
        <v>2343</v>
      </c>
      <c r="H220" s="756" t="s">
        <v>531</v>
      </c>
      <c r="I220" s="756" t="s">
        <v>2344</v>
      </c>
      <c r="J220" s="756" t="s">
        <v>2345</v>
      </c>
      <c r="K220" s="756" t="s">
        <v>2178</v>
      </c>
      <c r="L220" s="757">
        <v>32.81</v>
      </c>
      <c r="M220" s="757">
        <v>32.81</v>
      </c>
      <c r="N220" s="756">
        <v>1</v>
      </c>
      <c r="O220" s="841">
        <v>0.5</v>
      </c>
      <c r="P220" s="757">
        <v>32.81</v>
      </c>
      <c r="Q220" s="774">
        <v>1</v>
      </c>
      <c r="R220" s="756">
        <v>1</v>
      </c>
      <c r="S220" s="774">
        <v>1</v>
      </c>
      <c r="T220" s="841">
        <v>0.5</v>
      </c>
      <c r="U220" s="797">
        <v>1</v>
      </c>
    </row>
    <row r="221" spans="1:21" ht="14.4" customHeight="1" x14ac:dyDescent="0.3">
      <c r="A221" s="755">
        <v>30</v>
      </c>
      <c r="B221" s="756" t="s">
        <v>1955</v>
      </c>
      <c r="C221" s="756" t="s">
        <v>1959</v>
      </c>
      <c r="D221" s="839" t="s">
        <v>2991</v>
      </c>
      <c r="E221" s="840" t="s">
        <v>1971</v>
      </c>
      <c r="F221" s="756" t="s">
        <v>1956</v>
      </c>
      <c r="G221" s="756" t="s">
        <v>2025</v>
      </c>
      <c r="H221" s="756" t="s">
        <v>531</v>
      </c>
      <c r="I221" s="756" t="s">
        <v>2346</v>
      </c>
      <c r="J221" s="756" t="s">
        <v>2347</v>
      </c>
      <c r="K221" s="756" t="s">
        <v>2348</v>
      </c>
      <c r="L221" s="757">
        <v>168.78</v>
      </c>
      <c r="M221" s="757">
        <v>168.78</v>
      </c>
      <c r="N221" s="756">
        <v>1</v>
      </c>
      <c r="O221" s="841">
        <v>0.5</v>
      </c>
      <c r="P221" s="757"/>
      <c r="Q221" s="774">
        <v>0</v>
      </c>
      <c r="R221" s="756"/>
      <c r="S221" s="774">
        <v>0</v>
      </c>
      <c r="T221" s="841"/>
      <c r="U221" s="797">
        <v>0</v>
      </c>
    </row>
    <row r="222" spans="1:21" ht="14.4" customHeight="1" x14ac:dyDescent="0.3">
      <c r="A222" s="755">
        <v>30</v>
      </c>
      <c r="B222" s="756" t="s">
        <v>1955</v>
      </c>
      <c r="C222" s="756" t="s">
        <v>1959</v>
      </c>
      <c r="D222" s="839" t="s">
        <v>2991</v>
      </c>
      <c r="E222" s="840" t="s">
        <v>1971</v>
      </c>
      <c r="F222" s="756" t="s">
        <v>1956</v>
      </c>
      <c r="G222" s="756" t="s">
        <v>2032</v>
      </c>
      <c r="H222" s="756" t="s">
        <v>531</v>
      </c>
      <c r="I222" s="756" t="s">
        <v>2253</v>
      </c>
      <c r="J222" s="756" t="s">
        <v>949</v>
      </c>
      <c r="K222" s="756" t="s">
        <v>2254</v>
      </c>
      <c r="L222" s="757">
        <v>55.01</v>
      </c>
      <c r="M222" s="757">
        <v>165.03</v>
      </c>
      <c r="N222" s="756">
        <v>3</v>
      </c>
      <c r="O222" s="841">
        <v>1.5</v>
      </c>
      <c r="P222" s="757"/>
      <c r="Q222" s="774">
        <v>0</v>
      </c>
      <c r="R222" s="756"/>
      <c r="S222" s="774">
        <v>0</v>
      </c>
      <c r="T222" s="841"/>
      <c r="U222" s="797">
        <v>0</v>
      </c>
    </row>
    <row r="223" spans="1:21" ht="14.4" customHeight="1" x14ac:dyDescent="0.3">
      <c r="A223" s="755">
        <v>30</v>
      </c>
      <c r="B223" s="756" t="s">
        <v>1955</v>
      </c>
      <c r="C223" s="756" t="s">
        <v>1959</v>
      </c>
      <c r="D223" s="839" t="s">
        <v>2991</v>
      </c>
      <c r="E223" s="840" t="s">
        <v>1971</v>
      </c>
      <c r="F223" s="756" t="s">
        <v>1956</v>
      </c>
      <c r="G223" s="756" t="s">
        <v>2032</v>
      </c>
      <c r="H223" s="756" t="s">
        <v>531</v>
      </c>
      <c r="I223" s="756" t="s">
        <v>2037</v>
      </c>
      <c r="J223" s="756" t="s">
        <v>953</v>
      </c>
      <c r="K223" s="756" t="s">
        <v>2034</v>
      </c>
      <c r="L223" s="757">
        <v>33</v>
      </c>
      <c r="M223" s="757">
        <v>66</v>
      </c>
      <c r="N223" s="756">
        <v>2</v>
      </c>
      <c r="O223" s="841">
        <v>1</v>
      </c>
      <c r="P223" s="757">
        <v>66</v>
      </c>
      <c r="Q223" s="774">
        <v>1</v>
      </c>
      <c r="R223" s="756">
        <v>2</v>
      </c>
      <c r="S223" s="774">
        <v>1</v>
      </c>
      <c r="T223" s="841">
        <v>1</v>
      </c>
      <c r="U223" s="797">
        <v>1</v>
      </c>
    </row>
    <row r="224" spans="1:21" ht="14.4" customHeight="1" x14ac:dyDescent="0.3">
      <c r="A224" s="755">
        <v>30</v>
      </c>
      <c r="B224" s="756" t="s">
        <v>1955</v>
      </c>
      <c r="C224" s="756" t="s">
        <v>1959</v>
      </c>
      <c r="D224" s="839" t="s">
        <v>2991</v>
      </c>
      <c r="E224" s="840" t="s">
        <v>1971</v>
      </c>
      <c r="F224" s="756" t="s">
        <v>1956</v>
      </c>
      <c r="G224" s="756" t="s">
        <v>2038</v>
      </c>
      <c r="H224" s="756" t="s">
        <v>531</v>
      </c>
      <c r="I224" s="756" t="s">
        <v>2255</v>
      </c>
      <c r="J224" s="756" t="s">
        <v>1307</v>
      </c>
      <c r="K224" s="756" t="s">
        <v>2040</v>
      </c>
      <c r="L224" s="757">
        <v>34.15</v>
      </c>
      <c r="M224" s="757">
        <v>136.6</v>
      </c>
      <c r="N224" s="756">
        <v>4</v>
      </c>
      <c r="O224" s="841">
        <v>2</v>
      </c>
      <c r="P224" s="757"/>
      <c r="Q224" s="774">
        <v>0</v>
      </c>
      <c r="R224" s="756"/>
      <c r="S224" s="774">
        <v>0</v>
      </c>
      <c r="T224" s="841"/>
      <c r="U224" s="797">
        <v>0</v>
      </c>
    </row>
    <row r="225" spans="1:21" ht="14.4" customHeight="1" x14ac:dyDescent="0.3">
      <c r="A225" s="755">
        <v>30</v>
      </c>
      <c r="B225" s="756" t="s">
        <v>1955</v>
      </c>
      <c r="C225" s="756" t="s">
        <v>1959</v>
      </c>
      <c r="D225" s="839" t="s">
        <v>2991</v>
      </c>
      <c r="E225" s="840" t="s">
        <v>1971</v>
      </c>
      <c r="F225" s="756" t="s">
        <v>1956</v>
      </c>
      <c r="G225" s="756" t="s">
        <v>2038</v>
      </c>
      <c r="H225" s="756" t="s">
        <v>531</v>
      </c>
      <c r="I225" s="756" t="s">
        <v>2039</v>
      </c>
      <c r="J225" s="756" t="s">
        <v>1307</v>
      </c>
      <c r="K225" s="756" t="s">
        <v>2040</v>
      </c>
      <c r="L225" s="757">
        <v>34.15</v>
      </c>
      <c r="M225" s="757">
        <v>68.3</v>
      </c>
      <c r="N225" s="756">
        <v>2</v>
      </c>
      <c r="O225" s="841">
        <v>1</v>
      </c>
      <c r="P225" s="757"/>
      <c r="Q225" s="774">
        <v>0</v>
      </c>
      <c r="R225" s="756"/>
      <c r="S225" s="774">
        <v>0</v>
      </c>
      <c r="T225" s="841"/>
      <c r="U225" s="797">
        <v>0</v>
      </c>
    </row>
    <row r="226" spans="1:21" ht="14.4" customHeight="1" x14ac:dyDescent="0.3">
      <c r="A226" s="755">
        <v>30</v>
      </c>
      <c r="B226" s="756" t="s">
        <v>1955</v>
      </c>
      <c r="C226" s="756" t="s">
        <v>1959</v>
      </c>
      <c r="D226" s="839" t="s">
        <v>2991</v>
      </c>
      <c r="E226" s="840" t="s">
        <v>1971</v>
      </c>
      <c r="F226" s="756" t="s">
        <v>1956</v>
      </c>
      <c r="G226" s="756" t="s">
        <v>2041</v>
      </c>
      <c r="H226" s="756" t="s">
        <v>531</v>
      </c>
      <c r="I226" s="756" t="s">
        <v>2349</v>
      </c>
      <c r="J226" s="756" t="s">
        <v>919</v>
      </c>
      <c r="K226" s="756" t="s">
        <v>2350</v>
      </c>
      <c r="L226" s="757">
        <v>49.2</v>
      </c>
      <c r="M226" s="757">
        <v>49.2</v>
      </c>
      <c r="N226" s="756">
        <v>1</v>
      </c>
      <c r="O226" s="841">
        <v>0.5</v>
      </c>
      <c r="P226" s="757"/>
      <c r="Q226" s="774">
        <v>0</v>
      </c>
      <c r="R226" s="756"/>
      <c r="S226" s="774">
        <v>0</v>
      </c>
      <c r="T226" s="841"/>
      <c r="U226" s="797">
        <v>0</v>
      </c>
    </row>
    <row r="227" spans="1:21" ht="14.4" customHeight="1" x14ac:dyDescent="0.3">
      <c r="A227" s="755">
        <v>30</v>
      </c>
      <c r="B227" s="756" t="s">
        <v>1955</v>
      </c>
      <c r="C227" s="756" t="s">
        <v>1959</v>
      </c>
      <c r="D227" s="839" t="s">
        <v>2991</v>
      </c>
      <c r="E227" s="840" t="s">
        <v>1971</v>
      </c>
      <c r="F227" s="756" t="s">
        <v>1956</v>
      </c>
      <c r="G227" s="756" t="s">
        <v>2049</v>
      </c>
      <c r="H227" s="756" t="s">
        <v>531</v>
      </c>
      <c r="I227" s="756" t="s">
        <v>2351</v>
      </c>
      <c r="J227" s="756" t="s">
        <v>2051</v>
      </c>
      <c r="K227" s="756" t="s">
        <v>2352</v>
      </c>
      <c r="L227" s="757">
        <v>129.1</v>
      </c>
      <c r="M227" s="757">
        <v>129.1</v>
      </c>
      <c r="N227" s="756">
        <v>1</v>
      </c>
      <c r="O227" s="841">
        <v>0.5</v>
      </c>
      <c r="P227" s="757"/>
      <c r="Q227" s="774">
        <v>0</v>
      </c>
      <c r="R227" s="756"/>
      <c r="S227" s="774">
        <v>0</v>
      </c>
      <c r="T227" s="841"/>
      <c r="U227" s="797">
        <v>0</v>
      </c>
    </row>
    <row r="228" spans="1:21" ht="14.4" customHeight="1" x14ac:dyDescent="0.3">
      <c r="A228" s="755">
        <v>30</v>
      </c>
      <c r="B228" s="756" t="s">
        <v>1955</v>
      </c>
      <c r="C228" s="756" t="s">
        <v>1959</v>
      </c>
      <c r="D228" s="839" t="s">
        <v>2991</v>
      </c>
      <c r="E228" s="840" t="s">
        <v>1971</v>
      </c>
      <c r="F228" s="756" t="s">
        <v>1956</v>
      </c>
      <c r="G228" s="756" t="s">
        <v>2353</v>
      </c>
      <c r="H228" s="756" t="s">
        <v>558</v>
      </c>
      <c r="I228" s="756" t="s">
        <v>1648</v>
      </c>
      <c r="J228" s="756" t="s">
        <v>675</v>
      </c>
      <c r="K228" s="756" t="s">
        <v>1649</v>
      </c>
      <c r="L228" s="757">
        <v>35.11</v>
      </c>
      <c r="M228" s="757">
        <v>35.11</v>
      </c>
      <c r="N228" s="756">
        <v>1</v>
      </c>
      <c r="O228" s="841">
        <v>0.5</v>
      </c>
      <c r="P228" s="757">
        <v>35.11</v>
      </c>
      <c r="Q228" s="774">
        <v>1</v>
      </c>
      <c r="R228" s="756">
        <v>1</v>
      </c>
      <c r="S228" s="774">
        <v>1</v>
      </c>
      <c r="T228" s="841">
        <v>0.5</v>
      </c>
      <c r="U228" s="797">
        <v>1</v>
      </c>
    </row>
    <row r="229" spans="1:21" ht="14.4" customHeight="1" x14ac:dyDescent="0.3">
      <c r="A229" s="755">
        <v>30</v>
      </c>
      <c r="B229" s="756" t="s">
        <v>1955</v>
      </c>
      <c r="C229" s="756" t="s">
        <v>1959</v>
      </c>
      <c r="D229" s="839" t="s">
        <v>2991</v>
      </c>
      <c r="E229" s="840" t="s">
        <v>1971</v>
      </c>
      <c r="F229" s="756" t="s">
        <v>1956</v>
      </c>
      <c r="G229" s="756" t="s">
        <v>2354</v>
      </c>
      <c r="H229" s="756" t="s">
        <v>531</v>
      </c>
      <c r="I229" s="756" t="s">
        <v>2355</v>
      </c>
      <c r="J229" s="756" t="s">
        <v>986</v>
      </c>
      <c r="K229" s="756" t="s">
        <v>2356</v>
      </c>
      <c r="L229" s="757">
        <v>98.75</v>
      </c>
      <c r="M229" s="757">
        <v>197.5</v>
      </c>
      <c r="N229" s="756">
        <v>2</v>
      </c>
      <c r="O229" s="841">
        <v>1</v>
      </c>
      <c r="P229" s="757">
        <v>197.5</v>
      </c>
      <c r="Q229" s="774">
        <v>1</v>
      </c>
      <c r="R229" s="756">
        <v>2</v>
      </c>
      <c r="S229" s="774">
        <v>1</v>
      </c>
      <c r="T229" s="841">
        <v>1</v>
      </c>
      <c r="U229" s="797">
        <v>1</v>
      </c>
    </row>
    <row r="230" spans="1:21" ht="14.4" customHeight="1" x14ac:dyDescent="0.3">
      <c r="A230" s="755">
        <v>30</v>
      </c>
      <c r="B230" s="756" t="s">
        <v>1955</v>
      </c>
      <c r="C230" s="756" t="s">
        <v>1959</v>
      </c>
      <c r="D230" s="839" t="s">
        <v>2991</v>
      </c>
      <c r="E230" s="840" t="s">
        <v>1971</v>
      </c>
      <c r="F230" s="756" t="s">
        <v>1956</v>
      </c>
      <c r="G230" s="756" t="s">
        <v>2357</v>
      </c>
      <c r="H230" s="756" t="s">
        <v>531</v>
      </c>
      <c r="I230" s="756" t="s">
        <v>2358</v>
      </c>
      <c r="J230" s="756" t="s">
        <v>2359</v>
      </c>
      <c r="K230" s="756" t="s">
        <v>2360</v>
      </c>
      <c r="L230" s="757">
        <v>24.37</v>
      </c>
      <c r="M230" s="757">
        <v>24.37</v>
      </c>
      <c r="N230" s="756">
        <v>1</v>
      </c>
      <c r="O230" s="841">
        <v>0.5</v>
      </c>
      <c r="P230" s="757"/>
      <c r="Q230" s="774">
        <v>0</v>
      </c>
      <c r="R230" s="756"/>
      <c r="S230" s="774">
        <v>0</v>
      </c>
      <c r="T230" s="841"/>
      <c r="U230" s="797">
        <v>0</v>
      </c>
    </row>
    <row r="231" spans="1:21" ht="14.4" customHeight="1" x14ac:dyDescent="0.3">
      <c r="A231" s="755">
        <v>30</v>
      </c>
      <c r="B231" s="756" t="s">
        <v>1955</v>
      </c>
      <c r="C231" s="756" t="s">
        <v>1959</v>
      </c>
      <c r="D231" s="839" t="s">
        <v>2991</v>
      </c>
      <c r="E231" s="840" t="s">
        <v>1971</v>
      </c>
      <c r="F231" s="756" t="s">
        <v>1956</v>
      </c>
      <c r="G231" s="756" t="s">
        <v>2055</v>
      </c>
      <c r="H231" s="756" t="s">
        <v>558</v>
      </c>
      <c r="I231" s="756" t="s">
        <v>1601</v>
      </c>
      <c r="J231" s="756" t="s">
        <v>1602</v>
      </c>
      <c r="K231" s="756" t="s">
        <v>1603</v>
      </c>
      <c r="L231" s="757">
        <v>93.43</v>
      </c>
      <c r="M231" s="757">
        <v>186.86</v>
      </c>
      <c r="N231" s="756">
        <v>2</v>
      </c>
      <c r="O231" s="841">
        <v>1</v>
      </c>
      <c r="P231" s="757">
        <v>93.43</v>
      </c>
      <c r="Q231" s="774">
        <v>0.5</v>
      </c>
      <c r="R231" s="756">
        <v>1</v>
      </c>
      <c r="S231" s="774">
        <v>0.5</v>
      </c>
      <c r="T231" s="841">
        <v>0.5</v>
      </c>
      <c r="U231" s="797">
        <v>0.5</v>
      </c>
    </row>
    <row r="232" spans="1:21" ht="14.4" customHeight="1" x14ac:dyDescent="0.3">
      <c r="A232" s="755">
        <v>30</v>
      </c>
      <c r="B232" s="756" t="s">
        <v>1955</v>
      </c>
      <c r="C232" s="756" t="s">
        <v>1959</v>
      </c>
      <c r="D232" s="839" t="s">
        <v>2991</v>
      </c>
      <c r="E232" s="840" t="s">
        <v>1971</v>
      </c>
      <c r="F232" s="756" t="s">
        <v>1956</v>
      </c>
      <c r="G232" s="756" t="s">
        <v>2055</v>
      </c>
      <c r="H232" s="756" t="s">
        <v>558</v>
      </c>
      <c r="I232" s="756" t="s">
        <v>1604</v>
      </c>
      <c r="J232" s="756" t="s">
        <v>1602</v>
      </c>
      <c r="K232" s="756" t="s">
        <v>1605</v>
      </c>
      <c r="L232" s="757">
        <v>186.87</v>
      </c>
      <c r="M232" s="757">
        <v>186.87</v>
      </c>
      <c r="N232" s="756">
        <v>1</v>
      </c>
      <c r="O232" s="841">
        <v>0.5</v>
      </c>
      <c r="P232" s="757"/>
      <c r="Q232" s="774">
        <v>0</v>
      </c>
      <c r="R232" s="756"/>
      <c r="S232" s="774">
        <v>0</v>
      </c>
      <c r="T232" s="841"/>
      <c r="U232" s="797">
        <v>0</v>
      </c>
    </row>
    <row r="233" spans="1:21" ht="14.4" customHeight="1" x14ac:dyDescent="0.3">
      <c r="A233" s="755">
        <v>30</v>
      </c>
      <c r="B233" s="756" t="s">
        <v>1955</v>
      </c>
      <c r="C233" s="756" t="s">
        <v>1959</v>
      </c>
      <c r="D233" s="839" t="s">
        <v>2991</v>
      </c>
      <c r="E233" s="840" t="s">
        <v>1971</v>
      </c>
      <c r="F233" s="756" t="s">
        <v>1956</v>
      </c>
      <c r="G233" s="756" t="s">
        <v>2056</v>
      </c>
      <c r="H233" s="756" t="s">
        <v>531</v>
      </c>
      <c r="I233" s="756" t="s">
        <v>2256</v>
      </c>
      <c r="J233" s="756" t="s">
        <v>868</v>
      </c>
      <c r="K233" s="756" t="s">
        <v>2257</v>
      </c>
      <c r="L233" s="757">
        <v>29.31</v>
      </c>
      <c r="M233" s="757">
        <v>29.31</v>
      </c>
      <c r="N233" s="756">
        <v>1</v>
      </c>
      <c r="O233" s="841">
        <v>1</v>
      </c>
      <c r="P233" s="757"/>
      <c r="Q233" s="774">
        <v>0</v>
      </c>
      <c r="R233" s="756"/>
      <c r="S233" s="774">
        <v>0</v>
      </c>
      <c r="T233" s="841"/>
      <c r="U233" s="797">
        <v>0</v>
      </c>
    </row>
    <row r="234" spans="1:21" ht="14.4" customHeight="1" x14ac:dyDescent="0.3">
      <c r="A234" s="755">
        <v>30</v>
      </c>
      <c r="B234" s="756" t="s">
        <v>1955</v>
      </c>
      <c r="C234" s="756" t="s">
        <v>1959</v>
      </c>
      <c r="D234" s="839" t="s">
        <v>2991</v>
      </c>
      <c r="E234" s="840" t="s">
        <v>1971</v>
      </c>
      <c r="F234" s="756" t="s">
        <v>1956</v>
      </c>
      <c r="G234" s="756" t="s">
        <v>2056</v>
      </c>
      <c r="H234" s="756" t="s">
        <v>531</v>
      </c>
      <c r="I234" s="756" t="s">
        <v>2065</v>
      </c>
      <c r="J234" s="756" t="s">
        <v>2066</v>
      </c>
      <c r="K234" s="756" t="s">
        <v>2067</v>
      </c>
      <c r="L234" s="757">
        <v>35.17</v>
      </c>
      <c r="M234" s="757">
        <v>70.34</v>
      </c>
      <c r="N234" s="756">
        <v>2</v>
      </c>
      <c r="O234" s="841">
        <v>1.5</v>
      </c>
      <c r="P234" s="757"/>
      <c r="Q234" s="774">
        <v>0</v>
      </c>
      <c r="R234" s="756"/>
      <c r="S234" s="774">
        <v>0</v>
      </c>
      <c r="T234" s="841"/>
      <c r="U234" s="797">
        <v>0</v>
      </c>
    </row>
    <row r="235" spans="1:21" ht="14.4" customHeight="1" x14ac:dyDescent="0.3">
      <c r="A235" s="755">
        <v>30</v>
      </c>
      <c r="B235" s="756" t="s">
        <v>1955</v>
      </c>
      <c r="C235" s="756" t="s">
        <v>1959</v>
      </c>
      <c r="D235" s="839" t="s">
        <v>2991</v>
      </c>
      <c r="E235" s="840" t="s">
        <v>1971</v>
      </c>
      <c r="F235" s="756" t="s">
        <v>1956</v>
      </c>
      <c r="G235" s="756" t="s">
        <v>2068</v>
      </c>
      <c r="H235" s="756" t="s">
        <v>531</v>
      </c>
      <c r="I235" s="756" t="s">
        <v>2069</v>
      </c>
      <c r="J235" s="756" t="s">
        <v>2070</v>
      </c>
      <c r="K235" s="756" t="s">
        <v>2071</v>
      </c>
      <c r="L235" s="757">
        <v>88.76</v>
      </c>
      <c r="M235" s="757">
        <v>177.52</v>
      </c>
      <c r="N235" s="756">
        <v>2</v>
      </c>
      <c r="O235" s="841">
        <v>1</v>
      </c>
      <c r="P235" s="757">
        <v>88.76</v>
      </c>
      <c r="Q235" s="774">
        <v>0.5</v>
      </c>
      <c r="R235" s="756">
        <v>1</v>
      </c>
      <c r="S235" s="774">
        <v>0.5</v>
      </c>
      <c r="T235" s="841">
        <v>0.5</v>
      </c>
      <c r="U235" s="797">
        <v>0.5</v>
      </c>
    </row>
    <row r="236" spans="1:21" ht="14.4" customHeight="1" x14ac:dyDescent="0.3">
      <c r="A236" s="755">
        <v>30</v>
      </c>
      <c r="B236" s="756" t="s">
        <v>1955</v>
      </c>
      <c r="C236" s="756" t="s">
        <v>1959</v>
      </c>
      <c r="D236" s="839" t="s">
        <v>2991</v>
      </c>
      <c r="E236" s="840" t="s">
        <v>1971</v>
      </c>
      <c r="F236" s="756" t="s">
        <v>1956</v>
      </c>
      <c r="G236" s="756" t="s">
        <v>2361</v>
      </c>
      <c r="H236" s="756" t="s">
        <v>531</v>
      </c>
      <c r="I236" s="756" t="s">
        <v>2362</v>
      </c>
      <c r="J236" s="756" t="s">
        <v>2363</v>
      </c>
      <c r="K236" s="756" t="s">
        <v>2364</v>
      </c>
      <c r="L236" s="757">
        <v>29.02</v>
      </c>
      <c r="M236" s="757">
        <v>29.02</v>
      </c>
      <c r="N236" s="756">
        <v>1</v>
      </c>
      <c r="O236" s="841">
        <v>0.5</v>
      </c>
      <c r="P236" s="757"/>
      <c r="Q236" s="774">
        <v>0</v>
      </c>
      <c r="R236" s="756"/>
      <c r="S236" s="774">
        <v>0</v>
      </c>
      <c r="T236" s="841"/>
      <c r="U236" s="797">
        <v>0</v>
      </c>
    </row>
    <row r="237" spans="1:21" ht="14.4" customHeight="1" x14ac:dyDescent="0.3">
      <c r="A237" s="755">
        <v>30</v>
      </c>
      <c r="B237" s="756" t="s">
        <v>1955</v>
      </c>
      <c r="C237" s="756" t="s">
        <v>1959</v>
      </c>
      <c r="D237" s="839" t="s">
        <v>2991</v>
      </c>
      <c r="E237" s="840" t="s">
        <v>1971</v>
      </c>
      <c r="F237" s="756" t="s">
        <v>1956</v>
      </c>
      <c r="G237" s="756" t="s">
        <v>2365</v>
      </c>
      <c r="H237" s="756" t="s">
        <v>558</v>
      </c>
      <c r="I237" s="756" t="s">
        <v>2366</v>
      </c>
      <c r="J237" s="756" t="s">
        <v>997</v>
      </c>
      <c r="K237" s="756" t="s">
        <v>2367</v>
      </c>
      <c r="L237" s="757">
        <v>57.64</v>
      </c>
      <c r="M237" s="757">
        <v>57.64</v>
      </c>
      <c r="N237" s="756">
        <v>1</v>
      </c>
      <c r="O237" s="841">
        <v>0.5</v>
      </c>
      <c r="P237" s="757"/>
      <c r="Q237" s="774">
        <v>0</v>
      </c>
      <c r="R237" s="756"/>
      <c r="S237" s="774">
        <v>0</v>
      </c>
      <c r="T237" s="841"/>
      <c r="U237" s="797">
        <v>0</v>
      </c>
    </row>
    <row r="238" spans="1:21" ht="14.4" customHeight="1" x14ac:dyDescent="0.3">
      <c r="A238" s="755">
        <v>30</v>
      </c>
      <c r="B238" s="756" t="s">
        <v>1955</v>
      </c>
      <c r="C238" s="756" t="s">
        <v>1959</v>
      </c>
      <c r="D238" s="839" t="s">
        <v>2991</v>
      </c>
      <c r="E238" s="840" t="s">
        <v>1971</v>
      </c>
      <c r="F238" s="756" t="s">
        <v>1956</v>
      </c>
      <c r="G238" s="756" t="s">
        <v>2368</v>
      </c>
      <c r="H238" s="756" t="s">
        <v>531</v>
      </c>
      <c r="I238" s="756" t="s">
        <v>2369</v>
      </c>
      <c r="J238" s="756" t="s">
        <v>2370</v>
      </c>
      <c r="K238" s="756" t="s">
        <v>2371</v>
      </c>
      <c r="L238" s="757">
        <v>31.09</v>
      </c>
      <c r="M238" s="757">
        <v>31.09</v>
      </c>
      <c r="N238" s="756">
        <v>1</v>
      </c>
      <c r="O238" s="841">
        <v>0.5</v>
      </c>
      <c r="P238" s="757"/>
      <c r="Q238" s="774">
        <v>0</v>
      </c>
      <c r="R238" s="756"/>
      <c r="S238" s="774">
        <v>0</v>
      </c>
      <c r="T238" s="841"/>
      <c r="U238" s="797">
        <v>0</v>
      </c>
    </row>
    <row r="239" spans="1:21" ht="14.4" customHeight="1" x14ac:dyDescent="0.3">
      <c r="A239" s="755">
        <v>30</v>
      </c>
      <c r="B239" s="756" t="s">
        <v>1955</v>
      </c>
      <c r="C239" s="756" t="s">
        <v>1959</v>
      </c>
      <c r="D239" s="839" t="s">
        <v>2991</v>
      </c>
      <c r="E239" s="840" t="s">
        <v>1971</v>
      </c>
      <c r="F239" s="756" t="s">
        <v>1956</v>
      </c>
      <c r="G239" s="756" t="s">
        <v>2372</v>
      </c>
      <c r="H239" s="756" t="s">
        <v>558</v>
      </c>
      <c r="I239" s="756" t="s">
        <v>1918</v>
      </c>
      <c r="J239" s="756" t="s">
        <v>1919</v>
      </c>
      <c r="K239" s="756" t="s">
        <v>1920</v>
      </c>
      <c r="L239" s="757">
        <v>69.16</v>
      </c>
      <c r="M239" s="757">
        <v>69.16</v>
      </c>
      <c r="N239" s="756">
        <v>1</v>
      </c>
      <c r="O239" s="841">
        <v>0.5</v>
      </c>
      <c r="P239" s="757"/>
      <c r="Q239" s="774">
        <v>0</v>
      </c>
      <c r="R239" s="756"/>
      <c r="S239" s="774">
        <v>0</v>
      </c>
      <c r="T239" s="841"/>
      <c r="U239" s="797">
        <v>0</v>
      </c>
    </row>
    <row r="240" spans="1:21" ht="14.4" customHeight="1" x14ac:dyDescent="0.3">
      <c r="A240" s="755">
        <v>30</v>
      </c>
      <c r="B240" s="756" t="s">
        <v>1955</v>
      </c>
      <c r="C240" s="756" t="s">
        <v>1959</v>
      </c>
      <c r="D240" s="839" t="s">
        <v>2991</v>
      </c>
      <c r="E240" s="840" t="s">
        <v>1971</v>
      </c>
      <c r="F240" s="756" t="s">
        <v>1956</v>
      </c>
      <c r="G240" s="756" t="s">
        <v>2075</v>
      </c>
      <c r="H240" s="756" t="s">
        <v>531</v>
      </c>
      <c r="I240" s="756" t="s">
        <v>2373</v>
      </c>
      <c r="J240" s="756" t="s">
        <v>941</v>
      </c>
      <c r="K240" s="756" t="s">
        <v>2079</v>
      </c>
      <c r="L240" s="757">
        <v>229.15</v>
      </c>
      <c r="M240" s="757">
        <v>229.15</v>
      </c>
      <c r="N240" s="756">
        <v>1</v>
      </c>
      <c r="O240" s="841">
        <v>0.5</v>
      </c>
      <c r="P240" s="757"/>
      <c r="Q240" s="774">
        <v>0</v>
      </c>
      <c r="R240" s="756"/>
      <c r="S240" s="774">
        <v>0</v>
      </c>
      <c r="T240" s="841"/>
      <c r="U240" s="797">
        <v>0</v>
      </c>
    </row>
    <row r="241" spans="1:21" ht="14.4" customHeight="1" x14ac:dyDescent="0.3">
      <c r="A241" s="755">
        <v>30</v>
      </c>
      <c r="B241" s="756" t="s">
        <v>1955</v>
      </c>
      <c r="C241" s="756" t="s">
        <v>1959</v>
      </c>
      <c r="D241" s="839" t="s">
        <v>2991</v>
      </c>
      <c r="E241" s="840" t="s">
        <v>1971</v>
      </c>
      <c r="F241" s="756" t="s">
        <v>1956</v>
      </c>
      <c r="G241" s="756" t="s">
        <v>2075</v>
      </c>
      <c r="H241" s="756" t="s">
        <v>558</v>
      </c>
      <c r="I241" s="756" t="s">
        <v>2374</v>
      </c>
      <c r="J241" s="756" t="s">
        <v>2375</v>
      </c>
      <c r="K241" s="756" t="s">
        <v>2376</v>
      </c>
      <c r="L241" s="757">
        <v>572.87</v>
      </c>
      <c r="M241" s="757">
        <v>572.87</v>
      </c>
      <c r="N241" s="756">
        <v>1</v>
      </c>
      <c r="O241" s="841">
        <v>0.5</v>
      </c>
      <c r="P241" s="757"/>
      <c r="Q241" s="774">
        <v>0</v>
      </c>
      <c r="R241" s="756"/>
      <c r="S241" s="774">
        <v>0</v>
      </c>
      <c r="T241" s="841"/>
      <c r="U241" s="797">
        <v>0</v>
      </c>
    </row>
    <row r="242" spans="1:21" ht="14.4" customHeight="1" x14ac:dyDescent="0.3">
      <c r="A242" s="755">
        <v>30</v>
      </c>
      <c r="B242" s="756" t="s">
        <v>1955</v>
      </c>
      <c r="C242" s="756" t="s">
        <v>1959</v>
      </c>
      <c r="D242" s="839" t="s">
        <v>2991</v>
      </c>
      <c r="E242" s="840" t="s">
        <v>1971</v>
      </c>
      <c r="F242" s="756" t="s">
        <v>1956</v>
      </c>
      <c r="G242" s="756" t="s">
        <v>2080</v>
      </c>
      <c r="H242" s="756" t="s">
        <v>558</v>
      </c>
      <c r="I242" s="756" t="s">
        <v>1734</v>
      </c>
      <c r="J242" s="756" t="s">
        <v>1004</v>
      </c>
      <c r="K242" s="756" t="s">
        <v>1735</v>
      </c>
      <c r="L242" s="757">
        <v>98.78</v>
      </c>
      <c r="M242" s="757">
        <v>98.78</v>
      </c>
      <c r="N242" s="756">
        <v>1</v>
      </c>
      <c r="O242" s="841">
        <v>1</v>
      </c>
      <c r="P242" s="757">
        <v>98.78</v>
      </c>
      <c r="Q242" s="774">
        <v>1</v>
      </c>
      <c r="R242" s="756">
        <v>1</v>
      </c>
      <c r="S242" s="774">
        <v>1</v>
      </c>
      <c r="T242" s="841">
        <v>1</v>
      </c>
      <c r="U242" s="797">
        <v>1</v>
      </c>
    </row>
    <row r="243" spans="1:21" ht="14.4" customHeight="1" x14ac:dyDescent="0.3">
      <c r="A243" s="755">
        <v>30</v>
      </c>
      <c r="B243" s="756" t="s">
        <v>1955</v>
      </c>
      <c r="C243" s="756" t="s">
        <v>1959</v>
      </c>
      <c r="D243" s="839" t="s">
        <v>2991</v>
      </c>
      <c r="E243" s="840" t="s">
        <v>1971</v>
      </c>
      <c r="F243" s="756" t="s">
        <v>1956</v>
      </c>
      <c r="G243" s="756" t="s">
        <v>2080</v>
      </c>
      <c r="H243" s="756" t="s">
        <v>558</v>
      </c>
      <c r="I243" s="756" t="s">
        <v>2377</v>
      </c>
      <c r="J243" s="756" t="s">
        <v>2378</v>
      </c>
      <c r="K243" s="756" t="s">
        <v>2379</v>
      </c>
      <c r="L243" s="757">
        <v>59.27</v>
      </c>
      <c r="M243" s="757">
        <v>59.27</v>
      </c>
      <c r="N243" s="756">
        <v>1</v>
      </c>
      <c r="O243" s="841">
        <v>0.5</v>
      </c>
      <c r="P243" s="757">
        <v>59.27</v>
      </c>
      <c r="Q243" s="774">
        <v>1</v>
      </c>
      <c r="R243" s="756">
        <v>1</v>
      </c>
      <c r="S243" s="774">
        <v>1</v>
      </c>
      <c r="T243" s="841">
        <v>0.5</v>
      </c>
      <c r="U243" s="797">
        <v>1</v>
      </c>
    </row>
    <row r="244" spans="1:21" ht="14.4" customHeight="1" x14ac:dyDescent="0.3">
      <c r="A244" s="755">
        <v>30</v>
      </c>
      <c r="B244" s="756" t="s">
        <v>1955</v>
      </c>
      <c r="C244" s="756" t="s">
        <v>1959</v>
      </c>
      <c r="D244" s="839" t="s">
        <v>2991</v>
      </c>
      <c r="E244" s="840" t="s">
        <v>1971</v>
      </c>
      <c r="F244" s="756" t="s">
        <v>1956</v>
      </c>
      <c r="G244" s="756" t="s">
        <v>2080</v>
      </c>
      <c r="H244" s="756" t="s">
        <v>558</v>
      </c>
      <c r="I244" s="756" t="s">
        <v>1740</v>
      </c>
      <c r="J244" s="756" t="s">
        <v>1728</v>
      </c>
      <c r="K244" s="756" t="s">
        <v>1741</v>
      </c>
      <c r="L244" s="757">
        <v>46.07</v>
      </c>
      <c r="M244" s="757">
        <v>92.14</v>
      </c>
      <c r="N244" s="756">
        <v>2</v>
      </c>
      <c r="O244" s="841">
        <v>1</v>
      </c>
      <c r="P244" s="757"/>
      <c r="Q244" s="774">
        <v>0</v>
      </c>
      <c r="R244" s="756"/>
      <c r="S244" s="774">
        <v>0</v>
      </c>
      <c r="T244" s="841"/>
      <c r="U244" s="797">
        <v>0</v>
      </c>
    </row>
    <row r="245" spans="1:21" ht="14.4" customHeight="1" x14ac:dyDescent="0.3">
      <c r="A245" s="755">
        <v>30</v>
      </c>
      <c r="B245" s="756" t="s">
        <v>1955</v>
      </c>
      <c r="C245" s="756" t="s">
        <v>1959</v>
      </c>
      <c r="D245" s="839" t="s">
        <v>2991</v>
      </c>
      <c r="E245" s="840" t="s">
        <v>1971</v>
      </c>
      <c r="F245" s="756" t="s">
        <v>1956</v>
      </c>
      <c r="G245" s="756" t="s">
        <v>2080</v>
      </c>
      <c r="H245" s="756" t="s">
        <v>558</v>
      </c>
      <c r="I245" s="756" t="s">
        <v>1742</v>
      </c>
      <c r="J245" s="756" t="s">
        <v>1728</v>
      </c>
      <c r="K245" s="756" t="s">
        <v>1743</v>
      </c>
      <c r="L245" s="757">
        <v>118.54</v>
      </c>
      <c r="M245" s="757">
        <v>118.54</v>
      </c>
      <c r="N245" s="756">
        <v>1</v>
      </c>
      <c r="O245" s="841">
        <v>0.5</v>
      </c>
      <c r="P245" s="757"/>
      <c r="Q245" s="774">
        <v>0</v>
      </c>
      <c r="R245" s="756"/>
      <c r="S245" s="774">
        <v>0</v>
      </c>
      <c r="T245" s="841"/>
      <c r="U245" s="797">
        <v>0</v>
      </c>
    </row>
    <row r="246" spans="1:21" ht="14.4" customHeight="1" x14ac:dyDescent="0.3">
      <c r="A246" s="755">
        <v>30</v>
      </c>
      <c r="B246" s="756" t="s">
        <v>1955</v>
      </c>
      <c r="C246" s="756" t="s">
        <v>1959</v>
      </c>
      <c r="D246" s="839" t="s">
        <v>2991</v>
      </c>
      <c r="E246" s="840" t="s">
        <v>1971</v>
      </c>
      <c r="F246" s="756" t="s">
        <v>1956</v>
      </c>
      <c r="G246" s="756" t="s">
        <v>2086</v>
      </c>
      <c r="H246" s="756" t="s">
        <v>531</v>
      </c>
      <c r="I246" s="756" t="s">
        <v>2087</v>
      </c>
      <c r="J246" s="756" t="s">
        <v>2088</v>
      </c>
      <c r="K246" s="756" t="s">
        <v>2089</v>
      </c>
      <c r="L246" s="757">
        <v>1138.0899999999999</v>
      </c>
      <c r="M246" s="757">
        <v>1138.0899999999999</v>
      </c>
      <c r="N246" s="756">
        <v>1</v>
      </c>
      <c r="O246" s="841">
        <v>1</v>
      </c>
      <c r="P246" s="757">
        <v>1138.0899999999999</v>
      </c>
      <c r="Q246" s="774">
        <v>1</v>
      </c>
      <c r="R246" s="756">
        <v>1</v>
      </c>
      <c r="S246" s="774">
        <v>1</v>
      </c>
      <c r="T246" s="841">
        <v>1</v>
      </c>
      <c r="U246" s="797">
        <v>1</v>
      </c>
    </row>
    <row r="247" spans="1:21" ht="14.4" customHeight="1" x14ac:dyDescent="0.3">
      <c r="A247" s="755">
        <v>30</v>
      </c>
      <c r="B247" s="756" t="s">
        <v>1955</v>
      </c>
      <c r="C247" s="756" t="s">
        <v>1959</v>
      </c>
      <c r="D247" s="839" t="s">
        <v>2991</v>
      </c>
      <c r="E247" s="840" t="s">
        <v>1971</v>
      </c>
      <c r="F247" s="756" t="s">
        <v>1956</v>
      </c>
      <c r="G247" s="756" t="s">
        <v>2086</v>
      </c>
      <c r="H247" s="756" t="s">
        <v>531</v>
      </c>
      <c r="I247" s="756" t="s">
        <v>2087</v>
      </c>
      <c r="J247" s="756" t="s">
        <v>2088</v>
      </c>
      <c r="K247" s="756" t="s">
        <v>2089</v>
      </c>
      <c r="L247" s="757">
        <v>1021.58</v>
      </c>
      <c r="M247" s="757">
        <v>1021.58</v>
      </c>
      <c r="N247" s="756">
        <v>1</v>
      </c>
      <c r="O247" s="841">
        <v>1</v>
      </c>
      <c r="P247" s="757"/>
      <c r="Q247" s="774">
        <v>0</v>
      </c>
      <c r="R247" s="756"/>
      <c r="S247" s="774">
        <v>0</v>
      </c>
      <c r="T247" s="841"/>
      <c r="U247" s="797">
        <v>0</v>
      </c>
    </row>
    <row r="248" spans="1:21" ht="14.4" customHeight="1" x14ac:dyDescent="0.3">
      <c r="A248" s="755">
        <v>30</v>
      </c>
      <c r="B248" s="756" t="s">
        <v>1955</v>
      </c>
      <c r="C248" s="756" t="s">
        <v>1959</v>
      </c>
      <c r="D248" s="839" t="s">
        <v>2991</v>
      </c>
      <c r="E248" s="840" t="s">
        <v>1971</v>
      </c>
      <c r="F248" s="756" t="s">
        <v>1956</v>
      </c>
      <c r="G248" s="756" t="s">
        <v>2380</v>
      </c>
      <c r="H248" s="756" t="s">
        <v>558</v>
      </c>
      <c r="I248" s="756" t="s">
        <v>2381</v>
      </c>
      <c r="J248" s="756" t="s">
        <v>1018</v>
      </c>
      <c r="K248" s="756" t="s">
        <v>2382</v>
      </c>
      <c r="L248" s="757">
        <v>46.73</v>
      </c>
      <c r="M248" s="757">
        <v>46.73</v>
      </c>
      <c r="N248" s="756">
        <v>1</v>
      </c>
      <c r="O248" s="841">
        <v>1</v>
      </c>
      <c r="P248" s="757"/>
      <c r="Q248" s="774">
        <v>0</v>
      </c>
      <c r="R248" s="756"/>
      <c r="S248" s="774">
        <v>0</v>
      </c>
      <c r="T248" s="841"/>
      <c r="U248" s="797">
        <v>0</v>
      </c>
    </row>
    <row r="249" spans="1:21" ht="14.4" customHeight="1" x14ac:dyDescent="0.3">
      <c r="A249" s="755">
        <v>30</v>
      </c>
      <c r="B249" s="756" t="s">
        <v>1955</v>
      </c>
      <c r="C249" s="756" t="s">
        <v>1959</v>
      </c>
      <c r="D249" s="839" t="s">
        <v>2991</v>
      </c>
      <c r="E249" s="840" t="s">
        <v>1971</v>
      </c>
      <c r="F249" s="756" t="s">
        <v>1956</v>
      </c>
      <c r="G249" s="756" t="s">
        <v>2093</v>
      </c>
      <c r="H249" s="756" t="s">
        <v>531</v>
      </c>
      <c r="I249" s="756" t="s">
        <v>2094</v>
      </c>
      <c r="J249" s="756" t="s">
        <v>2095</v>
      </c>
      <c r="K249" s="756" t="s">
        <v>2096</v>
      </c>
      <c r="L249" s="757">
        <v>0</v>
      </c>
      <c r="M249" s="757">
        <v>0</v>
      </c>
      <c r="N249" s="756">
        <v>3</v>
      </c>
      <c r="O249" s="841">
        <v>1.5</v>
      </c>
      <c r="P249" s="757">
        <v>0</v>
      </c>
      <c r="Q249" s="774"/>
      <c r="R249" s="756">
        <v>1</v>
      </c>
      <c r="S249" s="774">
        <v>0.33333333333333331</v>
      </c>
      <c r="T249" s="841">
        <v>0.5</v>
      </c>
      <c r="U249" s="797">
        <v>0.33333333333333331</v>
      </c>
    </row>
    <row r="250" spans="1:21" ht="14.4" customHeight="1" x14ac:dyDescent="0.3">
      <c r="A250" s="755">
        <v>30</v>
      </c>
      <c r="B250" s="756" t="s">
        <v>1955</v>
      </c>
      <c r="C250" s="756" t="s">
        <v>1959</v>
      </c>
      <c r="D250" s="839" t="s">
        <v>2991</v>
      </c>
      <c r="E250" s="840" t="s">
        <v>1971</v>
      </c>
      <c r="F250" s="756" t="s">
        <v>1956</v>
      </c>
      <c r="G250" s="756" t="s">
        <v>2097</v>
      </c>
      <c r="H250" s="756" t="s">
        <v>531</v>
      </c>
      <c r="I250" s="756" t="s">
        <v>2098</v>
      </c>
      <c r="J250" s="756" t="s">
        <v>2099</v>
      </c>
      <c r="K250" s="756" t="s">
        <v>2100</v>
      </c>
      <c r="L250" s="757">
        <v>122.73</v>
      </c>
      <c r="M250" s="757">
        <v>122.73</v>
      </c>
      <c r="N250" s="756">
        <v>1</v>
      </c>
      <c r="O250" s="841">
        <v>0.5</v>
      </c>
      <c r="P250" s="757"/>
      <c r="Q250" s="774">
        <v>0</v>
      </c>
      <c r="R250" s="756"/>
      <c r="S250" s="774">
        <v>0</v>
      </c>
      <c r="T250" s="841"/>
      <c r="U250" s="797">
        <v>0</v>
      </c>
    </row>
    <row r="251" spans="1:21" ht="14.4" customHeight="1" x14ac:dyDescent="0.3">
      <c r="A251" s="755">
        <v>30</v>
      </c>
      <c r="B251" s="756" t="s">
        <v>1955</v>
      </c>
      <c r="C251" s="756" t="s">
        <v>1959</v>
      </c>
      <c r="D251" s="839" t="s">
        <v>2991</v>
      </c>
      <c r="E251" s="840" t="s">
        <v>1971</v>
      </c>
      <c r="F251" s="756" t="s">
        <v>1956</v>
      </c>
      <c r="G251" s="756" t="s">
        <v>2105</v>
      </c>
      <c r="H251" s="756" t="s">
        <v>531</v>
      </c>
      <c r="I251" s="756" t="s">
        <v>2383</v>
      </c>
      <c r="J251" s="756" t="s">
        <v>2384</v>
      </c>
      <c r="K251" s="756" t="s">
        <v>2385</v>
      </c>
      <c r="L251" s="757">
        <v>56.17</v>
      </c>
      <c r="M251" s="757">
        <v>56.17</v>
      </c>
      <c r="N251" s="756">
        <v>1</v>
      </c>
      <c r="O251" s="841">
        <v>0.5</v>
      </c>
      <c r="P251" s="757"/>
      <c r="Q251" s="774">
        <v>0</v>
      </c>
      <c r="R251" s="756"/>
      <c r="S251" s="774">
        <v>0</v>
      </c>
      <c r="T251" s="841"/>
      <c r="U251" s="797">
        <v>0</v>
      </c>
    </row>
    <row r="252" spans="1:21" ht="14.4" customHeight="1" x14ac:dyDescent="0.3">
      <c r="A252" s="755">
        <v>30</v>
      </c>
      <c r="B252" s="756" t="s">
        <v>1955</v>
      </c>
      <c r="C252" s="756" t="s">
        <v>1959</v>
      </c>
      <c r="D252" s="839" t="s">
        <v>2991</v>
      </c>
      <c r="E252" s="840" t="s">
        <v>1971</v>
      </c>
      <c r="F252" s="756" t="s">
        <v>1956</v>
      </c>
      <c r="G252" s="756" t="s">
        <v>2105</v>
      </c>
      <c r="H252" s="756" t="s">
        <v>558</v>
      </c>
      <c r="I252" s="756" t="s">
        <v>1582</v>
      </c>
      <c r="J252" s="756" t="s">
        <v>1183</v>
      </c>
      <c r="K252" s="756" t="s">
        <v>1583</v>
      </c>
      <c r="L252" s="757">
        <v>43.21</v>
      </c>
      <c r="M252" s="757">
        <v>86.42</v>
      </c>
      <c r="N252" s="756">
        <v>2</v>
      </c>
      <c r="O252" s="841">
        <v>1</v>
      </c>
      <c r="P252" s="757">
        <v>43.21</v>
      </c>
      <c r="Q252" s="774">
        <v>0.5</v>
      </c>
      <c r="R252" s="756">
        <v>1</v>
      </c>
      <c r="S252" s="774">
        <v>0.5</v>
      </c>
      <c r="T252" s="841">
        <v>0.5</v>
      </c>
      <c r="U252" s="797">
        <v>0.5</v>
      </c>
    </row>
    <row r="253" spans="1:21" ht="14.4" customHeight="1" x14ac:dyDescent="0.3">
      <c r="A253" s="755">
        <v>30</v>
      </c>
      <c r="B253" s="756" t="s">
        <v>1955</v>
      </c>
      <c r="C253" s="756" t="s">
        <v>1959</v>
      </c>
      <c r="D253" s="839" t="s">
        <v>2991</v>
      </c>
      <c r="E253" s="840" t="s">
        <v>1971</v>
      </c>
      <c r="F253" s="756" t="s">
        <v>1956</v>
      </c>
      <c r="G253" s="756" t="s">
        <v>2105</v>
      </c>
      <c r="H253" s="756" t="s">
        <v>558</v>
      </c>
      <c r="I253" s="756" t="s">
        <v>1580</v>
      </c>
      <c r="J253" s="756" t="s">
        <v>1181</v>
      </c>
      <c r="K253" s="756" t="s">
        <v>1581</v>
      </c>
      <c r="L253" s="757">
        <v>86.41</v>
      </c>
      <c r="M253" s="757">
        <v>172.82</v>
      </c>
      <c r="N253" s="756">
        <v>2</v>
      </c>
      <c r="O253" s="841">
        <v>1</v>
      </c>
      <c r="P253" s="757">
        <v>86.41</v>
      </c>
      <c r="Q253" s="774">
        <v>0.5</v>
      </c>
      <c r="R253" s="756">
        <v>1</v>
      </c>
      <c r="S253" s="774">
        <v>0.5</v>
      </c>
      <c r="T253" s="841">
        <v>0.5</v>
      </c>
      <c r="U253" s="797">
        <v>0.5</v>
      </c>
    </row>
    <row r="254" spans="1:21" ht="14.4" customHeight="1" x14ac:dyDescent="0.3">
      <c r="A254" s="755">
        <v>30</v>
      </c>
      <c r="B254" s="756" t="s">
        <v>1955</v>
      </c>
      <c r="C254" s="756" t="s">
        <v>1959</v>
      </c>
      <c r="D254" s="839" t="s">
        <v>2991</v>
      </c>
      <c r="E254" s="840" t="s">
        <v>1971</v>
      </c>
      <c r="F254" s="756" t="s">
        <v>1956</v>
      </c>
      <c r="G254" s="756" t="s">
        <v>2107</v>
      </c>
      <c r="H254" s="756" t="s">
        <v>531</v>
      </c>
      <c r="I254" s="756" t="s">
        <v>2108</v>
      </c>
      <c r="J254" s="756" t="s">
        <v>2109</v>
      </c>
      <c r="K254" s="756" t="s">
        <v>2110</v>
      </c>
      <c r="L254" s="757">
        <v>10.65</v>
      </c>
      <c r="M254" s="757">
        <v>21.3</v>
      </c>
      <c r="N254" s="756">
        <v>2</v>
      </c>
      <c r="O254" s="841">
        <v>1</v>
      </c>
      <c r="P254" s="757">
        <v>10.65</v>
      </c>
      <c r="Q254" s="774">
        <v>0.5</v>
      </c>
      <c r="R254" s="756">
        <v>1</v>
      </c>
      <c r="S254" s="774">
        <v>0.5</v>
      </c>
      <c r="T254" s="841">
        <v>0.5</v>
      </c>
      <c r="U254" s="797">
        <v>0.5</v>
      </c>
    </row>
    <row r="255" spans="1:21" ht="14.4" customHeight="1" x14ac:dyDescent="0.3">
      <c r="A255" s="755">
        <v>30</v>
      </c>
      <c r="B255" s="756" t="s">
        <v>1955</v>
      </c>
      <c r="C255" s="756" t="s">
        <v>1959</v>
      </c>
      <c r="D255" s="839" t="s">
        <v>2991</v>
      </c>
      <c r="E255" s="840" t="s">
        <v>1971</v>
      </c>
      <c r="F255" s="756" t="s">
        <v>1956</v>
      </c>
      <c r="G255" s="756" t="s">
        <v>2107</v>
      </c>
      <c r="H255" s="756" t="s">
        <v>531</v>
      </c>
      <c r="I255" s="756" t="s">
        <v>2111</v>
      </c>
      <c r="J255" s="756" t="s">
        <v>2109</v>
      </c>
      <c r="K255" s="756" t="s">
        <v>2112</v>
      </c>
      <c r="L255" s="757">
        <v>35.11</v>
      </c>
      <c r="M255" s="757">
        <v>35.11</v>
      </c>
      <c r="N255" s="756">
        <v>1</v>
      </c>
      <c r="O255" s="841">
        <v>0.5</v>
      </c>
      <c r="P255" s="757"/>
      <c r="Q255" s="774">
        <v>0</v>
      </c>
      <c r="R255" s="756"/>
      <c r="S255" s="774">
        <v>0</v>
      </c>
      <c r="T255" s="841"/>
      <c r="U255" s="797">
        <v>0</v>
      </c>
    </row>
    <row r="256" spans="1:21" ht="14.4" customHeight="1" x14ac:dyDescent="0.3">
      <c r="A256" s="755">
        <v>30</v>
      </c>
      <c r="B256" s="756" t="s">
        <v>1955</v>
      </c>
      <c r="C256" s="756" t="s">
        <v>1959</v>
      </c>
      <c r="D256" s="839" t="s">
        <v>2991</v>
      </c>
      <c r="E256" s="840" t="s">
        <v>1971</v>
      </c>
      <c r="F256" s="756" t="s">
        <v>1956</v>
      </c>
      <c r="G256" s="756" t="s">
        <v>2107</v>
      </c>
      <c r="H256" s="756" t="s">
        <v>531</v>
      </c>
      <c r="I256" s="756" t="s">
        <v>2386</v>
      </c>
      <c r="J256" s="756" t="s">
        <v>2387</v>
      </c>
      <c r="K256" s="756" t="s">
        <v>2119</v>
      </c>
      <c r="L256" s="757">
        <v>70.23</v>
      </c>
      <c r="M256" s="757">
        <v>70.23</v>
      </c>
      <c r="N256" s="756">
        <v>1</v>
      </c>
      <c r="O256" s="841">
        <v>0.5</v>
      </c>
      <c r="P256" s="757"/>
      <c r="Q256" s="774">
        <v>0</v>
      </c>
      <c r="R256" s="756"/>
      <c r="S256" s="774">
        <v>0</v>
      </c>
      <c r="T256" s="841"/>
      <c r="U256" s="797">
        <v>0</v>
      </c>
    </row>
    <row r="257" spans="1:21" ht="14.4" customHeight="1" x14ac:dyDescent="0.3">
      <c r="A257" s="755">
        <v>30</v>
      </c>
      <c r="B257" s="756" t="s">
        <v>1955</v>
      </c>
      <c r="C257" s="756" t="s">
        <v>1959</v>
      </c>
      <c r="D257" s="839" t="s">
        <v>2991</v>
      </c>
      <c r="E257" s="840" t="s">
        <v>1971</v>
      </c>
      <c r="F257" s="756" t="s">
        <v>1956</v>
      </c>
      <c r="G257" s="756" t="s">
        <v>2107</v>
      </c>
      <c r="H257" s="756" t="s">
        <v>531</v>
      </c>
      <c r="I257" s="756" t="s">
        <v>2388</v>
      </c>
      <c r="J257" s="756" t="s">
        <v>2109</v>
      </c>
      <c r="K257" s="756" t="s">
        <v>2389</v>
      </c>
      <c r="L257" s="757">
        <v>0</v>
      </c>
      <c r="M257" s="757">
        <v>0</v>
      </c>
      <c r="N257" s="756">
        <v>1</v>
      </c>
      <c r="O257" s="841">
        <v>0.5</v>
      </c>
      <c r="P257" s="757">
        <v>0</v>
      </c>
      <c r="Q257" s="774"/>
      <c r="R257" s="756">
        <v>1</v>
      </c>
      <c r="S257" s="774">
        <v>1</v>
      </c>
      <c r="T257" s="841">
        <v>0.5</v>
      </c>
      <c r="U257" s="797">
        <v>1</v>
      </c>
    </row>
    <row r="258" spans="1:21" ht="14.4" customHeight="1" x14ac:dyDescent="0.3">
      <c r="A258" s="755">
        <v>30</v>
      </c>
      <c r="B258" s="756" t="s">
        <v>1955</v>
      </c>
      <c r="C258" s="756" t="s">
        <v>1959</v>
      </c>
      <c r="D258" s="839" t="s">
        <v>2991</v>
      </c>
      <c r="E258" s="840" t="s">
        <v>1971</v>
      </c>
      <c r="F258" s="756" t="s">
        <v>1956</v>
      </c>
      <c r="G258" s="756" t="s">
        <v>2107</v>
      </c>
      <c r="H258" s="756" t="s">
        <v>531</v>
      </c>
      <c r="I258" s="756" t="s">
        <v>2116</v>
      </c>
      <c r="J258" s="756" t="s">
        <v>2109</v>
      </c>
      <c r="K258" s="756" t="s">
        <v>2117</v>
      </c>
      <c r="L258" s="757">
        <v>17.559999999999999</v>
      </c>
      <c r="M258" s="757">
        <v>17.559999999999999</v>
      </c>
      <c r="N258" s="756">
        <v>1</v>
      </c>
      <c r="O258" s="841">
        <v>0.5</v>
      </c>
      <c r="P258" s="757"/>
      <c r="Q258" s="774">
        <v>0</v>
      </c>
      <c r="R258" s="756"/>
      <c r="S258" s="774">
        <v>0</v>
      </c>
      <c r="T258" s="841"/>
      <c r="U258" s="797">
        <v>0</v>
      </c>
    </row>
    <row r="259" spans="1:21" ht="14.4" customHeight="1" x14ac:dyDescent="0.3">
      <c r="A259" s="755">
        <v>30</v>
      </c>
      <c r="B259" s="756" t="s">
        <v>1955</v>
      </c>
      <c r="C259" s="756" t="s">
        <v>1959</v>
      </c>
      <c r="D259" s="839" t="s">
        <v>2991</v>
      </c>
      <c r="E259" s="840" t="s">
        <v>1971</v>
      </c>
      <c r="F259" s="756" t="s">
        <v>1956</v>
      </c>
      <c r="G259" s="756" t="s">
        <v>2107</v>
      </c>
      <c r="H259" s="756" t="s">
        <v>531</v>
      </c>
      <c r="I259" s="756" t="s">
        <v>2118</v>
      </c>
      <c r="J259" s="756" t="s">
        <v>2109</v>
      </c>
      <c r="K259" s="756" t="s">
        <v>2119</v>
      </c>
      <c r="L259" s="757">
        <v>70.23</v>
      </c>
      <c r="M259" s="757">
        <v>70.23</v>
      </c>
      <c r="N259" s="756">
        <v>1</v>
      </c>
      <c r="O259" s="841">
        <v>0.5</v>
      </c>
      <c r="P259" s="757"/>
      <c r="Q259" s="774">
        <v>0</v>
      </c>
      <c r="R259" s="756"/>
      <c r="S259" s="774">
        <v>0</v>
      </c>
      <c r="T259" s="841"/>
      <c r="U259" s="797">
        <v>0</v>
      </c>
    </row>
    <row r="260" spans="1:21" ht="14.4" customHeight="1" x14ac:dyDescent="0.3">
      <c r="A260" s="755">
        <v>30</v>
      </c>
      <c r="B260" s="756" t="s">
        <v>1955</v>
      </c>
      <c r="C260" s="756" t="s">
        <v>1959</v>
      </c>
      <c r="D260" s="839" t="s">
        <v>2991</v>
      </c>
      <c r="E260" s="840" t="s">
        <v>1971</v>
      </c>
      <c r="F260" s="756" t="s">
        <v>1956</v>
      </c>
      <c r="G260" s="756" t="s">
        <v>2274</v>
      </c>
      <c r="H260" s="756" t="s">
        <v>531</v>
      </c>
      <c r="I260" s="756" t="s">
        <v>2275</v>
      </c>
      <c r="J260" s="756" t="s">
        <v>1418</v>
      </c>
      <c r="K260" s="756" t="s">
        <v>2276</v>
      </c>
      <c r="L260" s="757">
        <v>34.19</v>
      </c>
      <c r="M260" s="757">
        <v>136.76</v>
      </c>
      <c r="N260" s="756">
        <v>4</v>
      </c>
      <c r="O260" s="841">
        <v>3</v>
      </c>
      <c r="P260" s="757"/>
      <c r="Q260" s="774">
        <v>0</v>
      </c>
      <c r="R260" s="756"/>
      <c r="S260" s="774">
        <v>0</v>
      </c>
      <c r="T260" s="841"/>
      <c r="U260" s="797">
        <v>0</v>
      </c>
    </row>
    <row r="261" spans="1:21" ht="14.4" customHeight="1" x14ac:dyDescent="0.3">
      <c r="A261" s="755">
        <v>30</v>
      </c>
      <c r="B261" s="756" t="s">
        <v>1955</v>
      </c>
      <c r="C261" s="756" t="s">
        <v>1959</v>
      </c>
      <c r="D261" s="839" t="s">
        <v>2991</v>
      </c>
      <c r="E261" s="840" t="s">
        <v>1971</v>
      </c>
      <c r="F261" s="756" t="s">
        <v>1956</v>
      </c>
      <c r="G261" s="756" t="s">
        <v>2120</v>
      </c>
      <c r="H261" s="756" t="s">
        <v>531</v>
      </c>
      <c r="I261" s="756" t="s">
        <v>2121</v>
      </c>
      <c r="J261" s="756" t="s">
        <v>2122</v>
      </c>
      <c r="K261" s="756" t="s">
        <v>2123</v>
      </c>
      <c r="L261" s="757">
        <v>161.06</v>
      </c>
      <c r="M261" s="757">
        <v>322.12</v>
      </c>
      <c r="N261" s="756">
        <v>2</v>
      </c>
      <c r="O261" s="841">
        <v>1</v>
      </c>
      <c r="P261" s="757"/>
      <c r="Q261" s="774">
        <v>0</v>
      </c>
      <c r="R261" s="756"/>
      <c r="S261" s="774">
        <v>0</v>
      </c>
      <c r="T261" s="841"/>
      <c r="U261" s="797">
        <v>0</v>
      </c>
    </row>
    <row r="262" spans="1:21" ht="14.4" customHeight="1" x14ac:dyDescent="0.3">
      <c r="A262" s="755">
        <v>30</v>
      </c>
      <c r="B262" s="756" t="s">
        <v>1955</v>
      </c>
      <c r="C262" s="756" t="s">
        <v>1959</v>
      </c>
      <c r="D262" s="839" t="s">
        <v>2991</v>
      </c>
      <c r="E262" s="840" t="s">
        <v>1971</v>
      </c>
      <c r="F262" s="756" t="s">
        <v>1956</v>
      </c>
      <c r="G262" s="756" t="s">
        <v>2120</v>
      </c>
      <c r="H262" s="756" t="s">
        <v>531</v>
      </c>
      <c r="I262" s="756" t="s">
        <v>2390</v>
      </c>
      <c r="J262" s="756" t="s">
        <v>2391</v>
      </c>
      <c r="K262" s="756" t="s">
        <v>1884</v>
      </c>
      <c r="L262" s="757">
        <v>80.53</v>
      </c>
      <c r="M262" s="757">
        <v>80.53</v>
      </c>
      <c r="N262" s="756">
        <v>1</v>
      </c>
      <c r="O262" s="841">
        <v>0.5</v>
      </c>
      <c r="P262" s="757"/>
      <c r="Q262" s="774">
        <v>0</v>
      </c>
      <c r="R262" s="756"/>
      <c r="S262" s="774">
        <v>0</v>
      </c>
      <c r="T262" s="841"/>
      <c r="U262" s="797">
        <v>0</v>
      </c>
    </row>
    <row r="263" spans="1:21" ht="14.4" customHeight="1" x14ac:dyDescent="0.3">
      <c r="A263" s="755">
        <v>30</v>
      </c>
      <c r="B263" s="756" t="s">
        <v>1955</v>
      </c>
      <c r="C263" s="756" t="s">
        <v>1959</v>
      </c>
      <c r="D263" s="839" t="s">
        <v>2991</v>
      </c>
      <c r="E263" s="840" t="s">
        <v>1971</v>
      </c>
      <c r="F263" s="756" t="s">
        <v>1956</v>
      </c>
      <c r="G263" s="756" t="s">
        <v>2127</v>
      </c>
      <c r="H263" s="756" t="s">
        <v>558</v>
      </c>
      <c r="I263" s="756" t="s">
        <v>1631</v>
      </c>
      <c r="J263" s="756" t="s">
        <v>1632</v>
      </c>
      <c r="K263" s="756" t="s">
        <v>1633</v>
      </c>
      <c r="L263" s="757">
        <v>105.46</v>
      </c>
      <c r="M263" s="757">
        <v>105.46</v>
      </c>
      <c r="N263" s="756">
        <v>1</v>
      </c>
      <c r="O263" s="841">
        <v>0.5</v>
      </c>
      <c r="P263" s="757"/>
      <c r="Q263" s="774">
        <v>0</v>
      </c>
      <c r="R263" s="756"/>
      <c r="S263" s="774">
        <v>0</v>
      </c>
      <c r="T263" s="841"/>
      <c r="U263" s="797">
        <v>0</v>
      </c>
    </row>
    <row r="264" spans="1:21" ht="14.4" customHeight="1" x14ac:dyDescent="0.3">
      <c r="A264" s="755">
        <v>30</v>
      </c>
      <c r="B264" s="756" t="s">
        <v>1955</v>
      </c>
      <c r="C264" s="756" t="s">
        <v>1959</v>
      </c>
      <c r="D264" s="839" t="s">
        <v>2991</v>
      </c>
      <c r="E264" s="840" t="s">
        <v>1971</v>
      </c>
      <c r="F264" s="756" t="s">
        <v>1956</v>
      </c>
      <c r="G264" s="756" t="s">
        <v>2130</v>
      </c>
      <c r="H264" s="756" t="s">
        <v>558</v>
      </c>
      <c r="I264" s="756" t="s">
        <v>2132</v>
      </c>
      <c r="J264" s="756" t="s">
        <v>842</v>
      </c>
      <c r="K264" s="756" t="s">
        <v>1597</v>
      </c>
      <c r="L264" s="757">
        <v>490.89</v>
      </c>
      <c r="M264" s="757">
        <v>1963.56</v>
      </c>
      <c r="N264" s="756">
        <v>4</v>
      </c>
      <c r="O264" s="841">
        <v>2</v>
      </c>
      <c r="P264" s="757">
        <v>981.78</v>
      </c>
      <c r="Q264" s="774">
        <v>0.5</v>
      </c>
      <c r="R264" s="756">
        <v>2</v>
      </c>
      <c r="S264" s="774">
        <v>0.5</v>
      </c>
      <c r="T264" s="841">
        <v>1</v>
      </c>
      <c r="U264" s="797">
        <v>0.5</v>
      </c>
    </row>
    <row r="265" spans="1:21" ht="14.4" customHeight="1" x14ac:dyDescent="0.3">
      <c r="A265" s="755">
        <v>30</v>
      </c>
      <c r="B265" s="756" t="s">
        <v>1955</v>
      </c>
      <c r="C265" s="756" t="s">
        <v>1959</v>
      </c>
      <c r="D265" s="839" t="s">
        <v>2991</v>
      </c>
      <c r="E265" s="840" t="s">
        <v>1971</v>
      </c>
      <c r="F265" s="756" t="s">
        <v>1956</v>
      </c>
      <c r="G265" s="756" t="s">
        <v>2130</v>
      </c>
      <c r="H265" s="756" t="s">
        <v>558</v>
      </c>
      <c r="I265" s="756" t="s">
        <v>2280</v>
      </c>
      <c r="J265" s="756" t="s">
        <v>842</v>
      </c>
      <c r="K265" s="756" t="s">
        <v>1595</v>
      </c>
      <c r="L265" s="757">
        <v>736.33</v>
      </c>
      <c r="M265" s="757">
        <v>2208.9900000000002</v>
      </c>
      <c r="N265" s="756">
        <v>3</v>
      </c>
      <c r="O265" s="841">
        <v>1</v>
      </c>
      <c r="P265" s="757"/>
      <c r="Q265" s="774">
        <v>0</v>
      </c>
      <c r="R265" s="756"/>
      <c r="S265" s="774">
        <v>0</v>
      </c>
      <c r="T265" s="841"/>
      <c r="U265" s="797">
        <v>0</v>
      </c>
    </row>
    <row r="266" spans="1:21" ht="14.4" customHeight="1" x14ac:dyDescent="0.3">
      <c r="A266" s="755">
        <v>30</v>
      </c>
      <c r="B266" s="756" t="s">
        <v>1955</v>
      </c>
      <c r="C266" s="756" t="s">
        <v>1959</v>
      </c>
      <c r="D266" s="839" t="s">
        <v>2991</v>
      </c>
      <c r="E266" s="840" t="s">
        <v>1971</v>
      </c>
      <c r="F266" s="756" t="s">
        <v>1956</v>
      </c>
      <c r="G266" s="756" t="s">
        <v>2130</v>
      </c>
      <c r="H266" s="756" t="s">
        <v>558</v>
      </c>
      <c r="I266" s="756" t="s">
        <v>2281</v>
      </c>
      <c r="J266" s="756" t="s">
        <v>2282</v>
      </c>
      <c r="K266" s="756" t="s">
        <v>2283</v>
      </c>
      <c r="L266" s="757">
        <v>1385.62</v>
      </c>
      <c r="M266" s="757">
        <v>1385.62</v>
      </c>
      <c r="N266" s="756">
        <v>1</v>
      </c>
      <c r="O266" s="841">
        <v>0.5</v>
      </c>
      <c r="P266" s="757">
        <v>1385.62</v>
      </c>
      <c r="Q266" s="774">
        <v>1</v>
      </c>
      <c r="R266" s="756">
        <v>1</v>
      </c>
      <c r="S266" s="774">
        <v>1</v>
      </c>
      <c r="T266" s="841">
        <v>0.5</v>
      </c>
      <c r="U266" s="797">
        <v>1</v>
      </c>
    </row>
    <row r="267" spans="1:21" ht="14.4" customHeight="1" x14ac:dyDescent="0.3">
      <c r="A267" s="755">
        <v>30</v>
      </c>
      <c r="B267" s="756" t="s">
        <v>1955</v>
      </c>
      <c r="C267" s="756" t="s">
        <v>1959</v>
      </c>
      <c r="D267" s="839" t="s">
        <v>2991</v>
      </c>
      <c r="E267" s="840" t="s">
        <v>1971</v>
      </c>
      <c r="F267" s="756" t="s">
        <v>1956</v>
      </c>
      <c r="G267" s="756" t="s">
        <v>2130</v>
      </c>
      <c r="H267" s="756" t="s">
        <v>558</v>
      </c>
      <c r="I267" s="756" t="s">
        <v>1596</v>
      </c>
      <c r="J267" s="756" t="s">
        <v>842</v>
      </c>
      <c r="K267" s="756" t="s">
        <v>1597</v>
      </c>
      <c r="L267" s="757">
        <v>490.89</v>
      </c>
      <c r="M267" s="757">
        <v>490.89</v>
      </c>
      <c r="N267" s="756">
        <v>1</v>
      </c>
      <c r="O267" s="841">
        <v>1</v>
      </c>
      <c r="P267" s="757"/>
      <c r="Q267" s="774">
        <v>0</v>
      </c>
      <c r="R267" s="756"/>
      <c r="S267" s="774">
        <v>0</v>
      </c>
      <c r="T267" s="841"/>
      <c r="U267" s="797">
        <v>0</v>
      </c>
    </row>
    <row r="268" spans="1:21" ht="14.4" customHeight="1" x14ac:dyDescent="0.3">
      <c r="A268" s="755">
        <v>30</v>
      </c>
      <c r="B268" s="756" t="s">
        <v>1955</v>
      </c>
      <c r="C268" s="756" t="s">
        <v>1959</v>
      </c>
      <c r="D268" s="839" t="s">
        <v>2991</v>
      </c>
      <c r="E268" s="840" t="s">
        <v>1971</v>
      </c>
      <c r="F268" s="756" t="s">
        <v>1956</v>
      </c>
      <c r="G268" s="756" t="s">
        <v>2139</v>
      </c>
      <c r="H268" s="756" t="s">
        <v>531</v>
      </c>
      <c r="I268" s="756" t="s">
        <v>2140</v>
      </c>
      <c r="J268" s="756" t="s">
        <v>2141</v>
      </c>
      <c r="K268" s="756" t="s">
        <v>1802</v>
      </c>
      <c r="L268" s="757">
        <v>88.1</v>
      </c>
      <c r="M268" s="757">
        <v>88.1</v>
      </c>
      <c r="N268" s="756">
        <v>1</v>
      </c>
      <c r="O268" s="841">
        <v>1</v>
      </c>
      <c r="P268" s="757"/>
      <c r="Q268" s="774">
        <v>0</v>
      </c>
      <c r="R268" s="756"/>
      <c r="S268" s="774">
        <v>0</v>
      </c>
      <c r="T268" s="841"/>
      <c r="U268" s="797">
        <v>0</v>
      </c>
    </row>
    <row r="269" spans="1:21" ht="14.4" customHeight="1" x14ac:dyDescent="0.3">
      <c r="A269" s="755">
        <v>30</v>
      </c>
      <c r="B269" s="756" t="s">
        <v>1955</v>
      </c>
      <c r="C269" s="756" t="s">
        <v>1959</v>
      </c>
      <c r="D269" s="839" t="s">
        <v>2991</v>
      </c>
      <c r="E269" s="840" t="s">
        <v>1971</v>
      </c>
      <c r="F269" s="756" t="s">
        <v>1956</v>
      </c>
      <c r="G269" s="756" t="s">
        <v>2142</v>
      </c>
      <c r="H269" s="756" t="s">
        <v>531</v>
      </c>
      <c r="I269" s="756" t="s">
        <v>2392</v>
      </c>
      <c r="J269" s="756" t="s">
        <v>2393</v>
      </c>
      <c r="K269" s="756" t="s">
        <v>2394</v>
      </c>
      <c r="L269" s="757">
        <v>0</v>
      </c>
      <c r="M269" s="757">
        <v>0</v>
      </c>
      <c r="N269" s="756">
        <v>1</v>
      </c>
      <c r="O269" s="841">
        <v>0.5</v>
      </c>
      <c r="P269" s="757"/>
      <c r="Q269" s="774"/>
      <c r="R269" s="756"/>
      <c r="S269" s="774">
        <v>0</v>
      </c>
      <c r="T269" s="841"/>
      <c r="U269" s="797">
        <v>0</v>
      </c>
    </row>
    <row r="270" spans="1:21" ht="14.4" customHeight="1" x14ac:dyDescent="0.3">
      <c r="A270" s="755">
        <v>30</v>
      </c>
      <c r="B270" s="756" t="s">
        <v>1955</v>
      </c>
      <c r="C270" s="756" t="s">
        <v>1959</v>
      </c>
      <c r="D270" s="839" t="s">
        <v>2991</v>
      </c>
      <c r="E270" s="840" t="s">
        <v>1971</v>
      </c>
      <c r="F270" s="756" t="s">
        <v>1956</v>
      </c>
      <c r="G270" s="756" t="s">
        <v>2142</v>
      </c>
      <c r="H270" s="756" t="s">
        <v>531</v>
      </c>
      <c r="I270" s="756" t="s">
        <v>2285</v>
      </c>
      <c r="J270" s="756" t="s">
        <v>877</v>
      </c>
      <c r="K270" s="756" t="s">
        <v>2144</v>
      </c>
      <c r="L270" s="757">
        <v>57.64</v>
      </c>
      <c r="M270" s="757">
        <v>115.28</v>
      </c>
      <c r="N270" s="756">
        <v>2</v>
      </c>
      <c r="O270" s="841">
        <v>1</v>
      </c>
      <c r="P270" s="757"/>
      <c r="Q270" s="774">
        <v>0</v>
      </c>
      <c r="R270" s="756"/>
      <c r="S270" s="774">
        <v>0</v>
      </c>
      <c r="T270" s="841"/>
      <c r="U270" s="797">
        <v>0</v>
      </c>
    </row>
    <row r="271" spans="1:21" ht="14.4" customHeight="1" x14ac:dyDescent="0.3">
      <c r="A271" s="755">
        <v>30</v>
      </c>
      <c r="B271" s="756" t="s">
        <v>1955</v>
      </c>
      <c r="C271" s="756" t="s">
        <v>1959</v>
      </c>
      <c r="D271" s="839" t="s">
        <v>2991</v>
      </c>
      <c r="E271" s="840" t="s">
        <v>1971</v>
      </c>
      <c r="F271" s="756" t="s">
        <v>1956</v>
      </c>
      <c r="G271" s="756" t="s">
        <v>2142</v>
      </c>
      <c r="H271" s="756" t="s">
        <v>531</v>
      </c>
      <c r="I271" s="756" t="s">
        <v>2147</v>
      </c>
      <c r="J271" s="756" t="s">
        <v>877</v>
      </c>
      <c r="K271" s="756" t="s">
        <v>2144</v>
      </c>
      <c r="L271" s="757">
        <v>93.71</v>
      </c>
      <c r="M271" s="757">
        <v>93.71</v>
      </c>
      <c r="N271" s="756">
        <v>1</v>
      </c>
      <c r="O271" s="841">
        <v>0.5</v>
      </c>
      <c r="P271" s="757"/>
      <c r="Q271" s="774">
        <v>0</v>
      </c>
      <c r="R271" s="756"/>
      <c r="S271" s="774">
        <v>0</v>
      </c>
      <c r="T271" s="841"/>
      <c r="U271" s="797">
        <v>0</v>
      </c>
    </row>
    <row r="272" spans="1:21" ht="14.4" customHeight="1" x14ac:dyDescent="0.3">
      <c r="A272" s="755">
        <v>30</v>
      </c>
      <c r="B272" s="756" t="s">
        <v>1955</v>
      </c>
      <c r="C272" s="756" t="s">
        <v>1959</v>
      </c>
      <c r="D272" s="839" t="s">
        <v>2991</v>
      </c>
      <c r="E272" s="840" t="s">
        <v>1971</v>
      </c>
      <c r="F272" s="756" t="s">
        <v>1956</v>
      </c>
      <c r="G272" s="756" t="s">
        <v>2148</v>
      </c>
      <c r="H272" s="756" t="s">
        <v>558</v>
      </c>
      <c r="I272" s="756" t="s">
        <v>2149</v>
      </c>
      <c r="J272" s="756" t="s">
        <v>1546</v>
      </c>
      <c r="K272" s="756" t="s">
        <v>1547</v>
      </c>
      <c r="L272" s="757">
        <v>28.81</v>
      </c>
      <c r="M272" s="757">
        <v>144.04999999999998</v>
      </c>
      <c r="N272" s="756">
        <v>5</v>
      </c>
      <c r="O272" s="841">
        <v>2.5</v>
      </c>
      <c r="P272" s="757"/>
      <c r="Q272" s="774">
        <v>0</v>
      </c>
      <c r="R272" s="756"/>
      <c r="S272" s="774">
        <v>0</v>
      </c>
      <c r="T272" s="841"/>
      <c r="U272" s="797">
        <v>0</v>
      </c>
    </row>
    <row r="273" spans="1:21" ht="14.4" customHeight="1" x14ac:dyDescent="0.3">
      <c r="A273" s="755">
        <v>30</v>
      </c>
      <c r="B273" s="756" t="s">
        <v>1955</v>
      </c>
      <c r="C273" s="756" t="s">
        <v>1959</v>
      </c>
      <c r="D273" s="839" t="s">
        <v>2991</v>
      </c>
      <c r="E273" s="840" t="s">
        <v>1971</v>
      </c>
      <c r="F273" s="756" t="s">
        <v>1956</v>
      </c>
      <c r="G273" s="756" t="s">
        <v>2148</v>
      </c>
      <c r="H273" s="756" t="s">
        <v>558</v>
      </c>
      <c r="I273" s="756" t="s">
        <v>2395</v>
      </c>
      <c r="J273" s="756" t="s">
        <v>1546</v>
      </c>
      <c r="K273" s="756" t="s">
        <v>2396</v>
      </c>
      <c r="L273" s="757">
        <v>100.18</v>
      </c>
      <c r="M273" s="757">
        <v>100.18</v>
      </c>
      <c r="N273" s="756">
        <v>1</v>
      </c>
      <c r="O273" s="841">
        <v>0.5</v>
      </c>
      <c r="P273" s="757"/>
      <c r="Q273" s="774">
        <v>0</v>
      </c>
      <c r="R273" s="756"/>
      <c r="S273" s="774">
        <v>0</v>
      </c>
      <c r="T273" s="841"/>
      <c r="U273" s="797">
        <v>0</v>
      </c>
    </row>
    <row r="274" spans="1:21" ht="14.4" customHeight="1" x14ac:dyDescent="0.3">
      <c r="A274" s="755">
        <v>30</v>
      </c>
      <c r="B274" s="756" t="s">
        <v>1955</v>
      </c>
      <c r="C274" s="756" t="s">
        <v>1959</v>
      </c>
      <c r="D274" s="839" t="s">
        <v>2991</v>
      </c>
      <c r="E274" s="840" t="s">
        <v>1971</v>
      </c>
      <c r="F274" s="756" t="s">
        <v>1956</v>
      </c>
      <c r="G274" s="756" t="s">
        <v>2148</v>
      </c>
      <c r="H274" s="756" t="s">
        <v>558</v>
      </c>
      <c r="I274" s="756" t="s">
        <v>1550</v>
      </c>
      <c r="J274" s="756" t="s">
        <v>1546</v>
      </c>
      <c r="K274" s="756" t="s">
        <v>1551</v>
      </c>
      <c r="L274" s="757">
        <v>57.64</v>
      </c>
      <c r="M274" s="757">
        <v>115.28</v>
      </c>
      <c r="N274" s="756">
        <v>2</v>
      </c>
      <c r="O274" s="841">
        <v>1</v>
      </c>
      <c r="P274" s="757">
        <v>57.64</v>
      </c>
      <c r="Q274" s="774">
        <v>0.5</v>
      </c>
      <c r="R274" s="756">
        <v>1</v>
      </c>
      <c r="S274" s="774">
        <v>0.5</v>
      </c>
      <c r="T274" s="841">
        <v>0.5</v>
      </c>
      <c r="U274" s="797">
        <v>0.5</v>
      </c>
    </row>
    <row r="275" spans="1:21" ht="14.4" customHeight="1" x14ac:dyDescent="0.3">
      <c r="A275" s="755">
        <v>30</v>
      </c>
      <c r="B275" s="756" t="s">
        <v>1955</v>
      </c>
      <c r="C275" s="756" t="s">
        <v>1959</v>
      </c>
      <c r="D275" s="839" t="s">
        <v>2991</v>
      </c>
      <c r="E275" s="840" t="s">
        <v>1971</v>
      </c>
      <c r="F275" s="756" t="s">
        <v>1956</v>
      </c>
      <c r="G275" s="756" t="s">
        <v>2148</v>
      </c>
      <c r="H275" s="756" t="s">
        <v>558</v>
      </c>
      <c r="I275" s="756" t="s">
        <v>2397</v>
      </c>
      <c r="J275" s="756" t="s">
        <v>1546</v>
      </c>
      <c r="K275" s="756" t="s">
        <v>2398</v>
      </c>
      <c r="L275" s="757">
        <v>205.84</v>
      </c>
      <c r="M275" s="757">
        <v>205.84</v>
      </c>
      <c r="N275" s="756">
        <v>1</v>
      </c>
      <c r="O275" s="841">
        <v>0.5</v>
      </c>
      <c r="P275" s="757">
        <v>205.84</v>
      </c>
      <c r="Q275" s="774">
        <v>1</v>
      </c>
      <c r="R275" s="756">
        <v>1</v>
      </c>
      <c r="S275" s="774">
        <v>1</v>
      </c>
      <c r="T275" s="841">
        <v>0.5</v>
      </c>
      <c r="U275" s="797">
        <v>1</v>
      </c>
    </row>
    <row r="276" spans="1:21" ht="14.4" customHeight="1" x14ac:dyDescent="0.3">
      <c r="A276" s="755">
        <v>30</v>
      </c>
      <c r="B276" s="756" t="s">
        <v>1955</v>
      </c>
      <c r="C276" s="756" t="s">
        <v>1959</v>
      </c>
      <c r="D276" s="839" t="s">
        <v>2991</v>
      </c>
      <c r="E276" s="840" t="s">
        <v>1971</v>
      </c>
      <c r="F276" s="756" t="s">
        <v>1956</v>
      </c>
      <c r="G276" s="756" t="s">
        <v>2148</v>
      </c>
      <c r="H276" s="756" t="s">
        <v>558</v>
      </c>
      <c r="I276" s="756" t="s">
        <v>1545</v>
      </c>
      <c r="J276" s="756" t="s">
        <v>1546</v>
      </c>
      <c r="K276" s="756" t="s">
        <v>1547</v>
      </c>
      <c r="L276" s="757">
        <v>28.81</v>
      </c>
      <c r="M276" s="757">
        <v>28.81</v>
      </c>
      <c r="N276" s="756">
        <v>1</v>
      </c>
      <c r="O276" s="841">
        <v>0.5</v>
      </c>
      <c r="P276" s="757"/>
      <c r="Q276" s="774">
        <v>0</v>
      </c>
      <c r="R276" s="756"/>
      <c r="S276" s="774">
        <v>0</v>
      </c>
      <c r="T276" s="841"/>
      <c r="U276" s="797">
        <v>0</v>
      </c>
    </row>
    <row r="277" spans="1:21" ht="14.4" customHeight="1" x14ac:dyDescent="0.3">
      <c r="A277" s="755">
        <v>30</v>
      </c>
      <c r="B277" s="756" t="s">
        <v>1955</v>
      </c>
      <c r="C277" s="756" t="s">
        <v>1959</v>
      </c>
      <c r="D277" s="839" t="s">
        <v>2991</v>
      </c>
      <c r="E277" s="840" t="s">
        <v>1971</v>
      </c>
      <c r="F277" s="756" t="s">
        <v>1956</v>
      </c>
      <c r="G277" s="756" t="s">
        <v>2148</v>
      </c>
      <c r="H277" s="756" t="s">
        <v>558</v>
      </c>
      <c r="I277" s="756" t="s">
        <v>2399</v>
      </c>
      <c r="J277" s="756" t="s">
        <v>1546</v>
      </c>
      <c r="K277" s="756" t="s">
        <v>2400</v>
      </c>
      <c r="L277" s="757">
        <v>0</v>
      </c>
      <c r="M277" s="757">
        <v>0</v>
      </c>
      <c r="N277" s="756">
        <v>1</v>
      </c>
      <c r="O277" s="841">
        <v>0.5</v>
      </c>
      <c r="P277" s="757">
        <v>0</v>
      </c>
      <c r="Q277" s="774"/>
      <c r="R277" s="756">
        <v>1</v>
      </c>
      <c r="S277" s="774">
        <v>1</v>
      </c>
      <c r="T277" s="841">
        <v>0.5</v>
      </c>
      <c r="U277" s="797">
        <v>1</v>
      </c>
    </row>
    <row r="278" spans="1:21" ht="14.4" customHeight="1" x14ac:dyDescent="0.3">
      <c r="A278" s="755">
        <v>30</v>
      </c>
      <c r="B278" s="756" t="s">
        <v>1955</v>
      </c>
      <c r="C278" s="756" t="s">
        <v>1959</v>
      </c>
      <c r="D278" s="839" t="s">
        <v>2991</v>
      </c>
      <c r="E278" s="840" t="s">
        <v>1971</v>
      </c>
      <c r="F278" s="756" t="s">
        <v>1956</v>
      </c>
      <c r="G278" s="756" t="s">
        <v>2150</v>
      </c>
      <c r="H278" s="756" t="s">
        <v>558</v>
      </c>
      <c r="I278" s="756" t="s">
        <v>1659</v>
      </c>
      <c r="J278" s="756" t="s">
        <v>1135</v>
      </c>
      <c r="K278" s="756" t="s">
        <v>1640</v>
      </c>
      <c r="L278" s="757">
        <v>48.27</v>
      </c>
      <c r="M278" s="757">
        <v>337.89</v>
      </c>
      <c r="N278" s="756">
        <v>7</v>
      </c>
      <c r="O278" s="841">
        <v>3.5</v>
      </c>
      <c r="P278" s="757">
        <v>144.81</v>
      </c>
      <c r="Q278" s="774">
        <v>0.4285714285714286</v>
      </c>
      <c r="R278" s="756">
        <v>3</v>
      </c>
      <c r="S278" s="774">
        <v>0.42857142857142855</v>
      </c>
      <c r="T278" s="841">
        <v>1.5</v>
      </c>
      <c r="U278" s="797">
        <v>0.42857142857142855</v>
      </c>
    </row>
    <row r="279" spans="1:21" ht="14.4" customHeight="1" x14ac:dyDescent="0.3">
      <c r="A279" s="755">
        <v>30</v>
      </c>
      <c r="B279" s="756" t="s">
        <v>1955</v>
      </c>
      <c r="C279" s="756" t="s">
        <v>1959</v>
      </c>
      <c r="D279" s="839" t="s">
        <v>2991</v>
      </c>
      <c r="E279" s="840" t="s">
        <v>1971</v>
      </c>
      <c r="F279" s="756" t="s">
        <v>1956</v>
      </c>
      <c r="G279" s="756" t="s">
        <v>2150</v>
      </c>
      <c r="H279" s="756" t="s">
        <v>558</v>
      </c>
      <c r="I279" s="756" t="s">
        <v>1662</v>
      </c>
      <c r="J279" s="756" t="s">
        <v>1139</v>
      </c>
      <c r="K279" s="756" t="s">
        <v>1642</v>
      </c>
      <c r="L279" s="757">
        <v>96.53</v>
      </c>
      <c r="M279" s="757">
        <v>96.53</v>
      </c>
      <c r="N279" s="756">
        <v>1</v>
      </c>
      <c r="O279" s="841">
        <v>0.5</v>
      </c>
      <c r="P279" s="757"/>
      <c r="Q279" s="774">
        <v>0</v>
      </c>
      <c r="R279" s="756"/>
      <c r="S279" s="774">
        <v>0</v>
      </c>
      <c r="T279" s="841"/>
      <c r="U279" s="797">
        <v>0</v>
      </c>
    </row>
    <row r="280" spans="1:21" ht="14.4" customHeight="1" x14ac:dyDescent="0.3">
      <c r="A280" s="755">
        <v>30</v>
      </c>
      <c r="B280" s="756" t="s">
        <v>1955</v>
      </c>
      <c r="C280" s="756" t="s">
        <v>1959</v>
      </c>
      <c r="D280" s="839" t="s">
        <v>2991</v>
      </c>
      <c r="E280" s="840" t="s">
        <v>1971</v>
      </c>
      <c r="F280" s="756" t="s">
        <v>1956</v>
      </c>
      <c r="G280" s="756" t="s">
        <v>2401</v>
      </c>
      <c r="H280" s="756" t="s">
        <v>558</v>
      </c>
      <c r="I280" s="756" t="s">
        <v>2402</v>
      </c>
      <c r="J280" s="756" t="s">
        <v>2403</v>
      </c>
      <c r="K280" s="756" t="s">
        <v>2404</v>
      </c>
      <c r="L280" s="757">
        <v>117.46</v>
      </c>
      <c r="M280" s="757">
        <v>117.46</v>
      </c>
      <c r="N280" s="756">
        <v>1</v>
      </c>
      <c r="O280" s="841">
        <v>0.5</v>
      </c>
      <c r="P280" s="757"/>
      <c r="Q280" s="774">
        <v>0</v>
      </c>
      <c r="R280" s="756"/>
      <c r="S280" s="774">
        <v>0</v>
      </c>
      <c r="T280" s="841"/>
      <c r="U280" s="797">
        <v>0</v>
      </c>
    </row>
    <row r="281" spans="1:21" ht="14.4" customHeight="1" x14ac:dyDescent="0.3">
      <c r="A281" s="755">
        <v>30</v>
      </c>
      <c r="B281" s="756" t="s">
        <v>1955</v>
      </c>
      <c r="C281" s="756" t="s">
        <v>1959</v>
      </c>
      <c r="D281" s="839" t="s">
        <v>2991</v>
      </c>
      <c r="E281" s="840" t="s">
        <v>1971</v>
      </c>
      <c r="F281" s="756" t="s">
        <v>1956</v>
      </c>
      <c r="G281" s="756" t="s">
        <v>2151</v>
      </c>
      <c r="H281" s="756" t="s">
        <v>558</v>
      </c>
      <c r="I281" s="756" t="s">
        <v>1674</v>
      </c>
      <c r="J281" s="756" t="s">
        <v>1675</v>
      </c>
      <c r="K281" s="756" t="s">
        <v>1676</v>
      </c>
      <c r="L281" s="757">
        <v>72.88</v>
      </c>
      <c r="M281" s="757">
        <v>218.64</v>
      </c>
      <c r="N281" s="756">
        <v>3</v>
      </c>
      <c r="O281" s="841">
        <v>1.5</v>
      </c>
      <c r="P281" s="757"/>
      <c r="Q281" s="774">
        <v>0</v>
      </c>
      <c r="R281" s="756"/>
      <c r="S281" s="774">
        <v>0</v>
      </c>
      <c r="T281" s="841"/>
      <c r="U281" s="797">
        <v>0</v>
      </c>
    </row>
    <row r="282" spans="1:21" ht="14.4" customHeight="1" x14ac:dyDescent="0.3">
      <c r="A282" s="755">
        <v>30</v>
      </c>
      <c r="B282" s="756" t="s">
        <v>1955</v>
      </c>
      <c r="C282" s="756" t="s">
        <v>1959</v>
      </c>
      <c r="D282" s="839" t="s">
        <v>2991</v>
      </c>
      <c r="E282" s="840" t="s">
        <v>1971</v>
      </c>
      <c r="F282" s="756" t="s">
        <v>1956</v>
      </c>
      <c r="G282" s="756" t="s">
        <v>2405</v>
      </c>
      <c r="H282" s="756" t="s">
        <v>531</v>
      </c>
      <c r="I282" s="756" t="s">
        <v>2406</v>
      </c>
      <c r="J282" s="756" t="s">
        <v>2407</v>
      </c>
      <c r="K282" s="756" t="s">
        <v>2408</v>
      </c>
      <c r="L282" s="757">
        <v>0</v>
      </c>
      <c r="M282" s="757">
        <v>0</v>
      </c>
      <c r="N282" s="756">
        <v>1</v>
      </c>
      <c r="O282" s="841">
        <v>0.5</v>
      </c>
      <c r="P282" s="757"/>
      <c r="Q282" s="774"/>
      <c r="R282" s="756"/>
      <c r="S282" s="774">
        <v>0</v>
      </c>
      <c r="T282" s="841"/>
      <c r="U282" s="797">
        <v>0</v>
      </c>
    </row>
    <row r="283" spans="1:21" ht="14.4" customHeight="1" x14ac:dyDescent="0.3">
      <c r="A283" s="755">
        <v>30</v>
      </c>
      <c r="B283" s="756" t="s">
        <v>1955</v>
      </c>
      <c r="C283" s="756" t="s">
        <v>1959</v>
      </c>
      <c r="D283" s="839" t="s">
        <v>2991</v>
      </c>
      <c r="E283" s="840" t="s">
        <v>1971</v>
      </c>
      <c r="F283" s="756" t="s">
        <v>1956</v>
      </c>
      <c r="G283" s="756" t="s">
        <v>2409</v>
      </c>
      <c r="H283" s="756" t="s">
        <v>558</v>
      </c>
      <c r="I283" s="756" t="s">
        <v>2410</v>
      </c>
      <c r="J283" s="756" t="s">
        <v>1365</v>
      </c>
      <c r="K283" s="756" t="s">
        <v>1347</v>
      </c>
      <c r="L283" s="757">
        <v>129.51</v>
      </c>
      <c r="M283" s="757">
        <v>906.56999999999994</v>
      </c>
      <c r="N283" s="756">
        <v>7</v>
      </c>
      <c r="O283" s="841">
        <v>0.5</v>
      </c>
      <c r="P283" s="757"/>
      <c r="Q283" s="774">
        <v>0</v>
      </c>
      <c r="R283" s="756"/>
      <c r="S283" s="774">
        <v>0</v>
      </c>
      <c r="T283" s="841"/>
      <c r="U283" s="797">
        <v>0</v>
      </c>
    </row>
    <row r="284" spans="1:21" ht="14.4" customHeight="1" x14ac:dyDescent="0.3">
      <c r="A284" s="755">
        <v>30</v>
      </c>
      <c r="B284" s="756" t="s">
        <v>1955</v>
      </c>
      <c r="C284" s="756" t="s">
        <v>1959</v>
      </c>
      <c r="D284" s="839" t="s">
        <v>2991</v>
      </c>
      <c r="E284" s="840" t="s">
        <v>1971</v>
      </c>
      <c r="F284" s="756" t="s">
        <v>1956</v>
      </c>
      <c r="G284" s="756" t="s">
        <v>2409</v>
      </c>
      <c r="H284" s="756" t="s">
        <v>558</v>
      </c>
      <c r="I284" s="756" t="s">
        <v>1943</v>
      </c>
      <c r="J284" s="756" t="s">
        <v>1366</v>
      </c>
      <c r="K284" s="756" t="s">
        <v>1347</v>
      </c>
      <c r="L284" s="757">
        <v>129.51</v>
      </c>
      <c r="M284" s="757">
        <v>1036.08</v>
      </c>
      <c r="N284" s="756">
        <v>8</v>
      </c>
      <c r="O284" s="841">
        <v>0.5</v>
      </c>
      <c r="P284" s="757"/>
      <c r="Q284" s="774">
        <v>0</v>
      </c>
      <c r="R284" s="756"/>
      <c r="S284" s="774">
        <v>0</v>
      </c>
      <c r="T284" s="841"/>
      <c r="U284" s="797">
        <v>0</v>
      </c>
    </row>
    <row r="285" spans="1:21" ht="14.4" customHeight="1" x14ac:dyDescent="0.3">
      <c r="A285" s="755">
        <v>30</v>
      </c>
      <c r="B285" s="756" t="s">
        <v>1955</v>
      </c>
      <c r="C285" s="756" t="s">
        <v>1959</v>
      </c>
      <c r="D285" s="839" t="s">
        <v>2991</v>
      </c>
      <c r="E285" s="840" t="s">
        <v>1971</v>
      </c>
      <c r="F285" s="756" t="s">
        <v>1956</v>
      </c>
      <c r="G285" s="756" t="s">
        <v>2152</v>
      </c>
      <c r="H285" s="756" t="s">
        <v>531</v>
      </c>
      <c r="I285" s="756" t="s">
        <v>2411</v>
      </c>
      <c r="J285" s="756" t="s">
        <v>2412</v>
      </c>
      <c r="K285" s="756" t="s">
        <v>2242</v>
      </c>
      <c r="L285" s="757">
        <v>24.78</v>
      </c>
      <c r="M285" s="757">
        <v>24.78</v>
      </c>
      <c r="N285" s="756">
        <v>1</v>
      </c>
      <c r="O285" s="841">
        <v>0.5</v>
      </c>
      <c r="P285" s="757"/>
      <c r="Q285" s="774">
        <v>0</v>
      </c>
      <c r="R285" s="756"/>
      <c r="S285" s="774">
        <v>0</v>
      </c>
      <c r="T285" s="841"/>
      <c r="U285" s="797">
        <v>0</v>
      </c>
    </row>
    <row r="286" spans="1:21" ht="14.4" customHeight="1" x14ac:dyDescent="0.3">
      <c r="A286" s="755">
        <v>30</v>
      </c>
      <c r="B286" s="756" t="s">
        <v>1955</v>
      </c>
      <c r="C286" s="756" t="s">
        <v>1959</v>
      </c>
      <c r="D286" s="839" t="s">
        <v>2991</v>
      </c>
      <c r="E286" s="840" t="s">
        <v>1971</v>
      </c>
      <c r="F286" s="756" t="s">
        <v>1956</v>
      </c>
      <c r="G286" s="756" t="s">
        <v>2299</v>
      </c>
      <c r="H286" s="756" t="s">
        <v>531</v>
      </c>
      <c r="I286" s="756" t="s">
        <v>2413</v>
      </c>
      <c r="J286" s="756" t="s">
        <v>1616</v>
      </c>
      <c r="K286" s="756" t="s">
        <v>1617</v>
      </c>
      <c r="L286" s="757">
        <v>160.1</v>
      </c>
      <c r="M286" s="757">
        <v>160.1</v>
      </c>
      <c r="N286" s="756">
        <v>1</v>
      </c>
      <c r="O286" s="841">
        <v>0.5</v>
      </c>
      <c r="P286" s="757"/>
      <c r="Q286" s="774">
        <v>0</v>
      </c>
      <c r="R286" s="756"/>
      <c r="S286" s="774">
        <v>0</v>
      </c>
      <c r="T286" s="841"/>
      <c r="U286" s="797">
        <v>0</v>
      </c>
    </row>
    <row r="287" spans="1:21" ht="14.4" customHeight="1" x14ac:dyDescent="0.3">
      <c r="A287" s="755">
        <v>30</v>
      </c>
      <c r="B287" s="756" t="s">
        <v>1955</v>
      </c>
      <c r="C287" s="756" t="s">
        <v>1959</v>
      </c>
      <c r="D287" s="839" t="s">
        <v>2991</v>
      </c>
      <c r="E287" s="840" t="s">
        <v>1971</v>
      </c>
      <c r="F287" s="756" t="s">
        <v>1956</v>
      </c>
      <c r="G287" s="756" t="s">
        <v>2156</v>
      </c>
      <c r="H287" s="756" t="s">
        <v>558</v>
      </c>
      <c r="I287" s="756" t="s">
        <v>1666</v>
      </c>
      <c r="J287" s="756" t="s">
        <v>1667</v>
      </c>
      <c r="K287" s="756" t="s">
        <v>1668</v>
      </c>
      <c r="L287" s="757">
        <v>10.41</v>
      </c>
      <c r="M287" s="757">
        <v>10.41</v>
      </c>
      <c r="N287" s="756">
        <v>1</v>
      </c>
      <c r="O287" s="841">
        <v>0.5</v>
      </c>
      <c r="P287" s="757"/>
      <c r="Q287" s="774">
        <v>0</v>
      </c>
      <c r="R287" s="756"/>
      <c r="S287" s="774">
        <v>0</v>
      </c>
      <c r="T287" s="841"/>
      <c r="U287" s="797">
        <v>0</v>
      </c>
    </row>
    <row r="288" spans="1:21" ht="14.4" customHeight="1" x14ac:dyDescent="0.3">
      <c r="A288" s="755">
        <v>30</v>
      </c>
      <c r="B288" s="756" t="s">
        <v>1955</v>
      </c>
      <c r="C288" s="756" t="s">
        <v>1959</v>
      </c>
      <c r="D288" s="839" t="s">
        <v>2991</v>
      </c>
      <c r="E288" s="840" t="s">
        <v>1971</v>
      </c>
      <c r="F288" s="756" t="s">
        <v>1956</v>
      </c>
      <c r="G288" s="756" t="s">
        <v>2156</v>
      </c>
      <c r="H288" s="756" t="s">
        <v>558</v>
      </c>
      <c r="I288" s="756" t="s">
        <v>2414</v>
      </c>
      <c r="J288" s="756" t="s">
        <v>1667</v>
      </c>
      <c r="K288" s="756" t="s">
        <v>2415</v>
      </c>
      <c r="L288" s="757">
        <v>0</v>
      </c>
      <c r="M288" s="757">
        <v>0</v>
      </c>
      <c r="N288" s="756">
        <v>1</v>
      </c>
      <c r="O288" s="841">
        <v>0.5</v>
      </c>
      <c r="P288" s="757"/>
      <c r="Q288" s="774"/>
      <c r="R288" s="756"/>
      <c r="S288" s="774">
        <v>0</v>
      </c>
      <c r="T288" s="841"/>
      <c r="U288" s="797">
        <v>0</v>
      </c>
    </row>
    <row r="289" spans="1:21" ht="14.4" customHeight="1" x14ac:dyDescent="0.3">
      <c r="A289" s="755">
        <v>30</v>
      </c>
      <c r="B289" s="756" t="s">
        <v>1955</v>
      </c>
      <c r="C289" s="756" t="s">
        <v>1959</v>
      </c>
      <c r="D289" s="839" t="s">
        <v>2991</v>
      </c>
      <c r="E289" s="840" t="s">
        <v>1971</v>
      </c>
      <c r="F289" s="756" t="s">
        <v>1956</v>
      </c>
      <c r="G289" s="756" t="s">
        <v>2157</v>
      </c>
      <c r="H289" s="756" t="s">
        <v>531</v>
      </c>
      <c r="I289" s="756" t="s">
        <v>2158</v>
      </c>
      <c r="J289" s="756" t="s">
        <v>1268</v>
      </c>
      <c r="K289" s="756" t="s">
        <v>2159</v>
      </c>
      <c r="L289" s="757">
        <v>117.46</v>
      </c>
      <c r="M289" s="757">
        <v>117.46</v>
      </c>
      <c r="N289" s="756">
        <v>1</v>
      </c>
      <c r="O289" s="841">
        <v>0.5</v>
      </c>
      <c r="P289" s="757"/>
      <c r="Q289" s="774">
        <v>0</v>
      </c>
      <c r="R289" s="756"/>
      <c r="S289" s="774">
        <v>0</v>
      </c>
      <c r="T289" s="841"/>
      <c r="U289" s="797">
        <v>0</v>
      </c>
    </row>
    <row r="290" spans="1:21" ht="14.4" customHeight="1" x14ac:dyDescent="0.3">
      <c r="A290" s="755">
        <v>30</v>
      </c>
      <c r="B290" s="756" t="s">
        <v>1955</v>
      </c>
      <c r="C290" s="756" t="s">
        <v>1959</v>
      </c>
      <c r="D290" s="839" t="s">
        <v>2991</v>
      </c>
      <c r="E290" s="840" t="s">
        <v>1971</v>
      </c>
      <c r="F290" s="756" t="s">
        <v>1956</v>
      </c>
      <c r="G290" s="756" t="s">
        <v>2160</v>
      </c>
      <c r="H290" s="756" t="s">
        <v>531</v>
      </c>
      <c r="I290" s="756" t="s">
        <v>2161</v>
      </c>
      <c r="J290" s="756" t="s">
        <v>1227</v>
      </c>
      <c r="K290" s="756" t="s">
        <v>2162</v>
      </c>
      <c r="L290" s="757">
        <v>105.46</v>
      </c>
      <c r="M290" s="757">
        <v>210.92</v>
      </c>
      <c r="N290" s="756">
        <v>2</v>
      </c>
      <c r="O290" s="841">
        <v>1</v>
      </c>
      <c r="P290" s="757">
        <v>105.46</v>
      </c>
      <c r="Q290" s="774">
        <v>0.5</v>
      </c>
      <c r="R290" s="756">
        <v>1</v>
      </c>
      <c r="S290" s="774">
        <v>0.5</v>
      </c>
      <c r="T290" s="841">
        <v>0.5</v>
      </c>
      <c r="U290" s="797">
        <v>0.5</v>
      </c>
    </row>
    <row r="291" spans="1:21" ht="14.4" customHeight="1" x14ac:dyDescent="0.3">
      <c r="A291" s="755">
        <v>30</v>
      </c>
      <c r="B291" s="756" t="s">
        <v>1955</v>
      </c>
      <c r="C291" s="756" t="s">
        <v>1959</v>
      </c>
      <c r="D291" s="839" t="s">
        <v>2991</v>
      </c>
      <c r="E291" s="840" t="s">
        <v>1971</v>
      </c>
      <c r="F291" s="756" t="s">
        <v>1956</v>
      </c>
      <c r="G291" s="756" t="s">
        <v>2416</v>
      </c>
      <c r="H291" s="756" t="s">
        <v>558</v>
      </c>
      <c r="I291" s="756" t="s">
        <v>1716</v>
      </c>
      <c r="J291" s="756" t="s">
        <v>1715</v>
      </c>
      <c r="K291" s="756" t="s">
        <v>1708</v>
      </c>
      <c r="L291" s="757">
        <v>181.13</v>
      </c>
      <c r="M291" s="757">
        <v>181.13</v>
      </c>
      <c r="N291" s="756">
        <v>1</v>
      </c>
      <c r="O291" s="841">
        <v>0.5</v>
      </c>
      <c r="P291" s="757"/>
      <c r="Q291" s="774">
        <v>0</v>
      </c>
      <c r="R291" s="756"/>
      <c r="S291" s="774">
        <v>0</v>
      </c>
      <c r="T291" s="841"/>
      <c r="U291" s="797">
        <v>0</v>
      </c>
    </row>
    <row r="292" spans="1:21" ht="14.4" customHeight="1" x14ac:dyDescent="0.3">
      <c r="A292" s="755">
        <v>30</v>
      </c>
      <c r="B292" s="756" t="s">
        <v>1955</v>
      </c>
      <c r="C292" s="756" t="s">
        <v>1959</v>
      </c>
      <c r="D292" s="839" t="s">
        <v>2991</v>
      </c>
      <c r="E292" s="840" t="s">
        <v>1971</v>
      </c>
      <c r="F292" s="756" t="s">
        <v>1956</v>
      </c>
      <c r="G292" s="756" t="s">
        <v>2417</v>
      </c>
      <c r="H292" s="756" t="s">
        <v>531</v>
      </c>
      <c r="I292" s="756" t="s">
        <v>2418</v>
      </c>
      <c r="J292" s="756" t="s">
        <v>832</v>
      </c>
      <c r="K292" s="756" t="s">
        <v>2419</v>
      </c>
      <c r="L292" s="757">
        <v>0</v>
      </c>
      <c r="M292" s="757">
        <v>0</v>
      </c>
      <c r="N292" s="756">
        <v>1</v>
      </c>
      <c r="O292" s="841">
        <v>0.5</v>
      </c>
      <c r="P292" s="757"/>
      <c r="Q292" s="774"/>
      <c r="R292" s="756"/>
      <c r="S292" s="774">
        <v>0</v>
      </c>
      <c r="T292" s="841"/>
      <c r="U292" s="797">
        <v>0</v>
      </c>
    </row>
    <row r="293" spans="1:21" ht="14.4" customHeight="1" x14ac:dyDescent="0.3">
      <c r="A293" s="755">
        <v>30</v>
      </c>
      <c r="B293" s="756" t="s">
        <v>1955</v>
      </c>
      <c r="C293" s="756" t="s">
        <v>1959</v>
      </c>
      <c r="D293" s="839" t="s">
        <v>2991</v>
      </c>
      <c r="E293" s="840" t="s">
        <v>1971</v>
      </c>
      <c r="F293" s="756" t="s">
        <v>1956</v>
      </c>
      <c r="G293" s="756" t="s">
        <v>2417</v>
      </c>
      <c r="H293" s="756" t="s">
        <v>531</v>
      </c>
      <c r="I293" s="756" t="s">
        <v>2420</v>
      </c>
      <c r="J293" s="756" t="s">
        <v>832</v>
      </c>
      <c r="K293" s="756" t="s">
        <v>2419</v>
      </c>
      <c r="L293" s="757">
        <v>0</v>
      </c>
      <c r="M293" s="757">
        <v>0</v>
      </c>
      <c r="N293" s="756">
        <v>1</v>
      </c>
      <c r="O293" s="841">
        <v>1</v>
      </c>
      <c r="P293" s="757"/>
      <c r="Q293" s="774"/>
      <c r="R293" s="756"/>
      <c r="S293" s="774">
        <v>0</v>
      </c>
      <c r="T293" s="841"/>
      <c r="U293" s="797">
        <v>0</v>
      </c>
    </row>
    <row r="294" spans="1:21" ht="14.4" customHeight="1" x14ac:dyDescent="0.3">
      <c r="A294" s="755">
        <v>30</v>
      </c>
      <c r="B294" s="756" t="s">
        <v>1955</v>
      </c>
      <c r="C294" s="756" t="s">
        <v>1959</v>
      </c>
      <c r="D294" s="839" t="s">
        <v>2991</v>
      </c>
      <c r="E294" s="840" t="s">
        <v>1971</v>
      </c>
      <c r="F294" s="756" t="s">
        <v>1956</v>
      </c>
      <c r="G294" s="756" t="s">
        <v>2175</v>
      </c>
      <c r="H294" s="756" t="s">
        <v>558</v>
      </c>
      <c r="I294" s="756" t="s">
        <v>1823</v>
      </c>
      <c r="J294" s="756" t="s">
        <v>1824</v>
      </c>
      <c r="K294" s="756" t="s">
        <v>1825</v>
      </c>
      <c r="L294" s="757">
        <v>0</v>
      </c>
      <c r="M294" s="757">
        <v>0</v>
      </c>
      <c r="N294" s="756">
        <v>4</v>
      </c>
      <c r="O294" s="841">
        <v>2</v>
      </c>
      <c r="P294" s="757"/>
      <c r="Q294" s="774"/>
      <c r="R294" s="756"/>
      <c r="S294" s="774">
        <v>0</v>
      </c>
      <c r="T294" s="841"/>
      <c r="U294" s="797">
        <v>0</v>
      </c>
    </row>
    <row r="295" spans="1:21" ht="14.4" customHeight="1" x14ac:dyDescent="0.3">
      <c r="A295" s="755">
        <v>30</v>
      </c>
      <c r="B295" s="756" t="s">
        <v>1955</v>
      </c>
      <c r="C295" s="756" t="s">
        <v>1959</v>
      </c>
      <c r="D295" s="839" t="s">
        <v>2991</v>
      </c>
      <c r="E295" s="840" t="s">
        <v>1971</v>
      </c>
      <c r="F295" s="756" t="s">
        <v>1956</v>
      </c>
      <c r="G295" s="756" t="s">
        <v>2176</v>
      </c>
      <c r="H295" s="756" t="s">
        <v>531</v>
      </c>
      <c r="I295" s="756" t="s">
        <v>2177</v>
      </c>
      <c r="J295" s="756" t="s">
        <v>1295</v>
      </c>
      <c r="K295" s="756" t="s">
        <v>2178</v>
      </c>
      <c r="L295" s="757">
        <v>42.08</v>
      </c>
      <c r="M295" s="757">
        <v>84.16</v>
      </c>
      <c r="N295" s="756">
        <v>2</v>
      </c>
      <c r="O295" s="841">
        <v>1</v>
      </c>
      <c r="P295" s="757">
        <v>42.08</v>
      </c>
      <c r="Q295" s="774">
        <v>0.5</v>
      </c>
      <c r="R295" s="756">
        <v>1</v>
      </c>
      <c r="S295" s="774">
        <v>0.5</v>
      </c>
      <c r="T295" s="841">
        <v>0.5</v>
      </c>
      <c r="U295" s="797">
        <v>0.5</v>
      </c>
    </row>
    <row r="296" spans="1:21" ht="14.4" customHeight="1" x14ac:dyDescent="0.3">
      <c r="A296" s="755">
        <v>30</v>
      </c>
      <c r="B296" s="756" t="s">
        <v>1955</v>
      </c>
      <c r="C296" s="756" t="s">
        <v>1959</v>
      </c>
      <c r="D296" s="839" t="s">
        <v>2991</v>
      </c>
      <c r="E296" s="840" t="s">
        <v>1971</v>
      </c>
      <c r="F296" s="756" t="s">
        <v>1956</v>
      </c>
      <c r="G296" s="756" t="s">
        <v>2421</v>
      </c>
      <c r="H296" s="756" t="s">
        <v>531</v>
      </c>
      <c r="I296" s="756" t="s">
        <v>2422</v>
      </c>
      <c r="J296" s="756" t="s">
        <v>901</v>
      </c>
      <c r="K296" s="756" t="s">
        <v>2044</v>
      </c>
      <c r="L296" s="757">
        <v>49.2</v>
      </c>
      <c r="M296" s="757">
        <v>49.2</v>
      </c>
      <c r="N296" s="756">
        <v>1</v>
      </c>
      <c r="O296" s="841">
        <v>0.5</v>
      </c>
      <c r="P296" s="757"/>
      <c r="Q296" s="774">
        <v>0</v>
      </c>
      <c r="R296" s="756"/>
      <c r="S296" s="774">
        <v>0</v>
      </c>
      <c r="T296" s="841"/>
      <c r="U296" s="797">
        <v>0</v>
      </c>
    </row>
    <row r="297" spans="1:21" ht="14.4" customHeight="1" x14ac:dyDescent="0.3">
      <c r="A297" s="755">
        <v>30</v>
      </c>
      <c r="B297" s="756" t="s">
        <v>1955</v>
      </c>
      <c r="C297" s="756" t="s">
        <v>1959</v>
      </c>
      <c r="D297" s="839" t="s">
        <v>2991</v>
      </c>
      <c r="E297" s="840" t="s">
        <v>1971</v>
      </c>
      <c r="F297" s="756" t="s">
        <v>1956</v>
      </c>
      <c r="G297" s="756" t="s">
        <v>2423</v>
      </c>
      <c r="H297" s="756" t="s">
        <v>531</v>
      </c>
      <c r="I297" s="756" t="s">
        <v>2424</v>
      </c>
      <c r="J297" s="756" t="s">
        <v>2425</v>
      </c>
      <c r="K297" s="756" t="s">
        <v>2426</v>
      </c>
      <c r="L297" s="757">
        <v>171.09</v>
      </c>
      <c r="M297" s="757">
        <v>171.09</v>
      </c>
      <c r="N297" s="756">
        <v>1</v>
      </c>
      <c r="O297" s="841">
        <v>0.5</v>
      </c>
      <c r="P297" s="757">
        <v>171.09</v>
      </c>
      <c r="Q297" s="774">
        <v>1</v>
      </c>
      <c r="R297" s="756">
        <v>1</v>
      </c>
      <c r="S297" s="774">
        <v>1</v>
      </c>
      <c r="T297" s="841">
        <v>0.5</v>
      </c>
      <c r="U297" s="797">
        <v>1</v>
      </c>
    </row>
    <row r="298" spans="1:21" ht="14.4" customHeight="1" x14ac:dyDescent="0.3">
      <c r="A298" s="755">
        <v>30</v>
      </c>
      <c r="B298" s="756" t="s">
        <v>1955</v>
      </c>
      <c r="C298" s="756" t="s">
        <v>1959</v>
      </c>
      <c r="D298" s="839" t="s">
        <v>2991</v>
      </c>
      <c r="E298" s="840" t="s">
        <v>1971</v>
      </c>
      <c r="F298" s="756" t="s">
        <v>1956</v>
      </c>
      <c r="G298" s="756" t="s">
        <v>2186</v>
      </c>
      <c r="H298" s="756" t="s">
        <v>531</v>
      </c>
      <c r="I298" s="756" t="s">
        <v>2189</v>
      </c>
      <c r="J298" s="756" t="s">
        <v>807</v>
      </c>
      <c r="K298" s="756" t="s">
        <v>2190</v>
      </c>
      <c r="L298" s="757">
        <v>80.959999999999994</v>
      </c>
      <c r="M298" s="757">
        <v>161.91999999999999</v>
      </c>
      <c r="N298" s="756">
        <v>2</v>
      </c>
      <c r="O298" s="841">
        <v>1</v>
      </c>
      <c r="P298" s="757">
        <v>80.959999999999994</v>
      </c>
      <c r="Q298" s="774">
        <v>0.5</v>
      </c>
      <c r="R298" s="756">
        <v>1</v>
      </c>
      <c r="S298" s="774">
        <v>0.5</v>
      </c>
      <c r="T298" s="841">
        <v>0.5</v>
      </c>
      <c r="U298" s="797">
        <v>0.5</v>
      </c>
    </row>
    <row r="299" spans="1:21" ht="14.4" customHeight="1" x14ac:dyDescent="0.3">
      <c r="A299" s="755">
        <v>30</v>
      </c>
      <c r="B299" s="756" t="s">
        <v>1955</v>
      </c>
      <c r="C299" s="756" t="s">
        <v>1959</v>
      </c>
      <c r="D299" s="839" t="s">
        <v>2991</v>
      </c>
      <c r="E299" s="840" t="s">
        <v>1971</v>
      </c>
      <c r="F299" s="756" t="s">
        <v>1956</v>
      </c>
      <c r="G299" s="756" t="s">
        <v>2186</v>
      </c>
      <c r="H299" s="756" t="s">
        <v>531</v>
      </c>
      <c r="I299" s="756" t="s">
        <v>2427</v>
      </c>
      <c r="J299" s="756" t="s">
        <v>807</v>
      </c>
      <c r="K299" s="756" t="s">
        <v>2190</v>
      </c>
      <c r="L299" s="757">
        <v>80.959999999999994</v>
      </c>
      <c r="M299" s="757">
        <v>80.959999999999994</v>
      </c>
      <c r="N299" s="756">
        <v>1</v>
      </c>
      <c r="O299" s="841">
        <v>0.5</v>
      </c>
      <c r="P299" s="757">
        <v>80.959999999999994</v>
      </c>
      <c r="Q299" s="774">
        <v>1</v>
      </c>
      <c r="R299" s="756">
        <v>1</v>
      </c>
      <c r="S299" s="774">
        <v>1</v>
      </c>
      <c r="T299" s="841">
        <v>0.5</v>
      </c>
      <c r="U299" s="797">
        <v>1</v>
      </c>
    </row>
    <row r="300" spans="1:21" ht="14.4" customHeight="1" x14ac:dyDescent="0.3">
      <c r="A300" s="755">
        <v>30</v>
      </c>
      <c r="B300" s="756" t="s">
        <v>1955</v>
      </c>
      <c r="C300" s="756" t="s">
        <v>1959</v>
      </c>
      <c r="D300" s="839" t="s">
        <v>2991</v>
      </c>
      <c r="E300" s="840" t="s">
        <v>1971</v>
      </c>
      <c r="F300" s="756" t="s">
        <v>1956</v>
      </c>
      <c r="G300" s="756" t="s">
        <v>2428</v>
      </c>
      <c r="H300" s="756" t="s">
        <v>531</v>
      </c>
      <c r="I300" s="756" t="s">
        <v>2429</v>
      </c>
      <c r="J300" s="756" t="s">
        <v>697</v>
      </c>
      <c r="K300" s="756" t="s">
        <v>2430</v>
      </c>
      <c r="L300" s="757">
        <v>0</v>
      </c>
      <c r="M300" s="757">
        <v>0</v>
      </c>
      <c r="N300" s="756">
        <v>1</v>
      </c>
      <c r="O300" s="841">
        <v>0.5</v>
      </c>
      <c r="P300" s="757"/>
      <c r="Q300" s="774"/>
      <c r="R300" s="756"/>
      <c r="S300" s="774">
        <v>0</v>
      </c>
      <c r="T300" s="841"/>
      <c r="U300" s="797">
        <v>0</v>
      </c>
    </row>
    <row r="301" spans="1:21" ht="14.4" customHeight="1" x14ac:dyDescent="0.3">
      <c r="A301" s="755">
        <v>30</v>
      </c>
      <c r="B301" s="756" t="s">
        <v>1955</v>
      </c>
      <c r="C301" s="756" t="s">
        <v>1959</v>
      </c>
      <c r="D301" s="839" t="s">
        <v>2991</v>
      </c>
      <c r="E301" s="840" t="s">
        <v>1971</v>
      </c>
      <c r="F301" s="756" t="s">
        <v>1956</v>
      </c>
      <c r="G301" s="756" t="s">
        <v>2191</v>
      </c>
      <c r="H301" s="756" t="s">
        <v>531</v>
      </c>
      <c r="I301" s="756" t="s">
        <v>2192</v>
      </c>
      <c r="J301" s="756" t="s">
        <v>1237</v>
      </c>
      <c r="K301" s="756" t="s">
        <v>1807</v>
      </c>
      <c r="L301" s="757">
        <v>122.73</v>
      </c>
      <c r="M301" s="757">
        <v>490.92</v>
      </c>
      <c r="N301" s="756">
        <v>4</v>
      </c>
      <c r="O301" s="841">
        <v>2</v>
      </c>
      <c r="P301" s="757"/>
      <c r="Q301" s="774">
        <v>0</v>
      </c>
      <c r="R301" s="756"/>
      <c r="S301" s="774">
        <v>0</v>
      </c>
      <c r="T301" s="841"/>
      <c r="U301" s="797">
        <v>0</v>
      </c>
    </row>
    <row r="302" spans="1:21" ht="14.4" customHeight="1" x14ac:dyDescent="0.3">
      <c r="A302" s="755">
        <v>30</v>
      </c>
      <c r="B302" s="756" t="s">
        <v>1955</v>
      </c>
      <c r="C302" s="756" t="s">
        <v>1959</v>
      </c>
      <c r="D302" s="839" t="s">
        <v>2991</v>
      </c>
      <c r="E302" s="840" t="s">
        <v>1971</v>
      </c>
      <c r="F302" s="756" t="s">
        <v>1956</v>
      </c>
      <c r="G302" s="756" t="s">
        <v>2191</v>
      </c>
      <c r="H302" s="756" t="s">
        <v>531</v>
      </c>
      <c r="I302" s="756" t="s">
        <v>2431</v>
      </c>
      <c r="J302" s="756" t="s">
        <v>1237</v>
      </c>
      <c r="K302" s="756" t="s">
        <v>1807</v>
      </c>
      <c r="L302" s="757">
        <v>0</v>
      </c>
      <c r="M302" s="757">
        <v>0</v>
      </c>
      <c r="N302" s="756">
        <v>2</v>
      </c>
      <c r="O302" s="841">
        <v>1</v>
      </c>
      <c r="P302" s="757">
        <v>0</v>
      </c>
      <c r="Q302" s="774"/>
      <c r="R302" s="756">
        <v>2</v>
      </c>
      <c r="S302" s="774">
        <v>1</v>
      </c>
      <c r="T302" s="841">
        <v>1</v>
      </c>
      <c r="U302" s="797">
        <v>1</v>
      </c>
    </row>
    <row r="303" spans="1:21" ht="14.4" customHeight="1" x14ac:dyDescent="0.3">
      <c r="A303" s="755">
        <v>30</v>
      </c>
      <c r="B303" s="756" t="s">
        <v>1955</v>
      </c>
      <c r="C303" s="756" t="s">
        <v>1959</v>
      </c>
      <c r="D303" s="839" t="s">
        <v>2991</v>
      </c>
      <c r="E303" s="840" t="s">
        <v>1971</v>
      </c>
      <c r="F303" s="756" t="s">
        <v>1956</v>
      </c>
      <c r="G303" s="756" t="s">
        <v>2432</v>
      </c>
      <c r="H303" s="756" t="s">
        <v>531</v>
      </c>
      <c r="I303" s="756" t="s">
        <v>2433</v>
      </c>
      <c r="J303" s="756" t="s">
        <v>1260</v>
      </c>
      <c r="K303" s="756" t="s">
        <v>2434</v>
      </c>
      <c r="L303" s="757">
        <v>140.94999999999999</v>
      </c>
      <c r="M303" s="757">
        <v>140.94999999999999</v>
      </c>
      <c r="N303" s="756">
        <v>1</v>
      </c>
      <c r="O303" s="841">
        <v>0.5</v>
      </c>
      <c r="P303" s="757"/>
      <c r="Q303" s="774">
        <v>0</v>
      </c>
      <c r="R303" s="756"/>
      <c r="S303" s="774">
        <v>0</v>
      </c>
      <c r="T303" s="841"/>
      <c r="U303" s="797">
        <v>0</v>
      </c>
    </row>
    <row r="304" spans="1:21" ht="14.4" customHeight="1" x14ac:dyDescent="0.3">
      <c r="A304" s="755">
        <v>30</v>
      </c>
      <c r="B304" s="756" t="s">
        <v>1955</v>
      </c>
      <c r="C304" s="756" t="s">
        <v>1959</v>
      </c>
      <c r="D304" s="839" t="s">
        <v>2991</v>
      </c>
      <c r="E304" s="840" t="s">
        <v>1971</v>
      </c>
      <c r="F304" s="756" t="s">
        <v>1956</v>
      </c>
      <c r="G304" s="756" t="s">
        <v>2307</v>
      </c>
      <c r="H304" s="756" t="s">
        <v>531</v>
      </c>
      <c r="I304" s="756" t="s">
        <v>2308</v>
      </c>
      <c r="J304" s="756" t="s">
        <v>1279</v>
      </c>
      <c r="K304" s="756" t="s">
        <v>2309</v>
      </c>
      <c r="L304" s="757">
        <v>42.57</v>
      </c>
      <c r="M304" s="757">
        <v>42.57</v>
      </c>
      <c r="N304" s="756">
        <v>1</v>
      </c>
      <c r="O304" s="841">
        <v>0.5</v>
      </c>
      <c r="P304" s="757"/>
      <c r="Q304" s="774">
        <v>0</v>
      </c>
      <c r="R304" s="756"/>
      <c r="S304" s="774">
        <v>0</v>
      </c>
      <c r="T304" s="841"/>
      <c r="U304" s="797">
        <v>0</v>
      </c>
    </row>
    <row r="305" spans="1:21" ht="14.4" customHeight="1" x14ac:dyDescent="0.3">
      <c r="A305" s="755">
        <v>30</v>
      </c>
      <c r="B305" s="756" t="s">
        <v>1955</v>
      </c>
      <c r="C305" s="756" t="s">
        <v>1959</v>
      </c>
      <c r="D305" s="839" t="s">
        <v>2991</v>
      </c>
      <c r="E305" s="840" t="s">
        <v>1971</v>
      </c>
      <c r="F305" s="756" t="s">
        <v>1956</v>
      </c>
      <c r="G305" s="756" t="s">
        <v>2310</v>
      </c>
      <c r="H305" s="756" t="s">
        <v>531</v>
      </c>
      <c r="I305" s="756" t="s">
        <v>2435</v>
      </c>
      <c r="J305" s="756" t="s">
        <v>2436</v>
      </c>
      <c r="K305" s="756" t="s">
        <v>2437</v>
      </c>
      <c r="L305" s="757">
        <v>0</v>
      </c>
      <c r="M305" s="757">
        <v>0</v>
      </c>
      <c r="N305" s="756">
        <v>1</v>
      </c>
      <c r="O305" s="841">
        <v>0.5</v>
      </c>
      <c r="P305" s="757"/>
      <c r="Q305" s="774"/>
      <c r="R305" s="756"/>
      <c r="S305" s="774">
        <v>0</v>
      </c>
      <c r="T305" s="841"/>
      <c r="U305" s="797">
        <v>0</v>
      </c>
    </row>
    <row r="306" spans="1:21" ht="14.4" customHeight="1" x14ac:dyDescent="0.3">
      <c r="A306" s="755">
        <v>30</v>
      </c>
      <c r="B306" s="756" t="s">
        <v>1955</v>
      </c>
      <c r="C306" s="756" t="s">
        <v>1959</v>
      </c>
      <c r="D306" s="839" t="s">
        <v>2991</v>
      </c>
      <c r="E306" s="840" t="s">
        <v>1971</v>
      </c>
      <c r="F306" s="756" t="s">
        <v>1956</v>
      </c>
      <c r="G306" s="756" t="s">
        <v>2310</v>
      </c>
      <c r="H306" s="756" t="s">
        <v>531</v>
      </c>
      <c r="I306" s="756" t="s">
        <v>2438</v>
      </c>
      <c r="J306" s="756" t="s">
        <v>2439</v>
      </c>
      <c r="K306" s="756" t="s">
        <v>2440</v>
      </c>
      <c r="L306" s="757">
        <v>0</v>
      </c>
      <c r="M306" s="757">
        <v>0</v>
      </c>
      <c r="N306" s="756">
        <v>1</v>
      </c>
      <c r="O306" s="841">
        <v>0.5</v>
      </c>
      <c r="P306" s="757"/>
      <c r="Q306" s="774"/>
      <c r="R306" s="756"/>
      <c r="S306" s="774">
        <v>0</v>
      </c>
      <c r="T306" s="841"/>
      <c r="U306" s="797">
        <v>0</v>
      </c>
    </row>
    <row r="307" spans="1:21" ht="14.4" customHeight="1" x14ac:dyDescent="0.3">
      <c r="A307" s="755">
        <v>30</v>
      </c>
      <c r="B307" s="756" t="s">
        <v>1955</v>
      </c>
      <c r="C307" s="756" t="s">
        <v>1959</v>
      </c>
      <c r="D307" s="839" t="s">
        <v>2991</v>
      </c>
      <c r="E307" s="840" t="s">
        <v>1971</v>
      </c>
      <c r="F307" s="756" t="s">
        <v>1956</v>
      </c>
      <c r="G307" s="756" t="s">
        <v>2310</v>
      </c>
      <c r="H307" s="756" t="s">
        <v>558</v>
      </c>
      <c r="I307" s="756" t="s">
        <v>1627</v>
      </c>
      <c r="J307" s="756" t="s">
        <v>1628</v>
      </c>
      <c r="K307" s="756" t="s">
        <v>1629</v>
      </c>
      <c r="L307" s="757">
        <v>131.32</v>
      </c>
      <c r="M307" s="757">
        <v>131.32</v>
      </c>
      <c r="N307" s="756">
        <v>1</v>
      </c>
      <c r="O307" s="841">
        <v>0.5</v>
      </c>
      <c r="P307" s="757"/>
      <c r="Q307" s="774">
        <v>0</v>
      </c>
      <c r="R307" s="756"/>
      <c r="S307" s="774">
        <v>0</v>
      </c>
      <c r="T307" s="841"/>
      <c r="U307" s="797">
        <v>0</v>
      </c>
    </row>
    <row r="308" spans="1:21" ht="14.4" customHeight="1" x14ac:dyDescent="0.3">
      <c r="A308" s="755">
        <v>30</v>
      </c>
      <c r="B308" s="756" t="s">
        <v>1955</v>
      </c>
      <c r="C308" s="756" t="s">
        <v>1959</v>
      </c>
      <c r="D308" s="839" t="s">
        <v>2991</v>
      </c>
      <c r="E308" s="840" t="s">
        <v>1971</v>
      </c>
      <c r="F308" s="756" t="s">
        <v>1956</v>
      </c>
      <c r="G308" s="756" t="s">
        <v>2441</v>
      </c>
      <c r="H308" s="756" t="s">
        <v>531</v>
      </c>
      <c r="I308" s="756" t="s">
        <v>2442</v>
      </c>
      <c r="J308" s="756" t="s">
        <v>666</v>
      </c>
      <c r="K308" s="756" t="s">
        <v>2096</v>
      </c>
      <c r="L308" s="757">
        <v>0</v>
      </c>
      <c r="M308" s="757">
        <v>0</v>
      </c>
      <c r="N308" s="756">
        <v>1</v>
      </c>
      <c r="O308" s="841">
        <v>0.5</v>
      </c>
      <c r="P308" s="757"/>
      <c r="Q308" s="774"/>
      <c r="R308" s="756"/>
      <c r="S308" s="774">
        <v>0</v>
      </c>
      <c r="T308" s="841"/>
      <c r="U308" s="797">
        <v>0</v>
      </c>
    </row>
    <row r="309" spans="1:21" ht="14.4" customHeight="1" x14ac:dyDescent="0.3">
      <c r="A309" s="755">
        <v>30</v>
      </c>
      <c r="B309" s="756" t="s">
        <v>1955</v>
      </c>
      <c r="C309" s="756" t="s">
        <v>1959</v>
      </c>
      <c r="D309" s="839" t="s">
        <v>2991</v>
      </c>
      <c r="E309" s="840" t="s">
        <v>1971</v>
      </c>
      <c r="F309" s="756" t="s">
        <v>1956</v>
      </c>
      <c r="G309" s="756" t="s">
        <v>2443</v>
      </c>
      <c r="H309" s="756" t="s">
        <v>531</v>
      </c>
      <c r="I309" s="756" t="s">
        <v>2444</v>
      </c>
      <c r="J309" s="756" t="s">
        <v>771</v>
      </c>
      <c r="K309" s="756" t="s">
        <v>2445</v>
      </c>
      <c r="L309" s="757">
        <v>43.94</v>
      </c>
      <c r="M309" s="757">
        <v>43.94</v>
      </c>
      <c r="N309" s="756">
        <v>1</v>
      </c>
      <c r="O309" s="841">
        <v>0.5</v>
      </c>
      <c r="P309" s="757">
        <v>43.94</v>
      </c>
      <c r="Q309" s="774">
        <v>1</v>
      </c>
      <c r="R309" s="756">
        <v>1</v>
      </c>
      <c r="S309" s="774">
        <v>1</v>
      </c>
      <c r="T309" s="841">
        <v>0.5</v>
      </c>
      <c r="U309" s="797">
        <v>1</v>
      </c>
    </row>
    <row r="310" spans="1:21" ht="14.4" customHeight="1" x14ac:dyDescent="0.3">
      <c r="A310" s="755">
        <v>30</v>
      </c>
      <c r="B310" s="756" t="s">
        <v>1955</v>
      </c>
      <c r="C310" s="756" t="s">
        <v>1959</v>
      </c>
      <c r="D310" s="839" t="s">
        <v>2991</v>
      </c>
      <c r="E310" s="840" t="s">
        <v>1971</v>
      </c>
      <c r="F310" s="756" t="s">
        <v>1956</v>
      </c>
      <c r="G310" s="756" t="s">
        <v>2443</v>
      </c>
      <c r="H310" s="756" t="s">
        <v>531</v>
      </c>
      <c r="I310" s="756" t="s">
        <v>2446</v>
      </c>
      <c r="J310" s="756" t="s">
        <v>771</v>
      </c>
      <c r="K310" s="756" t="s">
        <v>2445</v>
      </c>
      <c r="L310" s="757">
        <v>43.94</v>
      </c>
      <c r="M310" s="757">
        <v>43.94</v>
      </c>
      <c r="N310" s="756">
        <v>1</v>
      </c>
      <c r="O310" s="841">
        <v>0.5</v>
      </c>
      <c r="P310" s="757"/>
      <c r="Q310" s="774">
        <v>0</v>
      </c>
      <c r="R310" s="756"/>
      <c r="S310" s="774">
        <v>0</v>
      </c>
      <c r="T310" s="841"/>
      <c r="U310" s="797">
        <v>0</v>
      </c>
    </row>
    <row r="311" spans="1:21" ht="14.4" customHeight="1" x14ac:dyDescent="0.3">
      <c r="A311" s="755">
        <v>30</v>
      </c>
      <c r="B311" s="756" t="s">
        <v>1955</v>
      </c>
      <c r="C311" s="756" t="s">
        <v>1959</v>
      </c>
      <c r="D311" s="839" t="s">
        <v>2991</v>
      </c>
      <c r="E311" s="840" t="s">
        <v>1971</v>
      </c>
      <c r="F311" s="756" t="s">
        <v>1956</v>
      </c>
      <c r="G311" s="756" t="s">
        <v>2197</v>
      </c>
      <c r="H311" s="756" t="s">
        <v>531</v>
      </c>
      <c r="I311" s="756" t="s">
        <v>2447</v>
      </c>
      <c r="J311" s="756" t="s">
        <v>668</v>
      </c>
      <c r="K311" s="756" t="s">
        <v>2448</v>
      </c>
      <c r="L311" s="757">
        <v>0</v>
      </c>
      <c r="M311" s="757">
        <v>0</v>
      </c>
      <c r="N311" s="756">
        <v>1</v>
      </c>
      <c r="O311" s="841">
        <v>0.5</v>
      </c>
      <c r="P311" s="757">
        <v>0</v>
      </c>
      <c r="Q311" s="774"/>
      <c r="R311" s="756">
        <v>1</v>
      </c>
      <c r="S311" s="774">
        <v>1</v>
      </c>
      <c r="T311" s="841">
        <v>0.5</v>
      </c>
      <c r="U311" s="797">
        <v>1</v>
      </c>
    </row>
    <row r="312" spans="1:21" ht="14.4" customHeight="1" x14ac:dyDescent="0.3">
      <c r="A312" s="755">
        <v>30</v>
      </c>
      <c r="B312" s="756" t="s">
        <v>1955</v>
      </c>
      <c r="C312" s="756" t="s">
        <v>1959</v>
      </c>
      <c r="D312" s="839" t="s">
        <v>2991</v>
      </c>
      <c r="E312" s="840" t="s">
        <v>1971</v>
      </c>
      <c r="F312" s="756" t="s">
        <v>1956</v>
      </c>
      <c r="G312" s="756" t="s">
        <v>2197</v>
      </c>
      <c r="H312" s="756" t="s">
        <v>531</v>
      </c>
      <c r="I312" s="756" t="s">
        <v>2200</v>
      </c>
      <c r="J312" s="756" t="s">
        <v>670</v>
      </c>
      <c r="K312" s="756" t="s">
        <v>2201</v>
      </c>
      <c r="L312" s="757">
        <v>0</v>
      </c>
      <c r="M312" s="757">
        <v>0</v>
      </c>
      <c r="N312" s="756">
        <v>1</v>
      </c>
      <c r="O312" s="841">
        <v>0.5</v>
      </c>
      <c r="P312" s="757">
        <v>0</v>
      </c>
      <c r="Q312" s="774"/>
      <c r="R312" s="756">
        <v>1</v>
      </c>
      <c r="S312" s="774">
        <v>1</v>
      </c>
      <c r="T312" s="841">
        <v>0.5</v>
      </c>
      <c r="U312" s="797">
        <v>1</v>
      </c>
    </row>
    <row r="313" spans="1:21" ht="14.4" customHeight="1" x14ac:dyDescent="0.3">
      <c r="A313" s="755">
        <v>30</v>
      </c>
      <c r="B313" s="756" t="s">
        <v>1955</v>
      </c>
      <c r="C313" s="756" t="s">
        <v>1959</v>
      </c>
      <c r="D313" s="839" t="s">
        <v>2991</v>
      </c>
      <c r="E313" s="840" t="s">
        <v>1971</v>
      </c>
      <c r="F313" s="756" t="s">
        <v>1956</v>
      </c>
      <c r="G313" s="756" t="s">
        <v>2197</v>
      </c>
      <c r="H313" s="756" t="s">
        <v>531</v>
      </c>
      <c r="I313" s="756" t="s">
        <v>2202</v>
      </c>
      <c r="J313" s="756" t="s">
        <v>662</v>
      </c>
      <c r="K313" s="756" t="s">
        <v>2203</v>
      </c>
      <c r="L313" s="757">
        <v>0</v>
      </c>
      <c r="M313" s="757">
        <v>0</v>
      </c>
      <c r="N313" s="756">
        <v>2</v>
      </c>
      <c r="O313" s="841">
        <v>1</v>
      </c>
      <c r="P313" s="757">
        <v>0</v>
      </c>
      <c r="Q313" s="774"/>
      <c r="R313" s="756">
        <v>1</v>
      </c>
      <c r="S313" s="774">
        <v>0.5</v>
      </c>
      <c r="T313" s="841">
        <v>0.5</v>
      </c>
      <c r="U313" s="797">
        <v>0.5</v>
      </c>
    </row>
    <row r="314" spans="1:21" ht="14.4" customHeight="1" x14ac:dyDescent="0.3">
      <c r="A314" s="755">
        <v>30</v>
      </c>
      <c r="B314" s="756" t="s">
        <v>1955</v>
      </c>
      <c r="C314" s="756" t="s">
        <v>1959</v>
      </c>
      <c r="D314" s="839" t="s">
        <v>2991</v>
      </c>
      <c r="E314" s="840" t="s">
        <v>1971</v>
      </c>
      <c r="F314" s="756" t="s">
        <v>1956</v>
      </c>
      <c r="G314" s="756" t="s">
        <v>1312</v>
      </c>
      <c r="H314" s="756" t="s">
        <v>558</v>
      </c>
      <c r="I314" s="756" t="s">
        <v>1588</v>
      </c>
      <c r="J314" s="756" t="s">
        <v>1589</v>
      </c>
      <c r="K314" s="756" t="s">
        <v>1590</v>
      </c>
      <c r="L314" s="757">
        <v>120.61</v>
      </c>
      <c r="M314" s="757">
        <v>603.04999999999995</v>
      </c>
      <c r="N314" s="756">
        <v>5</v>
      </c>
      <c r="O314" s="841">
        <v>4</v>
      </c>
      <c r="P314" s="757"/>
      <c r="Q314" s="774">
        <v>0</v>
      </c>
      <c r="R314" s="756"/>
      <c r="S314" s="774">
        <v>0</v>
      </c>
      <c r="T314" s="841"/>
      <c r="U314" s="797">
        <v>0</v>
      </c>
    </row>
    <row r="315" spans="1:21" ht="14.4" customHeight="1" x14ac:dyDescent="0.3">
      <c r="A315" s="755">
        <v>30</v>
      </c>
      <c r="B315" s="756" t="s">
        <v>1955</v>
      </c>
      <c r="C315" s="756" t="s">
        <v>1959</v>
      </c>
      <c r="D315" s="839" t="s">
        <v>2991</v>
      </c>
      <c r="E315" s="840" t="s">
        <v>1971</v>
      </c>
      <c r="F315" s="756" t="s">
        <v>1956</v>
      </c>
      <c r="G315" s="756" t="s">
        <v>2209</v>
      </c>
      <c r="H315" s="756" t="s">
        <v>558</v>
      </c>
      <c r="I315" s="756" t="s">
        <v>1612</v>
      </c>
      <c r="J315" s="756" t="s">
        <v>1608</v>
      </c>
      <c r="K315" s="756" t="s">
        <v>1613</v>
      </c>
      <c r="L315" s="757">
        <v>1887.9</v>
      </c>
      <c r="M315" s="757">
        <v>3775.8</v>
      </c>
      <c r="N315" s="756">
        <v>2</v>
      </c>
      <c r="O315" s="841">
        <v>1</v>
      </c>
      <c r="P315" s="757">
        <v>1887.9</v>
      </c>
      <c r="Q315" s="774">
        <v>0.5</v>
      </c>
      <c r="R315" s="756">
        <v>1</v>
      </c>
      <c r="S315" s="774">
        <v>0.5</v>
      </c>
      <c r="T315" s="841">
        <v>0.5</v>
      </c>
      <c r="U315" s="797">
        <v>0.5</v>
      </c>
    </row>
    <row r="316" spans="1:21" ht="14.4" customHeight="1" x14ac:dyDescent="0.3">
      <c r="A316" s="755">
        <v>30</v>
      </c>
      <c r="B316" s="756" t="s">
        <v>1955</v>
      </c>
      <c r="C316" s="756" t="s">
        <v>1959</v>
      </c>
      <c r="D316" s="839" t="s">
        <v>2991</v>
      </c>
      <c r="E316" s="840" t="s">
        <v>1971</v>
      </c>
      <c r="F316" s="756" t="s">
        <v>1956</v>
      </c>
      <c r="G316" s="756" t="s">
        <v>2209</v>
      </c>
      <c r="H316" s="756" t="s">
        <v>531</v>
      </c>
      <c r="I316" s="756" t="s">
        <v>2449</v>
      </c>
      <c r="J316" s="756" t="s">
        <v>1608</v>
      </c>
      <c r="K316" s="756" t="s">
        <v>2450</v>
      </c>
      <c r="L316" s="757">
        <v>873.09</v>
      </c>
      <c r="M316" s="757">
        <v>873.09</v>
      </c>
      <c r="N316" s="756">
        <v>1</v>
      </c>
      <c r="O316" s="841">
        <v>0.5</v>
      </c>
      <c r="P316" s="757"/>
      <c r="Q316" s="774">
        <v>0</v>
      </c>
      <c r="R316" s="756"/>
      <c r="S316" s="774">
        <v>0</v>
      </c>
      <c r="T316" s="841"/>
      <c r="U316" s="797">
        <v>0</v>
      </c>
    </row>
    <row r="317" spans="1:21" ht="14.4" customHeight="1" x14ac:dyDescent="0.3">
      <c r="A317" s="755">
        <v>30</v>
      </c>
      <c r="B317" s="756" t="s">
        <v>1955</v>
      </c>
      <c r="C317" s="756" t="s">
        <v>1959</v>
      </c>
      <c r="D317" s="839" t="s">
        <v>2991</v>
      </c>
      <c r="E317" s="840" t="s">
        <v>1971</v>
      </c>
      <c r="F317" s="756" t="s">
        <v>1956</v>
      </c>
      <c r="G317" s="756" t="s">
        <v>2451</v>
      </c>
      <c r="H317" s="756" t="s">
        <v>531</v>
      </c>
      <c r="I317" s="756" t="s">
        <v>2452</v>
      </c>
      <c r="J317" s="756" t="s">
        <v>2453</v>
      </c>
      <c r="K317" s="756" t="s">
        <v>2454</v>
      </c>
      <c r="L317" s="757">
        <v>280.77</v>
      </c>
      <c r="M317" s="757">
        <v>280.77</v>
      </c>
      <c r="N317" s="756">
        <v>1</v>
      </c>
      <c r="O317" s="841">
        <v>0.5</v>
      </c>
      <c r="P317" s="757"/>
      <c r="Q317" s="774">
        <v>0</v>
      </c>
      <c r="R317" s="756"/>
      <c r="S317" s="774">
        <v>0</v>
      </c>
      <c r="T317" s="841"/>
      <c r="U317" s="797">
        <v>0</v>
      </c>
    </row>
    <row r="318" spans="1:21" ht="14.4" customHeight="1" x14ac:dyDescent="0.3">
      <c r="A318" s="755">
        <v>30</v>
      </c>
      <c r="B318" s="756" t="s">
        <v>1955</v>
      </c>
      <c r="C318" s="756" t="s">
        <v>1959</v>
      </c>
      <c r="D318" s="839" t="s">
        <v>2991</v>
      </c>
      <c r="E318" s="840" t="s">
        <v>1971</v>
      </c>
      <c r="F318" s="756" t="s">
        <v>1956</v>
      </c>
      <c r="G318" s="756" t="s">
        <v>2451</v>
      </c>
      <c r="H318" s="756" t="s">
        <v>531</v>
      </c>
      <c r="I318" s="756" t="s">
        <v>2455</v>
      </c>
      <c r="J318" s="756" t="s">
        <v>2453</v>
      </c>
      <c r="K318" s="756" t="s">
        <v>2456</v>
      </c>
      <c r="L318" s="757">
        <v>0</v>
      </c>
      <c r="M318" s="757">
        <v>0</v>
      </c>
      <c r="N318" s="756">
        <v>1</v>
      </c>
      <c r="O318" s="841">
        <v>0.5</v>
      </c>
      <c r="P318" s="757"/>
      <c r="Q318" s="774"/>
      <c r="R318" s="756"/>
      <c r="S318" s="774">
        <v>0</v>
      </c>
      <c r="T318" s="841"/>
      <c r="U318" s="797">
        <v>0</v>
      </c>
    </row>
    <row r="319" spans="1:21" ht="14.4" customHeight="1" x14ac:dyDescent="0.3">
      <c r="A319" s="755">
        <v>30</v>
      </c>
      <c r="B319" s="756" t="s">
        <v>1955</v>
      </c>
      <c r="C319" s="756" t="s">
        <v>1959</v>
      </c>
      <c r="D319" s="839" t="s">
        <v>2991</v>
      </c>
      <c r="E319" s="840" t="s">
        <v>1971</v>
      </c>
      <c r="F319" s="756" t="s">
        <v>1956</v>
      </c>
      <c r="G319" s="756" t="s">
        <v>2215</v>
      </c>
      <c r="H319" s="756" t="s">
        <v>531</v>
      </c>
      <c r="I319" s="756" t="s">
        <v>2457</v>
      </c>
      <c r="J319" s="756" t="s">
        <v>1321</v>
      </c>
      <c r="K319" s="756" t="s">
        <v>2458</v>
      </c>
      <c r="L319" s="757">
        <v>50.32</v>
      </c>
      <c r="M319" s="757">
        <v>100.64</v>
      </c>
      <c r="N319" s="756">
        <v>2</v>
      </c>
      <c r="O319" s="841">
        <v>1.5</v>
      </c>
      <c r="P319" s="757"/>
      <c r="Q319" s="774">
        <v>0</v>
      </c>
      <c r="R319" s="756"/>
      <c r="S319" s="774">
        <v>0</v>
      </c>
      <c r="T319" s="841"/>
      <c r="U319" s="797">
        <v>0</v>
      </c>
    </row>
    <row r="320" spans="1:21" ht="14.4" customHeight="1" x14ac:dyDescent="0.3">
      <c r="A320" s="755">
        <v>30</v>
      </c>
      <c r="B320" s="756" t="s">
        <v>1955</v>
      </c>
      <c r="C320" s="756" t="s">
        <v>1959</v>
      </c>
      <c r="D320" s="839" t="s">
        <v>2991</v>
      </c>
      <c r="E320" s="840" t="s">
        <v>1971</v>
      </c>
      <c r="F320" s="756" t="s">
        <v>1956</v>
      </c>
      <c r="G320" s="756" t="s">
        <v>2215</v>
      </c>
      <c r="H320" s="756" t="s">
        <v>531</v>
      </c>
      <c r="I320" s="756" t="s">
        <v>2459</v>
      </c>
      <c r="J320" s="756" t="s">
        <v>1321</v>
      </c>
      <c r="K320" s="756" t="s">
        <v>1322</v>
      </c>
      <c r="L320" s="757">
        <v>50.32</v>
      </c>
      <c r="M320" s="757">
        <v>50.32</v>
      </c>
      <c r="N320" s="756">
        <v>1</v>
      </c>
      <c r="O320" s="841">
        <v>0.5</v>
      </c>
      <c r="P320" s="757"/>
      <c r="Q320" s="774">
        <v>0</v>
      </c>
      <c r="R320" s="756"/>
      <c r="S320" s="774">
        <v>0</v>
      </c>
      <c r="T320" s="841"/>
      <c r="U320" s="797">
        <v>0</v>
      </c>
    </row>
    <row r="321" spans="1:21" ht="14.4" customHeight="1" x14ac:dyDescent="0.3">
      <c r="A321" s="755">
        <v>30</v>
      </c>
      <c r="B321" s="756" t="s">
        <v>1955</v>
      </c>
      <c r="C321" s="756" t="s">
        <v>1959</v>
      </c>
      <c r="D321" s="839" t="s">
        <v>2991</v>
      </c>
      <c r="E321" s="840" t="s">
        <v>1971</v>
      </c>
      <c r="F321" s="756" t="s">
        <v>1956</v>
      </c>
      <c r="G321" s="756" t="s">
        <v>2215</v>
      </c>
      <c r="H321" s="756" t="s">
        <v>558</v>
      </c>
      <c r="I321" s="756" t="s">
        <v>1819</v>
      </c>
      <c r="J321" s="756" t="s">
        <v>1820</v>
      </c>
      <c r="K321" s="756" t="s">
        <v>1821</v>
      </c>
      <c r="L321" s="757">
        <v>50.32</v>
      </c>
      <c r="M321" s="757">
        <v>50.32</v>
      </c>
      <c r="N321" s="756">
        <v>1</v>
      </c>
      <c r="O321" s="841">
        <v>0.5</v>
      </c>
      <c r="P321" s="757"/>
      <c r="Q321" s="774">
        <v>0</v>
      </c>
      <c r="R321" s="756"/>
      <c r="S321" s="774">
        <v>0</v>
      </c>
      <c r="T321" s="841"/>
      <c r="U321" s="797">
        <v>0</v>
      </c>
    </row>
    <row r="322" spans="1:21" ht="14.4" customHeight="1" x14ac:dyDescent="0.3">
      <c r="A322" s="755">
        <v>30</v>
      </c>
      <c r="B322" s="756" t="s">
        <v>1955</v>
      </c>
      <c r="C322" s="756" t="s">
        <v>1959</v>
      </c>
      <c r="D322" s="839" t="s">
        <v>2991</v>
      </c>
      <c r="E322" s="840" t="s">
        <v>1971</v>
      </c>
      <c r="F322" s="756" t="s">
        <v>1956</v>
      </c>
      <c r="G322" s="756" t="s">
        <v>2460</v>
      </c>
      <c r="H322" s="756" t="s">
        <v>531</v>
      </c>
      <c r="I322" s="756" t="s">
        <v>2461</v>
      </c>
      <c r="J322" s="756" t="s">
        <v>2462</v>
      </c>
      <c r="K322" s="756" t="s">
        <v>2463</v>
      </c>
      <c r="L322" s="757">
        <v>1008.91</v>
      </c>
      <c r="M322" s="757">
        <v>1008.91</v>
      </c>
      <c r="N322" s="756">
        <v>1</v>
      </c>
      <c r="O322" s="841">
        <v>0.5</v>
      </c>
      <c r="P322" s="757"/>
      <c r="Q322" s="774">
        <v>0</v>
      </c>
      <c r="R322" s="756"/>
      <c r="S322" s="774">
        <v>0</v>
      </c>
      <c r="T322" s="841"/>
      <c r="U322" s="797">
        <v>0</v>
      </c>
    </row>
    <row r="323" spans="1:21" ht="14.4" customHeight="1" x14ac:dyDescent="0.3">
      <c r="A323" s="755">
        <v>30</v>
      </c>
      <c r="B323" s="756" t="s">
        <v>1955</v>
      </c>
      <c r="C323" s="756" t="s">
        <v>1959</v>
      </c>
      <c r="D323" s="839" t="s">
        <v>2991</v>
      </c>
      <c r="E323" s="840" t="s">
        <v>1975</v>
      </c>
      <c r="F323" s="756" t="s">
        <v>1956</v>
      </c>
      <c r="G323" s="756" t="s">
        <v>2317</v>
      </c>
      <c r="H323" s="756" t="s">
        <v>531</v>
      </c>
      <c r="I323" s="756" t="s">
        <v>2318</v>
      </c>
      <c r="J323" s="756" t="s">
        <v>2319</v>
      </c>
      <c r="K323" s="756" t="s">
        <v>2320</v>
      </c>
      <c r="L323" s="757">
        <v>35.11</v>
      </c>
      <c r="M323" s="757">
        <v>35.11</v>
      </c>
      <c r="N323" s="756">
        <v>1</v>
      </c>
      <c r="O323" s="841">
        <v>0.5</v>
      </c>
      <c r="P323" s="757"/>
      <c r="Q323" s="774">
        <v>0</v>
      </c>
      <c r="R323" s="756"/>
      <c r="S323" s="774">
        <v>0</v>
      </c>
      <c r="T323" s="841"/>
      <c r="U323" s="797">
        <v>0</v>
      </c>
    </row>
    <row r="324" spans="1:21" ht="14.4" customHeight="1" x14ac:dyDescent="0.3">
      <c r="A324" s="755">
        <v>30</v>
      </c>
      <c r="B324" s="756" t="s">
        <v>1955</v>
      </c>
      <c r="C324" s="756" t="s">
        <v>1959</v>
      </c>
      <c r="D324" s="839" t="s">
        <v>2991</v>
      </c>
      <c r="E324" s="840" t="s">
        <v>1975</v>
      </c>
      <c r="F324" s="756" t="s">
        <v>1956</v>
      </c>
      <c r="G324" s="756" t="s">
        <v>1976</v>
      </c>
      <c r="H324" s="756" t="s">
        <v>531</v>
      </c>
      <c r="I324" s="756" t="s">
        <v>1806</v>
      </c>
      <c r="J324" s="756" t="s">
        <v>1051</v>
      </c>
      <c r="K324" s="756" t="s">
        <v>1807</v>
      </c>
      <c r="L324" s="757">
        <v>36.270000000000003</v>
      </c>
      <c r="M324" s="757">
        <v>108.81</v>
      </c>
      <c r="N324" s="756">
        <v>3</v>
      </c>
      <c r="O324" s="841">
        <v>1.5</v>
      </c>
      <c r="P324" s="757"/>
      <c r="Q324" s="774">
        <v>0</v>
      </c>
      <c r="R324" s="756"/>
      <c r="S324" s="774">
        <v>0</v>
      </c>
      <c r="T324" s="841"/>
      <c r="U324" s="797">
        <v>0</v>
      </c>
    </row>
    <row r="325" spans="1:21" ht="14.4" customHeight="1" x14ac:dyDescent="0.3">
      <c r="A325" s="755">
        <v>30</v>
      </c>
      <c r="B325" s="756" t="s">
        <v>1955</v>
      </c>
      <c r="C325" s="756" t="s">
        <v>1959</v>
      </c>
      <c r="D325" s="839" t="s">
        <v>2991</v>
      </c>
      <c r="E325" s="840" t="s">
        <v>1975</v>
      </c>
      <c r="F325" s="756" t="s">
        <v>1956</v>
      </c>
      <c r="G325" s="756" t="s">
        <v>1978</v>
      </c>
      <c r="H325" s="756" t="s">
        <v>531</v>
      </c>
      <c r="I325" s="756" t="s">
        <v>1980</v>
      </c>
      <c r="J325" s="756" t="s">
        <v>604</v>
      </c>
      <c r="K325" s="756" t="s">
        <v>1672</v>
      </c>
      <c r="L325" s="757">
        <v>31.09</v>
      </c>
      <c r="M325" s="757">
        <v>31.09</v>
      </c>
      <c r="N325" s="756">
        <v>1</v>
      </c>
      <c r="O325" s="841">
        <v>0.5</v>
      </c>
      <c r="P325" s="757"/>
      <c r="Q325" s="774">
        <v>0</v>
      </c>
      <c r="R325" s="756"/>
      <c r="S325" s="774">
        <v>0</v>
      </c>
      <c r="T325" s="841"/>
      <c r="U325" s="797">
        <v>0</v>
      </c>
    </row>
    <row r="326" spans="1:21" ht="14.4" customHeight="1" x14ac:dyDescent="0.3">
      <c r="A326" s="755">
        <v>30</v>
      </c>
      <c r="B326" s="756" t="s">
        <v>1955</v>
      </c>
      <c r="C326" s="756" t="s">
        <v>1959</v>
      </c>
      <c r="D326" s="839" t="s">
        <v>2991</v>
      </c>
      <c r="E326" s="840" t="s">
        <v>1975</v>
      </c>
      <c r="F326" s="756" t="s">
        <v>1956</v>
      </c>
      <c r="G326" s="756" t="s">
        <v>1981</v>
      </c>
      <c r="H326" s="756" t="s">
        <v>558</v>
      </c>
      <c r="I326" s="756" t="s">
        <v>1745</v>
      </c>
      <c r="J326" s="756" t="s">
        <v>596</v>
      </c>
      <c r="K326" s="756" t="s">
        <v>1746</v>
      </c>
      <c r="L326" s="757">
        <v>225.06</v>
      </c>
      <c r="M326" s="757">
        <v>225.06</v>
      </c>
      <c r="N326" s="756">
        <v>1</v>
      </c>
      <c r="O326" s="841">
        <v>0.5</v>
      </c>
      <c r="P326" s="757"/>
      <c r="Q326" s="774">
        <v>0</v>
      </c>
      <c r="R326" s="756"/>
      <c r="S326" s="774">
        <v>0</v>
      </c>
      <c r="T326" s="841"/>
      <c r="U326" s="797">
        <v>0</v>
      </c>
    </row>
    <row r="327" spans="1:21" ht="14.4" customHeight="1" x14ac:dyDescent="0.3">
      <c r="A327" s="755">
        <v>30</v>
      </c>
      <c r="B327" s="756" t="s">
        <v>1955</v>
      </c>
      <c r="C327" s="756" t="s">
        <v>1959</v>
      </c>
      <c r="D327" s="839" t="s">
        <v>2991</v>
      </c>
      <c r="E327" s="840" t="s">
        <v>1975</v>
      </c>
      <c r="F327" s="756" t="s">
        <v>1956</v>
      </c>
      <c r="G327" s="756" t="s">
        <v>1982</v>
      </c>
      <c r="H327" s="756" t="s">
        <v>558</v>
      </c>
      <c r="I327" s="756" t="s">
        <v>1704</v>
      </c>
      <c r="J327" s="756" t="s">
        <v>1702</v>
      </c>
      <c r="K327" s="756" t="s">
        <v>1642</v>
      </c>
      <c r="L327" s="757">
        <v>58.86</v>
      </c>
      <c r="M327" s="757">
        <v>58.86</v>
      </c>
      <c r="N327" s="756">
        <v>1</v>
      </c>
      <c r="O327" s="841">
        <v>0.5</v>
      </c>
      <c r="P327" s="757"/>
      <c r="Q327" s="774">
        <v>0</v>
      </c>
      <c r="R327" s="756"/>
      <c r="S327" s="774">
        <v>0</v>
      </c>
      <c r="T327" s="841"/>
      <c r="U327" s="797">
        <v>0</v>
      </c>
    </row>
    <row r="328" spans="1:21" ht="14.4" customHeight="1" x14ac:dyDescent="0.3">
      <c r="A328" s="755">
        <v>30</v>
      </c>
      <c r="B328" s="756" t="s">
        <v>1955</v>
      </c>
      <c r="C328" s="756" t="s">
        <v>1959</v>
      </c>
      <c r="D328" s="839" t="s">
        <v>2991</v>
      </c>
      <c r="E328" s="840" t="s">
        <v>1975</v>
      </c>
      <c r="F328" s="756" t="s">
        <v>1956</v>
      </c>
      <c r="G328" s="756" t="s">
        <v>2464</v>
      </c>
      <c r="H328" s="756" t="s">
        <v>558</v>
      </c>
      <c r="I328" s="756" t="s">
        <v>1896</v>
      </c>
      <c r="J328" s="756" t="s">
        <v>1897</v>
      </c>
      <c r="K328" s="756" t="s">
        <v>1898</v>
      </c>
      <c r="L328" s="757">
        <v>103.8</v>
      </c>
      <c r="M328" s="757">
        <v>103.8</v>
      </c>
      <c r="N328" s="756">
        <v>1</v>
      </c>
      <c r="O328" s="841">
        <v>0.5</v>
      </c>
      <c r="P328" s="757"/>
      <c r="Q328" s="774">
        <v>0</v>
      </c>
      <c r="R328" s="756"/>
      <c r="S328" s="774">
        <v>0</v>
      </c>
      <c r="T328" s="841"/>
      <c r="U328" s="797">
        <v>0</v>
      </c>
    </row>
    <row r="329" spans="1:21" ht="14.4" customHeight="1" x14ac:dyDescent="0.3">
      <c r="A329" s="755">
        <v>30</v>
      </c>
      <c r="B329" s="756" t="s">
        <v>1955</v>
      </c>
      <c r="C329" s="756" t="s">
        <v>1959</v>
      </c>
      <c r="D329" s="839" t="s">
        <v>2991</v>
      </c>
      <c r="E329" s="840" t="s">
        <v>1975</v>
      </c>
      <c r="F329" s="756" t="s">
        <v>1956</v>
      </c>
      <c r="G329" s="756" t="s">
        <v>2232</v>
      </c>
      <c r="H329" s="756" t="s">
        <v>558</v>
      </c>
      <c r="I329" s="756" t="s">
        <v>1635</v>
      </c>
      <c r="J329" s="756" t="s">
        <v>1636</v>
      </c>
      <c r="K329" s="756" t="s">
        <v>1637</v>
      </c>
      <c r="L329" s="757">
        <v>65.540000000000006</v>
      </c>
      <c r="M329" s="757">
        <v>65.540000000000006</v>
      </c>
      <c r="N329" s="756">
        <v>1</v>
      </c>
      <c r="O329" s="841">
        <v>0.5</v>
      </c>
      <c r="P329" s="757"/>
      <c r="Q329" s="774">
        <v>0</v>
      </c>
      <c r="R329" s="756"/>
      <c r="S329" s="774">
        <v>0</v>
      </c>
      <c r="T329" s="841"/>
      <c r="U329" s="797">
        <v>0</v>
      </c>
    </row>
    <row r="330" spans="1:21" ht="14.4" customHeight="1" x14ac:dyDescent="0.3">
      <c r="A330" s="755">
        <v>30</v>
      </c>
      <c r="B330" s="756" t="s">
        <v>1955</v>
      </c>
      <c r="C330" s="756" t="s">
        <v>1959</v>
      </c>
      <c r="D330" s="839" t="s">
        <v>2991</v>
      </c>
      <c r="E330" s="840" t="s">
        <v>1975</v>
      </c>
      <c r="F330" s="756" t="s">
        <v>1956</v>
      </c>
      <c r="G330" s="756" t="s">
        <v>2328</v>
      </c>
      <c r="H330" s="756" t="s">
        <v>531</v>
      </c>
      <c r="I330" s="756" t="s">
        <v>2329</v>
      </c>
      <c r="J330" s="756" t="s">
        <v>574</v>
      </c>
      <c r="K330" s="756" t="s">
        <v>2330</v>
      </c>
      <c r="L330" s="757">
        <v>66.17</v>
      </c>
      <c r="M330" s="757">
        <v>66.17</v>
      </c>
      <c r="N330" s="756">
        <v>1</v>
      </c>
      <c r="O330" s="841">
        <v>0.5</v>
      </c>
      <c r="P330" s="757">
        <v>66.17</v>
      </c>
      <c r="Q330" s="774">
        <v>1</v>
      </c>
      <c r="R330" s="756">
        <v>1</v>
      </c>
      <c r="S330" s="774">
        <v>1</v>
      </c>
      <c r="T330" s="841">
        <v>0.5</v>
      </c>
      <c r="U330" s="797">
        <v>1</v>
      </c>
    </row>
    <row r="331" spans="1:21" ht="14.4" customHeight="1" x14ac:dyDescent="0.3">
      <c r="A331" s="755">
        <v>30</v>
      </c>
      <c r="B331" s="756" t="s">
        <v>1955</v>
      </c>
      <c r="C331" s="756" t="s">
        <v>1959</v>
      </c>
      <c r="D331" s="839" t="s">
        <v>2991</v>
      </c>
      <c r="E331" s="840" t="s">
        <v>1975</v>
      </c>
      <c r="F331" s="756" t="s">
        <v>1956</v>
      </c>
      <c r="G331" s="756" t="s">
        <v>1983</v>
      </c>
      <c r="H331" s="756" t="s">
        <v>558</v>
      </c>
      <c r="I331" s="756" t="s">
        <v>1639</v>
      </c>
      <c r="J331" s="756" t="s">
        <v>1159</v>
      </c>
      <c r="K331" s="756" t="s">
        <v>1640</v>
      </c>
      <c r="L331" s="757">
        <v>35.11</v>
      </c>
      <c r="M331" s="757">
        <v>70.22</v>
      </c>
      <c r="N331" s="756">
        <v>2</v>
      </c>
      <c r="O331" s="841">
        <v>1</v>
      </c>
      <c r="P331" s="757"/>
      <c r="Q331" s="774">
        <v>0</v>
      </c>
      <c r="R331" s="756"/>
      <c r="S331" s="774">
        <v>0</v>
      </c>
      <c r="T331" s="841"/>
      <c r="U331" s="797">
        <v>0</v>
      </c>
    </row>
    <row r="332" spans="1:21" ht="14.4" customHeight="1" x14ac:dyDescent="0.3">
      <c r="A332" s="755">
        <v>30</v>
      </c>
      <c r="B332" s="756" t="s">
        <v>1955</v>
      </c>
      <c r="C332" s="756" t="s">
        <v>1959</v>
      </c>
      <c r="D332" s="839" t="s">
        <v>2991</v>
      </c>
      <c r="E332" s="840" t="s">
        <v>1975</v>
      </c>
      <c r="F332" s="756" t="s">
        <v>1956</v>
      </c>
      <c r="G332" s="756" t="s">
        <v>1987</v>
      </c>
      <c r="H332" s="756" t="s">
        <v>558</v>
      </c>
      <c r="I332" s="756" t="s">
        <v>1865</v>
      </c>
      <c r="J332" s="756" t="s">
        <v>690</v>
      </c>
      <c r="K332" s="756" t="s">
        <v>1642</v>
      </c>
      <c r="L332" s="757">
        <v>42.57</v>
      </c>
      <c r="M332" s="757">
        <v>42.57</v>
      </c>
      <c r="N332" s="756">
        <v>1</v>
      </c>
      <c r="O332" s="841">
        <v>0.5</v>
      </c>
      <c r="P332" s="757"/>
      <c r="Q332" s="774">
        <v>0</v>
      </c>
      <c r="R332" s="756"/>
      <c r="S332" s="774">
        <v>0</v>
      </c>
      <c r="T332" s="841"/>
      <c r="U332" s="797">
        <v>0</v>
      </c>
    </row>
    <row r="333" spans="1:21" ht="14.4" customHeight="1" x14ac:dyDescent="0.3">
      <c r="A333" s="755">
        <v>30</v>
      </c>
      <c r="B333" s="756" t="s">
        <v>1955</v>
      </c>
      <c r="C333" s="756" t="s">
        <v>1959</v>
      </c>
      <c r="D333" s="839" t="s">
        <v>2991</v>
      </c>
      <c r="E333" s="840" t="s">
        <v>1975</v>
      </c>
      <c r="F333" s="756" t="s">
        <v>1956</v>
      </c>
      <c r="G333" s="756" t="s">
        <v>2465</v>
      </c>
      <c r="H333" s="756" t="s">
        <v>531</v>
      </c>
      <c r="I333" s="756" t="s">
        <v>2466</v>
      </c>
      <c r="J333" s="756" t="s">
        <v>734</v>
      </c>
      <c r="K333" s="756" t="s">
        <v>2467</v>
      </c>
      <c r="L333" s="757">
        <v>18.809999999999999</v>
      </c>
      <c r="M333" s="757">
        <v>18.809999999999999</v>
      </c>
      <c r="N333" s="756">
        <v>1</v>
      </c>
      <c r="O333" s="841">
        <v>0.5</v>
      </c>
      <c r="P333" s="757"/>
      <c r="Q333" s="774">
        <v>0</v>
      </c>
      <c r="R333" s="756"/>
      <c r="S333" s="774">
        <v>0</v>
      </c>
      <c r="T333" s="841"/>
      <c r="U333" s="797">
        <v>0</v>
      </c>
    </row>
    <row r="334" spans="1:21" ht="14.4" customHeight="1" x14ac:dyDescent="0.3">
      <c r="A334" s="755">
        <v>30</v>
      </c>
      <c r="B334" s="756" t="s">
        <v>1955</v>
      </c>
      <c r="C334" s="756" t="s">
        <v>1959</v>
      </c>
      <c r="D334" s="839" t="s">
        <v>2991</v>
      </c>
      <c r="E334" s="840" t="s">
        <v>1975</v>
      </c>
      <c r="F334" s="756" t="s">
        <v>1956</v>
      </c>
      <c r="G334" s="756" t="s">
        <v>1989</v>
      </c>
      <c r="H334" s="756" t="s">
        <v>531</v>
      </c>
      <c r="I334" s="756" t="s">
        <v>1990</v>
      </c>
      <c r="J334" s="756" t="s">
        <v>1991</v>
      </c>
      <c r="K334" s="756" t="s">
        <v>1992</v>
      </c>
      <c r="L334" s="757">
        <v>23.72</v>
      </c>
      <c r="M334" s="757">
        <v>94.88</v>
      </c>
      <c r="N334" s="756">
        <v>4</v>
      </c>
      <c r="O334" s="841">
        <v>2</v>
      </c>
      <c r="P334" s="757"/>
      <c r="Q334" s="774">
        <v>0</v>
      </c>
      <c r="R334" s="756"/>
      <c r="S334" s="774">
        <v>0</v>
      </c>
      <c r="T334" s="841"/>
      <c r="U334" s="797">
        <v>0</v>
      </c>
    </row>
    <row r="335" spans="1:21" ht="14.4" customHeight="1" x14ac:dyDescent="0.3">
      <c r="A335" s="755">
        <v>30</v>
      </c>
      <c r="B335" s="756" t="s">
        <v>1955</v>
      </c>
      <c r="C335" s="756" t="s">
        <v>1959</v>
      </c>
      <c r="D335" s="839" t="s">
        <v>2991</v>
      </c>
      <c r="E335" s="840" t="s">
        <v>1975</v>
      </c>
      <c r="F335" s="756" t="s">
        <v>1956</v>
      </c>
      <c r="G335" s="756" t="s">
        <v>2468</v>
      </c>
      <c r="H335" s="756" t="s">
        <v>531</v>
      </c>
      <c r="I335" s="756" t="s">
        <v>2469</v>
      </c>
      <c r="J335" s="756" t="s">
        <v>2470</v>
      </c>
      <c r="K335" s="756" t="s">
        <v>2471</v>
      </c>
      <c r="L335" s="757">
        <v>973.26</v>
      </c>
      <c r="M335" s="757">
        <v>973.26</v>
      </c>
      <c r="N335" s="756">
        <v>1</v>
      </c>
      <c r="O335" s="841">
        <v>0.5</v>
      </c>
      <c r="P335" s="757"/>
      <c r="Q335" s="774">
        <v>0</v>
      </c>
      <c r="R335" s="756"/>
      <c r="S335" s="774">
        <v>0</v>
      </c>
      <c r="T335" s="841"/>
      <c r="U335" s="797">
        <v>0</v>
      </c>
    </row>
    <row r="336" spans="1:21" ht="14.4" customHeight="1" x14ac:dyDescent="0.3">
      <c r="A336" s="755">
        <v>30</v>
      </c>
      <c r="B336" s="756" t="s">
        <v>1955</v>
      </c>
      <c r="C336" s="756" t="s">
        <v>1959</v>
      </c>
      <c r="D336" s="839" t="s">
        <v>2991</v>
      </c>
      <c r="E336" s="840" t="s">
        <v>1975</v>
      </c>
      <c r="F336" s="756" t="s">
        <v>1956</v>
      </c>
      <c r="G336" s="756" t="s">
        <v>2003</v>
      </c>
      <c r="H336" s="756" t="s">
        <v>531</v>
      </c>
      <c r="I336" s="756" t="s">
        <v>2006</v>
      </c>
      <c r="J336" s="756" t="s">
        <v>847</v>
      </c>
      <c r="K336" s="756" t="s">
        <v>2007</v>
      </c>
      <c r="L336" s="757">
        <v>0</v>
      </c>
      <c r="M336" s="757">
        <v>0</v>
      </c>
      <c r="N336" s="756">
        <v>1</v>
      </c>
      <c r="O336" s="841">
        <v>0.5</v>
      </c>
      <c r="P336" s="757"/>
      <c r="Q336" s="774"/>
      <c r="R336" s="756"/>
      <c r="S336" s="774">
        <v>0</v>
      </c>
      <c r="T336" s="841"/>
      <c r="U336" s="797">
        <v>0</v>
      </c>
    </row>
    <row r="337" spans="1:21" ht="14.4" customHeight="1" x14ac:dyDescent="0.3">
      <c r="A337" s="755">
        <v>30</v>
      </c>
      <c r="B337" s="756" t="s">
        <v>1955</v>
      </c>
      <c r="C337" s="756" t="s">
        <v>1959</v>
      </c>
      <c r="D337" s="839" t="s">
        <v>2991</v>
      </c>
      <c r="E337" s="840" t="s">
        <v>1975</v>
      </c>
      <c r="F337" s="756" t="s">
        <v>1956</v>
      </c>
      <c r="G337" s="756" t="s">
        <v>2003</v>
      </c>
      <c r="H337" s="756" t="s">
        <v>531</v>
      </c>
      <c r="I337" s="756" t="s">
        <v>2008</v>
      </c>
      <c r="J337" s="756" t="s">
        <v>847</v>
      </c>
      <c r="K337" s="756" t="s">
        <v>2009</v>
      </c>
      <c r="L337" s="757">
        <v>42.51</v>
      </c>
      <c r="M337" s="757">
        <v>255.05999999999997</v>
      </c>
      <c r="N337" s="756">
        <v>6</v>
      </c>
      <c r="O337" s="841">
        <v>3.5</v>
      </c>
      <c r="P337" s="757">
        <v>42.51</v>
      </c>
      <c r="Q337" s="774">
        <v>0.16666666666666669</v>
      </c>
      <c r="R337" s="756">
        <v>1</v>
      </c>
      <c r="S337" s="774">
        <v>0.16666666666666666</v>
      </c>
      <c r="T337" s="841">
        <v>0.5</v>
      </c>
      <c r="U337" s="797">
        <v>0.14285714285714285</v>
      </c>
    </row>
    <row r="338" spans="1:21" ht="14.4" customHeight="1" x14ac:dyDescent="0.3">
      <c r="A338" s="755">
        <v>30</v>
      </c>
      <c r="B338" s="756" t="s">
        <v>1955</v>
      </c>
      <c r="C338" s="756" t="s">
        <v>1959</v>
      </c>
      <c r="D338" s="839" t="s">
        <v>2991</v>
      </c>
      <c r="E338" s="840" t="s">
        <v>1975</v>
      </c>
      <c r="F338" s="756" t="s">
        <v>1956</v>
      </c>
      <c r="G338" s="756" t="s">
        <v>2032</v>
      </c>
      <c r="H338" s="756" t="s">
        <v>531</v>
      </c>
      <c r="I338" s="756" t="s">
        <v>2033</v>
      </c>
      <c r="J338" s="756" t="s">
        <v>953</v>
      </c>
      <c r="K338" s="756" t="s">
        <v>2034</v>
      </c>
      <c r="L338" s="757">
        <v>33</v>
      </c>
      <c r="M338" s="757">
        <v>33</v>
      </c>
      <c r="N338" s="756">
        <v>1</v>
      </c>
      <c r="O338" s="841">
        <v>0.5</v>
      </c>
      <c r="P338" s="757"/>
      <c r="Q338" s="774">
        <v>0</v>
      </c>
      <c r="R338" s="756"/>
      <c r="S338" s="774">
        <v>0</v>
      </c>
      <c r="T338" s="841"/>
      <c r="U338" s="797">
        <v>0</v>
      </c>
    </row>
    <row r="339" spans="1:21" ht="14.4" customHeight="1" x14ac:dyDescent="0.3">
      <c r="A339" s="755">
        <v>30</v>
      </c>
      <c r="B339" s="756" t="s">
        <v>1955</v>
      </c>
      <c r="C339" s="756" t="s">
        <v>1959</v>
      </c>
      <c r="D339" s="839" t="s">
        <v>2991</v>
      </c>
      <c r="E339" s="840" t="s">
        <v>1975</v>
      </c>
      <c r="F339" s="756" t="s">
        <v>1956</v>
      </c>
      <c r="G339" s="756" t="s">
        <v>2032</v>
      </c>
      <c r="H339" s="756" t="s">
        <v>531</v>
      </c>
      <c r="I339" s="756" t="s">
        <v>2035</v>
      </c>
      <c r="J339" s="756" t="s">
        <v>949</v>
      </c>
      <c r="K339" s="756" t="s">
        <v>2036</v>
      </c>
      <c r="L339" s="757">
        <v>0</v>
      </c>
      <c r="M339" s="757">
        <v>0</v>
      </c>
      <c r="N339" s="756">
        <v>1</v>
      </c>
      <c r="O339" s="841">
        <v>1</v>
      </c>
      <c r="P339" s="757"/>
      <c r="Q339" s="774"/>
      <c r="R339" s="756"/>
      <c r="S339" s="774">
        <v>0</v>
      </c>
      <c r="T339" s="841"/>
      <c r="U339" s="797">
        <v>0</v>
      </c>
    </row>
    <row r="340" spans="1:21" ht="14.4" customHeight="1" x14ac:dyDescent="0.3">
      <c r="A340" s="755">
        <v>30</v>
      </c>
      <c r="B340" s="756" t="s">
        <v>1955</v>
      </c>
      <c r="C340" s="756" t="s">
        <v>1959</v>
      </c>
      <c r="D340" s="839" t="s">
        <v>2991</v>
      </c>
      <c r="E340" s="840" t="s">
        <v>1975</v>
      </c>
      <c r="F340" s="756" t="s">
        <v>1956</v>
      </c>
      <c r="G340" s="756" t="s">
        <v>2032</v>
      </c>
      <c r="H340" s="756" t="s">
        <v>531</v>
      </c>
      <c r="I340" s="756" t="s">
        <v>2253</v>
      </c>
      <c r="J340" s="756" t="s">
        <v>949</v>
      </c>
      <c r="K340" s="756" t="s">
        <v>2254</v>
      </c>
      <c r="L340" s="757">
        <v>55.01</v>
      </c>
      <c r="M340" s="757">
        <v>55.01</v>
      </c>
      <c r="N340" s="756">
        <v>1</v>
      </c>
      <c r="O340" s="841">
        <v>0.5</v>
      </c>
      <c r="P340" s="757"/>
      <c r="Q340" s="774">
        <v>0</v>
      </c>
      <c r="R340" s="756"/>
      <c r="S340" s="774">
        <v>0</v>
      </c>
      <c r="T340" s="841"/>
      <c r="U340" s="797">
        <v>0</v>
      </c>
    </row>
    <row r="341" spans="1:21" ht="14.4" customHeight="1" x14ac:dyDescent="0.3">
      <c r="A341" s="755">
        <v>30</v>
      </c>
      <c r="B341" s="756" t="s">
        <v>1955</v>
      </c>
      <c r="C341" s="756" t="s">
        <v>1959</v>
      </c>
      <c r="D341" s="839" t="s">
        <v>2991</v>
      </c>
      <c r="E341" s="840" t="s">
        <v>1975</v>
      </c>
      <c r="F341" s="756" t="s">
        <v>1956</v>
      </c>
      <c r="G341" s="756" t="s">
        <v>2038</v>
      </c>
      <c r="H341" s="756" t="s">
        <v>531</v>
      </c>
      <c r="I341" s="756" t="s">
        <v>2039</v>
      </c>
      <c r="J341" s="756" t="s">
        <v>1307</v>
      </c>
      <c r="K341" s="756" t="s">
        <v>2040</v>
      </c>
      <c r="L341" s="757">
        <v>34.15</v>
      </c>
      <c r="M341" s="757">
        <v>34.15</v>
      </c>
      <c r="N341" s="756">
        <v>1</v>
      </c>
      <c r="O341" s="841">
        <v>0.5</v>
      </c>
      <c r="P341" s="757"/>
      <c r="Q341" s="774">
        <v>0</v>
      </c>
      <c r="R341" s="756"/>
      <c r="S341" s="774">
        <v>0</v>
      </c>
      <c r="T341" s="841"/>
      <c r="U341" s="797">
        <v>0</v>
      </c>
    </row>
    <row r="342" spans="1:21" ht="14.4" customHeight="1" x14ac:dyDescent="0.3">
      <c r="A342" s="755">
        <v>30</v>
      </c>
      <c r="B342" s="756" t="s">
        <v>1955</v>
      </c>
      <c r="C342" s="756" t="s">
        <v>1959</v>
      </c>
      <c r="D342" s="839" t="s">
        <v>2991</v>
      </c>
      <c r="E342" s="840" t="s">
        <v>1975</v>
      </c>
      <c r="F342" s="756" t="s">
        <v>1956</v>
      </c>
      <c r="G342" s="756" t="s">
        <v>2049</v>
      </c>
      <c r="H342" s="756" t="s">
        <v>531</v>
      </c>
      <c r="I342" s="756" t="s">
        <v>2472</v>
      </c>
      <c r="J342" s="756" t="s">
        <v>2473</v>
      </c>
      <c r="K342" s="756" t="s">
        <v>2155</v>
      </c>
      <c r="L342" s="757">
        <v>25.81</v>
      </c>
      <c r="M342" s="757">
        <v>25.81</v>
      </c>
      <c r="N342" s="756">
        <v>1</v>
      </c>
      <c r="O342" s="841">
        <v>0.5</v>
      </c>
      <c r="P342" s="757"/>
      <c r="Q342" s="774">
        <v>0</v>
      </c>
      <c r="R342" s="756"/>
      <c r="S342" s="774">
        <v>0</v>
      </c>
      <c r="T342" s="841"/>
      <c r="U342" s="797">
        <v>0</v>
      </c>
    </row>
    <row r="343" spans="1:21" ht="14.4" customHeight="1" x14ac:dyDescent="0.3">
      <c r="A343" s="755">
        <v>30</v>
      </c>
      <c r="B343" s="756" t="s">
        <v>1955</v>
      </c>
      <c r="C343" s="756" t="s">
        <v>1959</v>
      </c>
      <c r="D343" s="839" t="s">
        <v>2991</v>
      </c>
      <c r="E343" s="840" t="s">
        <v>1975</v>
      </c>
      <c r="F343" s="756" t="s">
        <v>1956</v>
      </c>
      <c r="G343" s="756" t="s">
        <v>2353</v>
      </c>
      <c r="H343" s="756" t="s">
        <v>558</v>
      </c>
      <c r="I343" s="756" t="s">
        <v>1644</v>
      </c>
      <c r="J343" s="756" t="s">
        <v>677</v>
      </c>
      <c r="K343" s="756" t="s">
        <v>1645</v>
      </c>
      <c r="L343" s="757">
        <v>8.7899999999999991</v>
      </c>
      <c r="M343" s="757">
        <v>8.7899999999999991</v>
      </c>
      <c r="N343" s="756">
        <v>1</v>
      </c>
      <c r="O343" s="841">
        <v>0.5</v>
      </c>
      <c r="P343" s="757"/>
      <c r="Q343" s="774">
        <v>0</v>
      </c>
      <c r="R343" s="756"/>
      <c r="S343" s="774">
        <v>0</v>
      </c>
      <c r="T343" s="841"/>
      <c r="U343" s="797">
        <v>0</v>
      </c>
    </row>
    <row r="344" spans="1:21" ht="14.4" customHeight="1" x14ac:dyDescent="0.3">
      <c r="A344" s="755">
        <v>30</v>
      </c>
      <c r="B344" s="756" t="s">
        <v>1955</v>
      </c>
      <c r="C344" s="756" t="s">
        <v>1959</v>
      </c>
      <c r="D344" s="839" t="s">
        <v>2991</v>
      </c>
      <c r="E344" s="840" t="s">
        <v>1975</v>
      </c>
      <c r="F344" s="756" t="s">
        <v>1956</v>
      </c>
      <c r="G344" s="756" t="s">
        <v>2055</v>
      </c>
      <c r="H344" s="756" t="s">
        <v>558</v>
      </c>
      <c r="I344" s="756" t="s">
        <v>1601</v>
      </c>
      <c r="J344" s="756" t="s">
        <v>1602</v>
      </c>
      <c r="K344" s="756" t="s">
        <v>1603</v>
      </c>
      <c r="L344" s="757">
        <v>93.43</v>
      </c>
      <c r="M344" s="757">
        <v>186.86</v>
      </c>
      <c r="N344" s="756">
        <v>2</v>
      </c>
      <c r="O344" s="841">
        <v>1.5</v>
      </c>
      <c r="P344" s="757"/>
      <c r="Q344" s="774">
        <v>0</v>
      </c>
      <c r="R344" s="756"/>
      <c r="S344" s="774">
        <v>0</v>
      </c>
      <c r="T344" s="841"/>
      <c r="U344" s="797">
        <v>0</v>
      </c>
    </row>
    <row r="345" spans="1:21" ht="14.4" customHeight="1" x14ac:dyDescent="0.3">
      <c r="A345" s="755">
        <v>30</v>
      </c>
      <c r="B345" s="756" t="s">
        <v>1955</v>
      </c>
      <c r="C345" s="756" t="s">
        <v>1959</v>
      </c>
      <c r="D345" s="839" t="s">
        <v>2991</v>
      </c>
      <c r="E345" s="840" t="s">
        <v>1975</v>
      </c>
      <c r="F345" s="756" t="s">
        <v>1956</v>
      </c>
      <c r="G345" s="756" t="s">
        <v>2474</v>
      </c>
      <c r="H345" s="756" t="s">
        <v>531</v>
      </c>
      <c r="I345" s="756" t="s">
        <v>2475</v>
      </c>
      <c r="J345" s="756" t="s">
        <v>1462</v>
      </c>
      <c r="K345" s="756" t="s">
        <v>2476</v>
      </c>
      <c r="L345" s="757">
        <v>0</v>
      </c>
      <c r="M345" s="757">
        <v>0</v>
      </c>
      <c r="N345" s="756">
        <v>1</v>
      </c>
      <c r="O345" s="841">
        <v>0.5</v>
      </c>
      <c r="P345" s="757"/>
      <c r="Q345" s="774"/>
      <c r="R345" s="756"/>
      <c r="S345" s="774">
        <v>0</v>
      </c>
      <c r="T345" s="841"/>
      <c r="U345" s="797">
        <v>0</v>
      </c>
    </row>
    <row r="346" spans="1:21" ht="14.4" customHeight="1" x14ac:dyDescent="0.3">
      <c r="A346" s="755">
        <v>30</v>
      </c>
      <c r="B346" s="756" t="s">
        <v>1955</v>
      </c>
      <c r="C346" s="756" t="s">
        <v>1959</v>
      </c>
      <c r="D346" s="839" t="s">
        <v>2991</v>
      </c>
      <c r="E346" s="840" t="s">
        <v>1975</v>
      </c>
      <c r="F346" s="756" t="s">
        <v>1956</v>
      </c>
      <c r="G346" s="756" t="s">
        <v>2068</v>
      </c>
      <c r="H346" s="756" t="s">
        <v>531</v>
      </c>
      <c r="I346" s="756" t="s">
        <v>2069</v>
      </c>
      <c r="J346" s="756" t="s">
        <v>2070</v>
      </c>
      <c r="K346" s="756" t="s">
        <v>2071</v>
      </c>
      <c r="L346" s="757">
        <v>88.76</v>
      </c>
      <c r="M346" s="757">
        <v>88.76</v>
      </c>
      <c r="N346" s="756">
        <v>1</v>
      </c>
      <c r="O346" s="841">
        <v>0.5</v>
      </c>
      <c r="P346" s="757"/>
      <c r="Q346" s="774">
        <v>0</v>
      </c>
      <c r="R346" s="756"/>
      <c r="S346" s="774">
        <v>0</v>
      </c>
      <c r="T346" s="841"/>
      <c r="U346" s="797">
        <v>0</v>
      </c>
    </row>
    <row r="347" spans="1:21" ht="14.4" customHeight="1" x14ac:dyDescent="0.3">
      <c r="A347" s="755">
        <v>30</v>
      </c>
      <c r="B347" s="756" t="s">
        <v>1955</v>
      </c>
      <c r="C347" s="756" t="s">
        <v>1959</v>
      </c>
      <c r="D347" s="839" t="s">
        <v>2991</v>
      </c>
      <c r="E347" s="840" t="s">
        <v>1975</v>
      </c>
      <c r="F347" s="756" t="s">
        <v>1956</v>
      </c>
      <c r="G347" s="756" t="s">
        <v>2368</v>
      </c>
      <c r="H347" s="756" t="s">
        <v>531</v>
      </c>
      <c r="I347" s="756" t="s">
        <v>2369</v>
      </c>
      <c r="J347" s="756" t="s">
        <v>2370</v>
      </c>
      <c r="K347" s="756" t="s">
        <v>2371</v>
      </c>
      <c r="L347" s="757">
        <v>31.09</v>
      </c>
      <c r="M347" s="757">
        <v>31.09</v>
      </c>
      <c r="N347" s="756">
        <v>1</v>
      </c>
      <c r="O347" s="841">
        <v>0.5</v>
      </c>
      <c r="P347" s="757"/>
      <c r="Q347" s="774">
        <v>0</v>
      </c>
      <c r="R347" s="756"/>
      <c r="S347" s="774">
        <v>0</v>
      </c>
      <c r="T347" s="841"/>
      <c r="U347" s="797">
        <v>0</v>
      </c>
    </row>
    <row r="348" spans="1:21" ht="14.4" customHeight="1" x14ac:dyDescent="0.3">
      <c r="A348" s="755">
        <v>30</v>
      </c>
      <c r="B348" s="756" t="s">
        <v>1955</v>
      </c>
      <c r="C348" s="756" t="s">
        <v>1959</v>
      </c>
      <c r="D348" s="839" t="s">
        <v>2991</v>
      </c>
      <c r="E348" s="840" t="s">
        <v>1975</v>
      </c>
      <c r="F348" s="756" t="s">
        <v>1956</v>
      </c>
      <c r="G348" s="756" t="s">
        <v>2080</v>
      </c>
      <c r="H348" s="756" t="s">
        <v>558</v>
      </c>
      <c r="I348" s="756" t="s">
        <v>1738</v>
      </c>
      <c r="J348" s="756" t="s">
        <v>1728</v>
      </c>
      <c r="K348" s="756" t="s">
        <v>1739</v>
      </c>
      <c r="L348" s="757">
        <v>59.27</v>
      </c>
      <c r="M348" s="757">
        <v>118.54</v>
      </c>
      <c r="N348" s="756">
        <v>2</v>
      </c>
      <c r="O348" s="841">
        <v>1</v>
      </c>
      <c r="P348" s="757"/>
      <c r="Q348" s="774">
        <v>0</v>
      </c>
      <c r="R348" s="756"/>
      <c r="S348" s="774">
        <v>0</v>
      </c>
      <c r="T348" s="841"/>
      <c r="U348" s="797">
        <v>0</v>
      </c>
    </row>
    <row r="349" spans="1:21" ht="14.4" customHeight="1" x14ac:dyDescent="0.3">
      <c r="A349" s="755">
        <v>30</v>
      </c>
      <c r="B349" s="756" t="s">
        <v>1955</v>
      </c>
      <c r="C349" s="756" t="s">
        <v>1959</v>
      </c>
      <c r="D349" s="839" t="s">
        <v>2991</v>
      </c>
      <c r="E349" s="840" t="s">
        <v>1975</v>
      </c>
      <c r="F349" s="756" t="s">
        <v>1956</v>
      </c>
      <c r="G349" s="756" t="s">
        <v>2080</v>
      </c>
      <c r="H349" s="756" t="s">
        <v>558</v>
      </c>
      <c r="I349" s="756" t="s">
        <v>1740</v>
      </c>
      <c r="J349" s="756" t="s">
        <v>1728</v>
      </c>
      <c r="K349" s="756" t="s">
        <v>1741</v>
      </c>
      <c r="L349" s="757">
        <v>46.07</v>
      </c>
      <c r="M349" s="757">
        <v>46.07</v>
      </c>
      <c r="N349" s="756">
        <v>1</v>
      </c>
      <c r="O349" s="841">
        <v>0.5</v>
      </c>
      <c r="P349" s="757"/>
      <c r="Q349" s="774">
        <v>0</v>
      </c>
      <c r="R349" s="756"/>
      <c r="S349" s="774">
        <v>0</v>
      </c>
      <c r="T349" s="841"/>
      <c r="U349" s="797">
        <v>0</v>
      </c>
    </row>
    <row r="350" spans="1:21" ht="14.4" customHeight="1" x14ac:dyDescent="0.3">
      <c r="A350" s="755">
        <v>30</v>
      </c>
      <c r="B350" s="756" t="s">
        <v>1955</v>
      </c>
      <c r="C350" s="756" t="s">
        <v>1959</v>
      </c>
      <c r="D350" s="839" t="s">
        <v>2991</v>
      </c>
      <c r="E350" s="840" t="s">
        <v>1975</v>
      </c>
      <c r="F350" s="756" t="s">
        <v>1956</v>
      </c>
      <c r="G350" s="756" t="s">
        <v>2080</v>
      </c>
      <c r="H350" s="756" t="s">
        <v>531</v>
      </c>
      <c r="I350" s="756" t="s">
        <v>2477</v>
      </c>
      <c r="J350" s="756" t="s">
        <v>1728</v>
      </c>
      <c r="K350" s="756" t="s">
        <v>2478</v>
      </c>
      <c r="L350" s="757">
        <v>79.03</v>
      </c>
      <c r="M350" s="757">
        <v>79.03</v>
      </c>
      <c r="N350" s="756">
        <v>1</v>
      </c>
      <c r="O350" s="841">
        <v>0.5</v>
      </c>
      <c r="P350" s="757"/>
      <c r="Q350" s="774">
        <v>0</v>
      </c>
      <c r="R350" s="756"/>
      <c r="S350" s="774">
        <v>0</v>
      </c>
      <c r="T350" s="841"/>
      <c r="U350" s="797">
        <v>0</v>
      </c>
    </row>
    <row r="351" spans="1:21" ht="14.4" customHeight="1" x14ac:dyDescent="0.3">
      <c r="A351" s="755">
        <v>30</v>
      </c>
      <c r="B351" s="756" t="s">
        <v>1955</v>
      </c>
      <c r="C351" s="756" t="s">
        <v>1959</v>
      </c>
      <c r="D351" s="839" t="s">
        <v>2991</v>
      </c>
      <c r="E351" s="840" t="s">
        <v>1975</v>
      </c>
      <c r="F351" s="756" t="s">
        <v>1956</v>
      </c>
      <c r="G351" s="756" t="s">
        <v>2080</v>
      </c>
      <c r="H351" s="756" t="s">
        <v>558</v>
      </c>
      <c r="I351" s="756" t="s">
        <v>2083</v>
      </c>
      <c r="J351" s="756" t="s">
        <v>2084</v>
      </c>
      <c r="K351" s="756" t="s">
        <v>2085</v>
      </c>
      <c r="L351" s="757">
        <v>46.07</v>
      </c>
      <c r="M351" s="757">
        <v>46.07</v>
      </c>
      <c r="N351" s="756">
        <v>1</v>
      </c>
      <c r="O351" s="841">
        <v>0.5</v>
      </c>
      <c r="P351" s="757">
        <v>46.07</v>
      </c>
      <c r="Q351" s="774">
        <v>1</v>
      </c>
      <c r="R351" s="756">
        <v>1</v>
      </c>
      <c r="S351" s="774">
        <v>1</v>
      </c>
      <c r="T351" s="841">
        <v>0.5</v>
      </c>
      <c r="U351" s="797">
        <v>1</v>
      </c>
    </row>
    <row r="352" spans="1:21" ht="14.4" customHeight="1" x14ac:dyDescent="0.3">
      <c r="A352" s="755">
        <v>30</v>
      </c>
      <c r="B352" s="756" t="s">
        <v>1955</v>
      </c>
      <c r="C352" s="756" t="s">
        <v>1959</v>
      </c>
      <c r="D352" s="839" t="s">
        <v>2991</v>
      </c>
      <c r="E352" s="840" t="s">
        <v>1975</v>
      </c>
      <c r="F352" s="756" t="s">
        <v>1956</v>
      </c>
      <c r="G352" s="756" t="s">
        <v>2086</v>
      </c>
      <c r="H352" s="756" t="s">
        <v>531</v>
      </c>
      <c r="I352" s="756" t="s">
        <v>2087</v>
      </c>
      <c r="J352" s="756" t="s">
        <v>2088</v>
      </c>
      <c r="K352" s="756" t="s">
        <v>2089</v>
      </c>
      <c r="L352" s="757">
        <v>1021.58</v>
      </c>
      <c r="M352" s="757">
        <v>1021.58</v>
      </c>
      <c r="N352" s="756">
        <v>1</v>
      </c>
      <c r="O352" s="841">
        <v>0.5</v>
      </c>
      <c r="P352" s="757"/>
      <c r="Q352" s="774">
        <v>0</v>
      </c>
      <c r="R352" s="756"/>
      <c r="S352" s="774">
        <v>0</v>
      </c>
      <c r="T352" s="841"/>
      <c r="U352" s="797">
        <v>0</v>
      </c>
    </row>
    <row r="353" spans="1:21" ht="14.4" customHeight="1" x14ac:dyDescent="0.3">
      <c r="A353" s="755">
        <v>30</v>
      </c>
      <c r="B353" s="756" t="s">
        <v>1955</v>
      </c>
      <c r="C353" s="756" t="s">
        <v>1959</v>
      </c>
      <c r="D353" s="839" t="s">
        <v>2991</v>
      </c>
      <c r="E353" s="840" t="s">
        <v>1975</v>
      </c>
      <c r="F353" s="756" t="s">
        <v>1956</v>
      </c>
      <c r="G353" s="756" t="s">
        <v>2093</v>
      </c>
      <c r="H353" s="756" t="s">
        <v>531</v>
      </c>
      <c r="I353" s="756" t="s">
        <v>2094</v>
      </c>
      <c r="J353" s="756" t="s">
        <v>2095</v>
      </c>
      <c r="K353" s="756" t="s">
        <v>2096</v>
      </c>
      <c r="L353" s="757">
        <v>0</v>
      </c>
      <c r="M353" s="757">
        <v>0</v>
      </c>
      <c r="N353" s="756">
        <v>1</v>
      </c>
      <c r="O353" s="841">
        <v>0.5</v>
      </c>
      <c r="P353" s="757"/>
      <c r="Q353" s="774"/>
      <c r="R353" s="756"/>
      <c r="S353" s="774">
        <v>0</v>
      </c>
      <c r="T353" s="841"/>
      <c r="U353" s="797">
        <v>0</v>
      </c>
    </row>
    <row r="354" spans="1:21" ht="14.4" customHeight="1" x14ac:dyDescent="0.3">
      <c r="A354" s="755">
        <v>30</v>
      </c>
      <c r="B354" s="756" t="s">
        <v>1955</v>
      </c>
      <c r="C354" s="756" t="s">
        <v>1959</v>
      </c>
      <c r="D354" s="839" t="s">
        <v>2991</v>
      </c>
      <c r="E354" s="840" t="s">
        <v>1975</v>
      </c>
      <c r="F354" s="756" t="s">
        <v>1956</v>
      </c>
      <c r="G354" s="756" t="s">
        <v>2097</v>
      </c>
      <c r="H354" s="756" t="s">
        <v>531</v>
      </c>
      <c r="I354" s="756" t="s">
        <v>2479</v>
      </c>
      <c r="J354" s="756" t="s">
        <v>2099</v>
      </c>
      <c r="K354" s="756" t="s">
        <v>2100</v>
      </c>
      <c r="L354" s="757">
        <v>122.73</v>
      </c>
      <c r="M354" s="757">
        <v>122.73</v>
      </c>
      <c r="N354" s="756">
        <v>1</v>
      </c>
      <c r="O354" s="841">
        <v>0.5</v>
      </c>
      <c r="P354" s="757"/>
      <c r="Q354" s="774">
        <v>0</v>
      </c>
      <c r="R354" s="756"/>
      <c r="S354" s="774">
        <v>0</v>
      </c>
      <c r="T354" s="841"/>
      <c r="U354" s="797">
        <v>0</v>
      </c>
    </row>
    <row r="355" spans="1:21" ht="14.4" customHeight="1" x14ac:dyDescent="0.3">
      <c r="A355" s="755">
        <v>30</v>
      </c>
      <c r="B355" s="756" t="s">
        <v>1955</v>
      </c>
      <c r="C355" s="756" t="s">
        <v>1959</v>
      </c>
      <c r="D355" s="839" t="s">
        <v>2991</v>
      </c>
      <c r="E355" s="840" t="s">
        <v>1975</v>
      </c>
      <c r="F355" s="756" t="s">
        <v>1956</v>
      </c>
      <c r="G355" s="756" t="s">
        <v>2097</v>
      </c>
      <c r="H355" s="756" t="s">
        <v>531</v>
      </c>
      <c r="I355" s="756" t="s">
        <v>2098</v>
      </c>
      <c r="J355" s="756" t="s">
        <v>2099</v>
      </c>
      <c r="K355" s="756" t="s">
        <v>2100</v>
      </c>
      <c r="L355" s="757">
        <v>122.73</v>
      </c>
      <c r="M355" s="757">
        <v>122.73</v>
      </c>
      <c r="N355" s="756">
        <v>1</v>
      </c>
      <c r="O355" s="841">
        <v>0.5</v>
      </c>
      <c r="P355" s="757"/>
      <c r="Q355" s="774">
        <v>0</v>
      </c>
      <c r="R355" s="756"/>
      <c r="S355" s="774">
        <v>0</v>
      </c>
      <c r="T355" s="841"/>
      <c r="U355" s="797">
        <v>0</v>
      </c>
    </row>
    <row r="356" spans="1:21" ht="14.4" customHeight="1" x14ac:dyDescent="0.3">
      <c r="A356" s="755">
        <v>30</v>
      </c>
      <c r="B356" s="756" t="s">
        <v>1955</v>
      </c>
      <c r="C356" s="756" t="s">
        <v>1959</v>
      </c>
      <c r="D356" s="839" t="s">
        <v>2991</v>
      </c>
      <c r="E356" s="840" t="s">
        <v>1975</v>
      </c>
      <c r="F356" s="756" t="s">
        <v>1956</v>
      </c>
      <c r="G356" s="756" t="s">
        <v>2101</v>
      </c>
      <c r="H356" s="756" t="s">
        <v>531</v>
      </c>
      <c r="I356" s="756" t="s">
        <v>2480</v>
      </c>
      <c r="J356" s="756" t="s">
        <v>2103</v>
      </c>
      <c r="K356" s="756" t="s">
        <v>2481</v>
      </c>
      <c r="L356" s="757">
        <v>1228</v>
      </c>
      <c r="M356" s="757">
        <v>1228</v>
      </c>
      <c r="N356" s="756">
        <v>1</v>
      </c>
      <c r="O356" s="841">
        <v>0.5</v>
      </c>
      <c r="P356" s="757"/>
      <c r="Q356" s="774">
        <v>0</v>
      </c>
      <c r="R356" s="756"/>
      <c r="S356" s="774">
        <v>0</v>
      </c>
      <c r="T356" s="841"/>
      <c r="U356" s="797">
        <v>0</v>
      </c>
    </row>
    <row r="357" spans="1:21" ht="14.4" customHeight="1" x14ac:dyDescent="0.3">
      <c r="A357" s="755">
        <v>30</v>
      </c>
      <c r="B357" s="756" t="s">
        <v>1955</v>
      </c>
      <c r="C357" s="756" t="s">
        <v>1959</v>
      </c>
      <c r="D357" s="839" t="s">
        <v>2991</v>
      </c>
      <c r="E357" s="840" t="s">
        <v>1975</v>
      </c>
      <c r="F357" s="756" t="s">
        <v>1956</v>
      </c>
      <c r="G357" s="756" t="s">
        <v>2105</v>
      </c>
      <c r="H357" s="756" t="s">
        <v>558</v>
      </c>
      <c r="I357" s="756" t="s">
        <v>2482</v>
      </c>
      <c r="J357" s="756" t="s">
        <v>1183</v>
      </c>
      <c r="K357" s="756" t="s">
        <v>2483</v>
      </c>
      <c r="L357" s="757">
        <v>86.43</v>
      </c>
      <c r="M357" s="757">
        <v>86.43</v>
      </c>
      <c r="N357" s="756">
        <v>1</v>
      </c>
      <c r="O357" s="841">
        <v>0.5</v>
      </c>
      <c r="P357" s="757"/>
      <c r="Q357" s="774">
        <v>0</v>
      </c>
      <c r="R357" s="756"/>
      <c r="S357" s="774">
        <v>0</v>
      </c>
      <c r="T357" s="841"/>
      <c r="U357" s="797">
        <v>0</v>
      </c>
    </row>
    <row r="358" spans="1:21" ht="14.4" customHeight="1" x14ac:dyDescent="0.3">
      <c r="A358" s="755">
        <v>30</v>
      </c>
      <c r="B358" s="756" t="s">
        <v>1955</v>
      </c>
      <c r="C358" s="756" t="s">
        <v>1959</v>
      </c>
      <c r="D358" s="839" t="s">
        <v>2991</v>
      </c>
      <c r="E358" s="840" t="s">
        <v>1975</v>
      </c>
      <c r="F358" s="756" t="s">
        <v>1956</v>
      </c>
      <c r="G358" s="756" t="s">
        <v>2105</v>
      </c>
      <c r="H358" s="756" t="s">
        <v>558</v>
      </c>
      <c r="I358" s="756" t="s">
        <v>1582</v>
      </c>
      <c r="J358" s="756" t="s">
        <v>1183</v>
      </c>
      <c r="K358" s="756" t="s">
        <v>1583</v>
      </c>
      <c r="L358" s="757">
        <v>43.21</v>
      </c>
      <c r="M358" s="757">
        <v>43.21</v>
      </c>
      <c r="N358" s="756">
        <v>1</v>
      </c>
      <c r="O358" s="841">
        <v>1</v>
      </c>
      <c r="P358" s="757"/>
      <c r="Q358" s="774">
        <v>0</v>
      </c>
      <c r="R358" s="756"/>
      <c r="S358" s="774">
        <v>0</v>
      </c>
      <c r="T358" s="841"/>
      <c r="U358" s="797">
        <v>0</v>
      </c>
    </row>
    <row r="359" spans="1:21" ht="14.4" customHeight="1" x14ac:dyDescent="0.3">
      <c r="A359" s="755">
        <v>30</v>
      </c>
      <c r="B359" s="756" t="s">
        <v>1955</v>
      </c>
      <c r="C359" s="756" t="s">
        <v>1959</v>
      </c>
      <c r="D359" s="839" t="s">
        <v>2991</v>
      </c>
      <c r="E359" s="840" t="s">
        <v>1975</v>
      </c>
      <c r="F359" s="756" t="s">
        <v>1956</v>
      </c>
      <c r="G359" s="756" t="s">
        <v>2105</v>
      </c>
      <c r="H359" s="756" t="s">
        <v>531</v>
      </c>
      <c r="I359" s="756" t="s">
        <v>2484</v>
      </c>
      <c r="J359" s="756" t="s">
        <v>2485</v>
      </c>
      <c r="K359" s="756" t="s">
        <v>2486</v>
      </c>
      <c r="L359" s="757">
        <v>73.45</v>
      </c>
      <c r="M359" s="757">
        <v>73.45</v>
      </c>
      <c r="N359" s="756">
        <v>1</v>
      </c>
      <c r="O359" s="841">
        <v>0.5</v>
      </c>
      <c r="P359" s="757"/>
      <c r="Q359" s="774">
        <v>0</v>
      </c>
      <c r="R359" s="756"/>
      <c r="S359" s="774">
        <v>0</v>
      </c>
      <c r="T359" s="841"/>
      <c r="U359" s="797">
        <v>0</v>
      </c>
    </row>
    <row r="360" spans="1:21" ht="14.4" customHeight="1" x14ac:dyDescent="0.3">
      <c r="A360" s="755">
        <v>30</v>
      </c>
      <c r="B360" s="756" t="s">
        <v>1955</v>
      </c>
      <c r="C360" s="756" t="s">
        <v>1959</v>
      </c>
      <c r="D360" s="839" t="s">
        <v>2991</v>
      </c>
      <c r="E360" s="840" t="s">
        <v>1975</v>
      </c>
      <c r="F360" s="756" t="s">
        <v>1956</v>
      </c>
      <c r="G360" s="756" t="s">
        <v>2107</v>
      </c>
      <c r="H360" s="756" t="s">
        <v>531</v>
      </c>
      <c r="I360" s="756" t="s">
        <v>2108</v>
      </c>
      <c r="J360" s="756" t="s">
        <v>2109</v>
      </c>
      <c r="K360" s="756" t="s">
        <v>2110</v>
      </c>
      <c r="L360" s="757">
        <v>10.65</v>
      </c>
      <c r="M360" s="757">
        <v>10.65</v>
      </c>
      <c r="N360" s="756">
        <v>1</v>
      </c>
      <c r="O360" s="841">
        <v>0.5</v>
      </c>
      <c r="P360" s="757">
        <v>10.65</v>
      </c>
      <c r="Q360" s="774">
        <v>1</v>
      </c>
      <c r="R360" s="756">
        <v>1</v>
      </c>
      <c r="S360" s="774">
        <v>1</v>
      </c>
      <c r="T360" s="841">
        <v>0.5</v>
      </c>
      <c r="U360" s="797">
        <v>1</v>
      </c>
    </row>
    <row r="361" spans="1:21" ht="14.4" customHeight="1" x14ac:dyDescent="0.3">
      <c r="A361" s="755">
        <v>30</v>
      </c>
      <c r="B361" s="756" t="s">
        <v>1955</v>
      </c>
      <c r="C361" s="756" t="s">
        <v>1959</v>
      </c>
      <c r="D361" s="839" t="s">
        <v>2991</v>
      </c>
      <c r="E361" s="840" t="s">
        <v>1975</v>
      </c>
      <c r="F361" s="756" t="s">
        <v>1956</v>
      </c>
      <c r="G361" s="756" t="s">
        <v>2107</v>
      </c>
      <c r="H361" s="756" t="s">
        <v>531</v>
      </c>
      <c r="I361" s="756" t="s">
        <v>2487</v>
      </c>
      <c r="J361" s="756" t="s">
        <v>1286</v>
      </c>
      <c r="K361" s="756" t="s">
        <v>2119</v>
      </c>
      <c r="L361" s="757">
        <v>70.23</v>
      </c>
      <c r="M361" s="757">
        <v>70.23</v>
      </c>
      <c r="N361" s="756">
        <v>1</v>
      </c>
      <c r="O361" s="841">
        <v>0.5</v>
      </c>
      <c r="P361" s="757"/>
      <c r="Q361" s="774">
        <v>0</v>
      </c>
      <c r="R361" s="756"/>
      <c r="S361" s="774">
        <v>0</v>
      </c>
      <c r="T361" s="841"/>
      <c r="U361" s="797">
        <v>0</v>
      </c>
    </row>
    <row r="362" spans="1:21" ht="14.4" customHeight="1" x14ac:dyDescent="0.3">
      <c r="A362" s="755">
        <v>30</v>
      </c>
      <c r="B362" s="756" t="s">
        <v>1955</v>
      </c>
      <c r="C362" s="756" t="s">
        <v>1959</v>
      </c>
      <c r="D362" s="839" t="s">
        <v>2991</v>
      </c>
      <c r="E362" s="840" t="s">
        <v>1975</v>
      </c>
      <c r="F362" s="756" t="s">
        <v>1956</v>
      </c>
      <c r="G362" s="756" t="s">
        <v>2274</v>
      </c>
      <c r="H362" s="756" t="s">
        <v>531</v>
      </c>
      <c r="I362" s="756" t="s">
        <v>2275</v>
      </c>
      <c r="J362" s="756" t="s">
        <v>1418</v>
      </c>
      <c r="K362" s="756" t="s">
        <v>2276</v>
      </c>
      <c r="L362" s="757">
        <v>34.19</v>
      </c>
      <c r="M362" s="757">
        <v>68.38</v>
      </c>
      <c r="N362" s="756">
        <v>2</v>
      </c>
      <c r="O362" s="841">
        <v>1</v>
      </c>
      <c r="P362" s="757"/>
      <c r="Q362" s="774">
        <v>0</v>
      </c>
      <c r="R362" s="756"/>
      <c r="S362" s="774">
        <v>0</v>
      </c>
      <c r="T362" s="841"/>
      <c r="U362" s="797">
        <v>0</v>
      </c>
    </row>
    <row r="363" spans="1:21" ht="14.4" customHeight="1" x14ac:dyDescent="0.3">
      <c r="A363" s="755">
        <v>30</v>
      </c>
      <c r="B363" s="756" t="s">
        <v>1955</v>
      </c>
      <c r="C363" s="756" t="s">
        <v>1959</v>
      </c>
      <c r="D363" s="839" t="s">
        <v>2991</v>
      </c>
      <c r="E363" s="840" t="s">
        <v>1975</v>
      </c>
      <c r="F363" s="756" t="s">
        <v>1956</v>
      </c>
      <c r="G363" s="756" t="s">
        <v>2274</v>
      </c>
      <c r="H363" s="756" t="s">
        <v>531</v>
      </c>
      <c r="I363" s="756" t="s">
        <v>2488</v>
      </c>
      <c r="J363" s="756" t="s">
        <v>1418</v>
      </c>
      <c r="K363" s="756" t="s">
        <v>2489</v>
      </c>
      <c r="L363" s="757">
        <v>0</v>
      </c>
      <c r="M363" s="757">
        <v>0</v>
      </c>
      <c r="N363" s="756">
        <v>1</v>
      </c>
      <c r="O363" s="841">
        <v>1</v>
      </c>
      <c r="P363" s="757"/>
      <c r="Q363" s="774"/>
      <c r="R363" s="756"/>
      <c r="S363" s="774">
        <v>0</v>
      </c>
      <c r="T363" s="841"/>
      <c r="U363" s="797">
        <v>0</v>
      </c>
    </row>
    <row r="364" spans="1:21" ht="14.4" customHeight="1" x14ac:dyDescent="0.3">
      <c r="A364" s="755">
        <v>30</v>
      </c>
      <c r="B364" s="756" t="s">
        <v>1955</v>
      </c>
      <c r="C364" s="756" t="s">
        <v>1959</v>
      </c>
      <c r="D364" s="839" t="s">
        <v>2991</v>
      </c>
      <c r="E364" s="840" t="s">
        <v>1975</v>
      </c>
      <c r="F364" s="756" t="s">
        <v>1956</v>
      </c>
      <c r="G364" s="756" t="s">
        <v>2127</v>
      </c>
      <c r="H364" s="756" t="s">
        <v>558</v>
      </c>
      <c r="I364" s="756" t="s">
        <v>2490</v>
      </c>
      <c r="J364" s="756" t="s">
        <v>1632</v>
      </c>
      <c r="K364" s="756" t="s">
        <v>2491</v>
      </c>
      <c r="L364" s="757">
        <v>70.3</v>
      </c>
      <c r="M364" s="757">
        <v>70.3</v>
      </c>
      <c r="N364" s="756">
        <v>1</v>
      </c>
      <c r="O364" s="841">
        <v>0.5</v>
      </c>
      <c r="P364" s="757"/>
      <c r="Q364" s="774">
        <v>0</v>
      </c>
      <c r="R364" s="756"/>
      <c r="S364" s="774">
        <v>0</v>
      </c>
      <c r="T364" s="841"/>
      <c r="U364" s="797">
        <v>0</v>
      </c>
    </row>
    <row r="365" spans="1:21" ht="14.4" customHeight="1" x14ac:dyDescent="0.3">
      <c r="A365" s="755">
        <v>30</v>
      </c>
      <c r="B365" s="756" t="s">
        <v>1955</v>
      </c>
      <c r="C365" s="756" t="s">
        <v>1959</v>
      </c>
      <c r="D365" s="839" t="s">
        <v>2991</v>
      </c>
      <c r="E365" s="840" t="s">
        <v>1975</v>
      </c>
      <c r="F365" s="756" t="s">
        <v>1956</v>
      </c>
      <c r="G365" s="756" t="s">
        <v>2130</v>
      </c>
      <c r="H365" s="756" t="s">
        <v>558</v>
      </c>
      <c r="I365" s="756" t="s">
        <v>2131</v>
      </c>
      <c r="J365" s="756" t="s">
        <v>842</v>
      </c>
      <c r="K365" s="756" t="s">
        <v>1593</v>
      </c>
      <c r="L365" s="757">
        <v>368.16</v>
      </c>
      <c r="M365" s="757">
        <v>736.32</v>
      </c>
      <c r="N365" s="756">
        <v>2</v>
      </c>
      <c r="O365" s="841">
        <v>1.5</v>
      </c>
      <c r="P365" s="757"/>
      <c r="Q365" s="774">
        <v>0</v>
      </c>
      <c r="R365" s="756"/>
      <c r="S365" s="774">
        <v>0</v>
      </c>
      <c r="T365" s="841"/>
      <c r="U365" s="797">
        <v>0</v>
      </c>
    </row>
    <row r="366" spans="1:21" ht="14.4" customHeight="1" x14ac:dyDescent="0.3">
      <c r="A366" s="755">
        <v>30</v>
      </c>
      <c r="B366" s="756" t="s">
        <v>1955</v>
      </c>
      <c r="C366" s="756" t="s">
        <v>1959</v>
      </c>
      <c r="D366" s="839" t="s">
        <v>2991</v>
      </c>
      <c r="E366" s="840" t="s">
        <v>1975</v>
      </c>
      <c r="F366" s="756" t="s">
        <v>1956</v>
      </c>
      <c r="G366" s="756" t="s">
        <v>2130</v>
      </c>
      <c r="H366" s="756" t="s">
        <v>558</v>
      </c>
      <c r="I366" s="756" t="s">
        <v>2132</v>
      </c>
      <c r="J366" s="756" t="s">
        <v>842</v>
      </c>
      <c r="K366" s="756" t="s">
        <v>1597</v>
      </c>
      <c r="L366" s="757">
        <v>490.89</v>
      </c>
      <c r="M366" s="757">
        <v>490.89</v>
      </c>
      <c r="N366" s="756">
        <v>1</v>
      </c>
      <c r="O366" s="841">
        <v>0.5</v>
      </c>
      <c r="P366" s="757"/>
      <c r="Q366" s="774">
        <v>0</v>
      </c>
      <c r="R366" s="756"/>
      <c r="S366" s="774">
        <v>0</v>
      </c>
      <c r="T366" s="841"/>
      <c r="U366" s="797">
        <v>0</v>
      </c>
    </row>
    <row r="367" spans="1:21" ht="14.4" customHeight="1" x14ac:dyDescent="0.3">
      <c r="A367" s="755">
        <v>30</v>
      </c>
      <c r="B367" s="756" t="s">
        <v>1955</v>
      </c>
      <c r="C367" s="756" t="s">
        <v>1959</v>
      </c>
      <c r="D367" s="839" t="s">
        <v>2991</v>
      </c>
      <c r="E367" s="840" t="s">
        <v>1975</v>
      </c>
      <c r="F367" s="756" t="s">
        <v>1956</v>
      </c>
      <c r="G367" s="756" t="s">
        <v>2130</v>
      </c>
      <c r="H367" s="756" t="s">
        <v>558</v>
      </c>
      <c r="I367" s="756" t="s">
        <v>2280</v>
      </c>
      <c r="J367" s="756" t="s">
        <v>842</v>
      </c>
      <c r="K367" s="756" t="s">
        <v>1595</v>
      </c>
      <c r="L367" s="757">
        <v>736.33</v>
      </c>
      <c r="M367" s="757">
        <v>736.33</v>
      </c>
      <c r="N367" s="756">
        <v>1</v>
      </c>
      <c r="O367" s="841">
        <v>1</v>
      </c>
      <c r="P367" s="757">
        <v>736.33</v>
      </c>
      <c r="Q367" s="774">
        <v>1</v>
      </c>
      <c r="R367" s="756">
        <v>1</v>
      </c>
      <c r="S367" s="774">
        <v>1</v>
      </c>
      <c r="T367" s="841">
        <v>1</v>
      </c>
      <c r="U367" s="797">
        <v>1</v>
      </c>
    </row>
    <row r="368" spans="1:21" ht="14.4" customHeight="1" x14ac:dyDescent="0.3">
      <c r="A368" s="755">
        <v>30</v>
      </c>
      <c r="B368" s="756" t="s">
        <v>1955</v>
      </c>
      <c r="C368" s="756" t="s">
        <v>1959</v>
      </c>
      <c r="D368" s="839" t="s">
        <v>2991</v>
      </c>
      <c r="E368" s="840" t="s">
        <v>1975</v>
      </c>
      <c r="F368" s="756" t="s">
        <v>1956</v>
      </c>
      <c r="G368" s="756" t="s">
        <v>2142</v>
      </c>
      <c r="H368" s="756" t="s">
        <v>531</v>
      </c>
      <c r="I368" s="756" t="s">
        <v>2143</v>
      </c>
      <c r="J368" s="756" t="s">
        <v>877</v>
      </c>
      <c r="K368" s="756" t="s">
        <v>2144</v>
      </c>
      <c r="L368" s="757">
        <v>93.71</v>
      </c>
      <c r="M368" s="757">
        <v>93.71</v>
      </c>
      <c r="N368" s="756">
        <v>1</v>
      </c>
      <c r="O368" s="841">
        <v>0.5</v>
      </c>
      <c r="P368" s="757"/>
      <c r="Q368" s="774">
        <v>0</v>
      </c>
      <c r="R368" s="756"/>
      <c r="S368" s="774">
        <v>0</v>
      </c>
      <c r="T368" s="841"/>
      <c r="U368" s="797">
        <v>0</v>
      </c>
    </row>
    <row r="369" spans="1:21" ht="14.4" customHeight="1" x14ac:dyDescent="0.3">
      <c r="A369" s="755">
        <v>30</v>
      </c>
      <c r="B369" s="756" t="s">
        <v>1955</v>
      </c>
      <c r="C369" s="756" t="s">
        <v>1959</v>
      </c>
      <c r="D369" s="839" t="s">
        <v>2991</v>
      </c>
      <c r="E369" s="840" t="s">
        <v>1975</v>
      </c>
      <c r="F369" s="756" t="s">
        <v>1956</v>
      </c>
      <c r="G369" s="756" t="s">
        <v>2148</v>
      </c>
      <c r="H369" s="756" t="s">
        <v>558</v>
      </c>
      <c r="I369" s="756" t="s">
        <v>2149</v>
      </c>
      <c r="J369" s="756" t="s">
        <v>1546</v>
      </c>
      <c r="K369" s="756" t="s">
        <v>1547</v>
      </c>
      <c r="L369" s="757">
        <v>28.81</v>
      </c>
      <c r="M369" s="757">
        <v>86.429999999999993</v>
      </c>
      <c r="N369" s="756">
        <v>3</v>
      </c>
      <c r="O369" s="841">
        <v>1.5</v>
      </c>
      <c r="P369" s="757">
        <v>28.81</v>
      </c>
      <c r="Q369" s="774">
        <v>0.33333333333333337</v>
      </c>
      <c r="R369" s="756">
        <v>1</v>
      </c>
      <c r="S369" s="774">
        <v>0.33333333333333331</v>
      </c>
      <c r="T369" s="841">
        <v>0.5</v>
      </c>
      <c r="U369" s="797">
        <v>0.33333333333333331</v>
      </c>
    </row>
    <row r="370" spans="1:21" ht="14.4" customHeight="1" x14ac:dyDescent="0.3">
      <c r="A370" s="755">
        <v>30</v>
      </c>
      <c r="B370" s="756" t="s">
        <v>1955</v>
      </c>
      <c r="C370" s="756" t="s">
        <v>1959</v>
      </c>
      <c r="D370" s="839" t="s">
        <v>2991</v>
      </c>
      <c r="E370" s="840" t="s">
        <v>1975</v>
      </c>
      <c r="F370" s="756" t="s">
        <v>1956</v>
      </c>
      <c r="G370" s="756" t="s">
        <v>2148</v>
      </c>
      <c r="H370" s="756" t="s">
        <v>558</v>
      </c>
      <c r="I370" s="756" t="s">
        <v>2492</v>
      </c>
      <c r="J370" s="756" t="s">
        <v>1546</v>
      </c>
      <c r="K370" s="756" t="s">
        <v>2493</v>
      </c>
      <c r="L370" s="757">
        <v>23.42</v>
      </c>
      <c r="M370" s="757">
        <v>46.84</v>
      </c>
      <c r="N370" s="756">
        <v>2</v>
      </c>
      <c r="O370" s="841">
        <v>1</v>
      </c>
      <c r="P370" s="757"/>
      <c r="Q370" s="774">
        <v>0</v>
      </c>
      <c r="R370" s="756"/>
      <c r="S370" s="774">
        <v>0</v>
      </c>
      <c r="T370" s="841"/>
      <c r="U370" s="797">
        <v>0</v>
      </c>
    </row>
    <row r="371" spans="1:21" ht="14.4" customHeight="1" x14ac:dyDescent="0.3">
      <c r="A371" s="755">
        <v>30</v>
      </c>
      <c r="B371" s="756" t="s">
        <v>1955</v>
      </c>
      <c r="C371" s="756" t="s">
        <v>1959</v>
      </c>
      <c r="D371" s="839" t="s">
        <v>2991</v>
      </c>
      <c r="E371" s="840" t="s">
        <v>1975</v>
      </c>
      <c r="F371" s="756" t="s">
        <v>1956</v>
      </c>
      <c r="G371" s="756" t="s">
        <v>2148</v>
      </c>
      <c r="H371" s="756" t="s">
        <v>558</v>
      </c>
      <c r="I371" s="756" t="s">
        <v>1545</v>
      </c>
      <c r="J371" s="756" t="s">
        <v>1546</v>
      </c>
      <c r="K371" s="756" t="s">
        <v>1547</v>
      </c>
      <c r="L371" s="757">
        <v>28.81</v>
      </c>
      <c r="M371" s="757">
        <v>28.81</v>
      </c>
      <c r="N371" s="756">
        <v>1</v>
      </c>
      <c r="O371" s="841">
        <v>0.5</v>
      </c>
      <c r="P371" s="757"/>
      <c r="Q371" s="774">
        <v>0</v>
      </c>
      <c r="R371" s="756"/>
      <c r="S371" s="774">
        <v>0</v>
      </c>
      <c r="T371" s="841"/>
      <c r="U371" s="797">
        <v>0</v>
      </c>
    </row>
    <row r="372" spans="1:21" ht="14.4" customHeight="1" x14ac:dyDescent="0.3">
      <c r="A372" s="755">
        <v>30</v>
      </c>
      <c r="B372" s="756" t="s">
        <v>1955</v>
      </c>
      <c r="C372" s="756" t="s">
        <v>1959</v>
      </c>
      <c r="D372" s="839" t="s">
        <v>2991</v>
      </c>
      <c r="E372" s="840" t="s">
        <v>1975</v>
      </c>
      <c r="F372" s="756" t="s">
        <v>1956</v>
      </c>
      <c r="G372" s="756" t="s">
        <v>2494</v>
      </c>
      <c r="H372" s="756" t="s">
        <v>531</v>
      </c>
      <c r="I372" s="756" t="s">
        <v>2495</v>
      </c>
      <c r="J372" s="756" t="s">
        <v>2496</v>
      </c>
      <c r="K372" s="756" t="s">
        <v>2497</v>
      </c>
      <c r="L372" s="757">
        <v>34.659999999999997</v>
      </c>
      <c r="M372" s="757">
        <v>34.659999999999997</v>
      </c>
      <c r="N372" s="756">
        <v>1</v>
      </c>
      <c r="O372" s="841">
        <v>0.5</v>
      </c>
      <c r="P372" s="757"/>
      <c r="Q372" s="774">
        <v>0</v>
      </c>
      <c r="R372" s="756"/>
      <c r="S372" s="774">
        <v>0</v>
      </c>
      <c r="T372" s="841"/>
      <c r="U372" s="797">
        <v>0</v>
      </c>
    </row>
    <row r="373" spans="1:21" ht="14.4" customHeight="1" x14ac:dyDescent="0.3">
      <c r="A373" s="755">
        <v>30</v>
      </c>
      <c r="B373" s="756" t="s">
        <v>1955</v>
      </c>
      <c r="C373" s="756" t="s">
        <v>1959</v>
      </c>
      <c r="D373" s="839" t="s">
        <v>2991</v>
      </c>
      <c r="E373" s="840" t="s">
        <v>1975</v>
      </c>
      <c r="F373" s="756" t="s">
        <v>1956</v>
      </c>
      <c r="G373" s="756" t="s">
        <v>2151</v>
      </c>
      <c r="H373" s="756" t="s">
        <v>558</v>
      </c>
      <c r="I373" s="756" t="s">
        <v>1674</v>
      </c>
      <c r="J373" s="756" t="s">
        <v>1675</v>
      </c>
      <c r="K373" s="756" t="s">
        <v>1676</v>
      </c>
      <c r="L373" s="757">
        <v>72.88</v>
      </c>
      <c r="M373" s="757">
        <v>145.76</v>
      </c>
      <c r="N373" s="756">
        <v>2</v>
      </c>
      <c r="O373" s="841">
        <v>1</v>
      </c>
      <c r="P373" s="757"/>
      <c r="Q373" s="774">
        <v>0</v>
      </c>
      <c r="R373" s="756"/>
      <c r="S373" s="774">
        <v>0</v>
      </c>
      <c r="T373" s="841"/>
      <c r="U373" s="797">
        <v>0</v>
      </c>
    </row>
    <row r="374" spans="1:21" ht="14.4" customHeight="1" x14ac:dyDescent="0.3">
      <c r="A374" s="755">
        <v>30</v>
      </c>
      <c r="B374" s="756" t="s">
        <v>1955</v>
      </c>
      <c r="C374" s="756" t="s">
        <v>1959</v>
      </c>
      <c r="D374" s="839" t="s">
        <v>2991</v>
      </c>
      <c r="E374" s="840" t="s">
        <v>1975</v>
      </c>
      <c r="F374" s="756" t="s">
        <v>1956</v>
      </c>
      <c r="G374" s="756" t="s">
        <v>2152</v>
      </c>
      <c r="H374" s="756" t="s">
        <v>531</v>
      </c>
      <c r="I374" s="756" t="s">
        <v>2411</v>
      </c>
      <c r="J374" s="756" t="s">
        <v>2412</v>
      </c>
      <c r="K374" s="756" t="s">
        <v>2242</v>
      </c>
      <c r="L374" s="757">
        <v>24.78</v>
      </c>
      <c r="M374" s="757">
        <v>49.56</v>
      </c>
      <c r="N374" s="756">
        <v>2</v>
      </c>
      <c r="O374" s="841">
        <v>1</v>
      </c>
      <c r="P374" s="757"/>
      <c r="Q374" s="774">
        <v>0</v>
      </c>
      <c r="R374" s="756"/>
      <c r="S374" s="774">
        <v>0</v>
      </c>
      <c r="T374" s="841"/>
      <c r="U374" s="797">
        <v>0</v>
      </c>
    </row>
    <row r="375" spans="1:21" ht="14.4" customHeight="1" x14ac:dyDescent="0.3">
      <c r="A375" s="755">
        <v>30</v>
      </c>
      <c r="B375" s="756" t="s">
        <v>1955</v>
      </c>
      <c r="C375" s="756" t="s">
        <v>1959</v>
      </c>
      <c r="D375" s="839" t="s">
        <v>2991</v>
      </c>
      <c r="E375" s="840" t="s">
        <v>1975</v>
      </c>
      <c r="F375" s="756" t="s">
        <v>1956</v>
      </c>
      <c r="G375" s="756" t="s">
        <v>2156</v>
      </c>
      <c r="H375" s="756" t="s">
        <v>558</v>
      </c>
      <c r="I375" s="756" t="s">
        <v>1669</v>
      </c>
      <c r="J375" s="756" t="s">
        <v>1667</v>
      </c>
      <c r="K375" s="756" t="s">
        <v>1670</v>
      </c>
      <c r="L375" s="757">
        <v>16.09</v>
      </c>
      <c r="M375" s="757">
        <v>16.09</v>
      </c>
      <c r="N375" s="756">
        <v>1</v>
      </c>
      <c r="O375" s="841">
        <v>0.5</v>
      </c>
      <c r="P375" s="757">
        <v>16.09</v>
      </c>
      <c r="Q375" s="774">
        <v>1</v>
      </c>
      <c r="R375" s="756">
        <v>1</v>
      </c>
      <c r="S375" s="774">
        <v>1</v>
      </c>
      <c r="T375" s="841">
        <v>0.5</v>
      </c>
      <c r="U375" s="797">
        <v>1</v>
      </c>
    </row>
    <row r="376" spans="1:21" ht="14.4" customHeight="1" x14ac:dyDescent="0.3">
      <c r="A376" s="755">
        <v>30</v>
      </c>
      <c r="B376" s="756" t="s">
        <v>1955</v>
      </c>
      <c r="C376" s="756" t="s">
        <v>1959</v>
      </c>
      <c r="D376" s="839" t="s">
        <v>2991</v>
      </c>
      <c r="E376" s="840" t="s">
        <v>1975</v>
      </c>
      <c r="F376" s="756" t="s">
        <v>1956</v>
      </c>
      <c r="G376" s="756" t="s">
        <v>2417</v>
      </c>
      <c r="H376" s="756" t="s">
        <v>531</v>
      </c>
      <c r="I376" s="756" t="s">
        <v>2498</v>
      </c>
      <c r="J376" s="756" t="s">
        <v>995</v>
      </c>
      <c r="K376" s="756" t="s">
        <v>619</v>
      </c>
      <c r="L376" s="757">
        <v>0</v>
      </c>
      <c r="M376" s="757">
        <v>0</v>
      </c>
      <c r="N376" s="756">
        <v>1</v>
      </c>
      <c r="O376" s="841">
        <v>0.5</v>
      </c>
      <c r="P376" s="757">
        <v>0</v>
      </c>
      <c r="Q376" s="774"/>
      <c r="R376" s="756">
        <v>1</v>
      </c>
      <c r="S376" s="774">
        <v>1</v>
      </c>
      <c r="T376" s="841">
        <v>0.5</v>
      </c>
      <c r="U376" s="797">
        <v>1</v>
      </c>
    </row>
    <row r="377" spans="1:21" ht="14.4" customHeight="1" x14ac:dyDescent="0.3">
      <c r="A377" s="755">
        <v>30</v>
      </c>
      <c r="B377" s="756" t="s">
        <v>1955</v>
      </c>
      <c r="C377" s="756" t="s">
        <v>1959</v>
      </c>
      <c r="D377" s="839" t="s">
        <v>2991</v>
      </c>
      <c r="E377" s="840" t="s">
        <v>1975</v>
      </c>
      <c r="F377" s="756" t="s">
        <v>1956</v>
      </c>
      <c r="G377" s="756" t="s">
        <v>2175</v>
      </c>
      <c r="H377" s="756" t="s">
        <v>558</v>
      </c>
      <c r="I377" s="756" t="s">
        <v>1823</v>
      </c>
      <c r="J377" s="756" t="s">
        <v>1824</v>
      </c>
      <c r="K377" s="756" t="s">
        <v>1825</v>
      </c>
      <c r="L377" s="757">
        <v>0</v>
      </c>
      <c r="M377" s="757">
        <v>0</v>
      </c>
      <c r="N377" s="756">
        <v>2</v>
      </c>
      <c r="O377" s="841">
        <v>1</v>
      </c>
      <c r="P377" s="757"/>
      <c r="Q377" s="774"/>
      <c r="R377" s="756"/>
      <c r="S377" s="774">
        <v>0</v>
      </c>
      <c r="T377" s="841"/>
      <c r="U377" s="797">
        <v>0</v>
      </c>
    </row>
    <row r="378" spans="1:21" ht="14.4" customHeight="1" x14ac:dyDescent="0.3">
      <c r="A378" s="755">
        <v>30</v>
      </c>
      <c r="B378" s="756" t="s">
        <v>1955</v>
      </c>
      <c r="C378" s="756" t="s">
        <v>1959</v>
      </c>
      <c r="D378" s="839" t="s">
        <v>2991</v>
      </c>
      <c r="E378" s="840" t="s">
        <v>1975</v>
      </c>
      <c r="F378" s="756" t="s">
        <v>1956</v>
      </c>
      <c r="G378" s="756" t="s">
        <v>2176</v>
      </c>
      <c r="H378" s="756" t="s">
        <v>531</v>
      </c>
      <c r="I378" s="756" t="s">
        <v>2177</v>
      </c>
      <c r="J378" s="756" t="s">
        <v>1295</v>
      </c>
      <c r="K378" s="756" t="s">
        <v>2178</v>
      </c>
      <c r="L378" s="757">
        <v>42.08</v>
      </c>
      <c r="M378" s="757">
        <v>84.16</v>
      </c>
      <c r="N378" s="756">
        <v>2</v>
      </c>
      <c r="O378" s="841">
        <v>1</v>
      </c>
      <c r="P378" s="757">
        <v>42.08</v>
      </c>
      <c r="Q378" s="774">
        <v>0.5</v>
      </c>
      <c r="R378" s="756">
        <v>1</v>
      </c>
      <c r="S378" s="774">
        <v>0.5</v>
      </c>
      <c r="T378" s="841">
        <v>0.5</v>
      </c>
      <c r="U378" s="797">
        <v>0.5</v>
      </c>
    </row>
    <row r="379" spans="1:21" ht="14.4" customHeight="1" x14ac:dyDescent="0.3">
      <c r="A379" s="755">
        <v>30</v>
      </c>
      <c r="B379" s="756" t="s">
        <v>1955</v>
      </c>
      <c r="C379" s="756" t="s">
        <v>1959</v>
      </c>
      <c r="D379" s="839" t="s">
        <v>2991</v>
      </c>
      <c r="E379" s="840" t="s">
        <v>1975</v>
      </c>
      <c r="F379" s="756" t="s">
        <v>1956</v>
      </c>
      <c r="G379" s="756" t="s">
        <v>2179</v>
      </c>
      <c r="H379" s="756" t="s">
        <v>531</v>
      </c>
      <c r="I379" s="756" t="s">
        <v>2499</v>
      </c>
      <c r="J379" s="756" t="s">
        <v>1303</v>
      </c>
      <c r="K379" s="756" t="s">
        <v>2500</v>
      </c>
      <c r="L379" s="757">
        <v>789.2</v>
      </c>
      <c r="M379" s="757">
        <v>789.2</v>
      </c>
      <c r="N379" s="756">
        <v>1</v>
      </c>
      <c r="O379" s="841">
        <v>1</v>
      </c>
      <c r="P379" s="757"/>
      <c r="Q379" s="774">
        <v>0</v>
      </c>
      <c r="R379" s="756"/>
      <c r="S379" s="774">
        <v>0</v>
      </c>
      <c r="T379" s="841"/>
      <c r="U379" s="797">
        <v>0</v>
      </c>
    </row>
    <row r="380" spans="1:21" ht="14.4" customHeight="1" x14ac:dyDescent="0.3">
      <c r="A380" s="755">
        <v>30</v>
      </c>
      <c r="B380" s="756" t="s">
        <v>1955</v>
      </c>
      <c r="C380" s="756" t="s">
        <v>1959</v>
      </c>
      <c r="D380" s="839" t="s">
        <v>2991</v>
      </c>
      <c r="E380" s="840" t="s">
        <v>1975</v>
      </c>
      <c r="F380" s="756" t="s">
        <v>1956</v>
      </c>
      <c r="G380" s="756" t="s">
        <v>2501</v>
      </c>
      <c r="H380" s="756" t="s">
        <v>558</v>
      </c>
      <c r="I380" s="756" t="s">
        <v>1694</v>
      </c>
      <c r="J380" s="756" t="s">
        <v>1695</v>
      </c>
      <c r="K380" s="756" t="s">
        <v>1696</v>
      </c>
      <c r="L380" s="757">
        <v>93.46</v>
      </c>
      <c r="M380" s="757">
        <v>93.46</v>
      </c>
      <c r="N380" s="756">
        <v>1</v>
      </c>
      <c r="O380" s="841">
        <v>0.5</v>
      </c>
      <c r="P380" s="757"/>
      <c r="Q380" s="774">
        <v>0</v>
      </c>
      <c r="R380" s="756"/>
      <c r="S380" s="774">
        <v>0</v>
      </c>
      <c r="T380" s="841"/>
      <c r="U380" s="797">
        <v>0</v>
      </c>
    </row>
    <row r="381" spans="1:21" ht="14.4" customHeight="1" x14ac:dyDescent="0.3">
      <c r="A381" s="755">
        <v>30</v>
      </c>
      <c r="B381" s="756" t="s">
        <v>1955</v>
      </c>
      <c r="C381" s="756" t="s">
        <v>1959</v>
      </c>
      <c r="D381" s="839" t="s">
        <v>2991</v>
      </c>
      <c r="E381" s="840" t="s">
        <v>1975</v>
      </c>
      <c r="F381" s="756" t="s">
        <v>1956</v>
      </c>
      <c r="G381" s="756" t="s">
        <v>2310</v>
      </c>
      <c r="H381" s="756" t="s">
        <v>531</v>
      </c>
      <c r="I381" s="756" t="s">
        <v>2502</v>
      </c>
      <c r="J381" s="756" t="s">
        <v>2436</v>
      </c>
      <c r="K381" s="756" t="s">
        <v>2503</v>
      </c>
      <c r="L381" s="757">
        <v>131.32</v>
      </c>
      <c r="M381" s="757">
        <v>262.64</v>
      </c>
      <c r="N381" s="756">
        <v>2</v>
      </c>
      <c r="O381" s="841">
        <v>1</v>
      </c>
      <c r="P381" s="757"/>
      <c r="Q381" s="774">
        <v>0</v>
      </c>
      <c r="R381" s="756"/>
      <c r="S381" s="774">
        <v>0</v>
      </c>
      <c r="T381" s="841"/>
      <c r="U381" s="797">
        <v>0</v>
      </c>
    </row>
    <row r="382" spans="1:21" ht="14.4" customHeight="1" x14ac:dyDescent="0.3">
      <c r="A382" s="755">
        <v>30</v>
      </c>
      <c r="B382" s="756" t="s">
        <v>1955</v>
      </c>
      <c r="C382" s="756" t="s">
        <v>1959</v>
      </c>
      <c r="D382" s="839" t="s">
        <v>2991</v>
      </c>
      <c r="E382" s="840" t="s">
        <v>1975</v>
      </c>
      <c r="F382" s="756" t="s">
        <v>1956</v>
      </c>
      <c r="G382" s="756" t="s">
        <v>2193</v>
      </c>
      <c r="H382" s="756" t="s">
        <v>531</v>
      </c>
      <c r="I382" s="756" t="s">
        <v>2194</v>
      </c>
      <c r="J382" s="756" t="s">
        <v>2195</v>
      </c>
      <c r="K382" s="756" t="s">
        <v>2196</v>
      </c>
      <c r="L382" s="757">
        <v>87.23</v>
      </c>
      <c r="M382" s="757">
        <v>87.23</v>
      </c>
      <c r="N382" s="756">
        <v>1</v>
      </c>
      <c r="O382" s="841">
        <v>0.5</v>
      </c>
      <c r="P382" s="757"/>
      <c r="Q382" s="774">
        <v>0</v>
      </c>
      <c r="R382" s="756"/>
      <c r="S382" s="774">
        <v>0</v>
      </c>
      <c r="T382" s="841"/>
      <c r="U382" s="797">
        <v>0</v>
      </c>
    </row>
    <row r="383" spans="1:21" ht="14.4" customHeight="1" x14ac:dyDescent="0.3">
      <c r="A383" s="755">
        <v>30</v>
      </c>
      <c r="B383" s="756" t="s">
        <v>1955</v>
      </c>
      <c r="C383" s="756" t="s">
        <v>1959</v>
      </c>
      <c r="D383" s="839" t="s">
        <v>2991</v>
      </c>
      <c r="E383" s="840" t="s">
        <v>1975</v>
      </c>
      <c r="F383" s="756" t="s">
        <v>1956</v>
      </c>
      <c r="G383" s="756" t="s">
        <v>2197</v>
      </c>
      <c r="H383" s="756" t="s">
        <v>531</v>
      </c>
      <c r="I383" s="756" t="s">
        <v>2311</v>
      </c>
      <c r="J383" s="756" t="s">
        <v>668</v>
      </c>
      <c r="K383" s="756" t="s">
        <v>2312</v>
      </c>
      <c r="L383" s="757">
        <v>271.94</v>
      </c>
      <c r="M383" s="757">
        <v>271.94</v>
      </c>
      <c r="N383" s="756">
        <v>1</v>
      </c>
      <c r="O383" s="841">
        <v>0.5</v>
      </c>
      <c r="P383" s="757"/>
      <c r="Q383" s="774">
        <v>0</v>
      </c>
      <c r="R383" s="756"/>
      <c r="S383" s="774">
        <v>0</v>
      </c>
      <c r="T383" s="841"/>
      <c r="U383" s="797">
        <v>0</v>
      </c>
    </row>
    <row r="384" spans="1:21" ht="14.4" customHeight="1" x14ac:dyDescent="0.3">
      <c r="A384" s="755">
        <v>30</v>
      </c>
      <c r="B384" s="756" t="s">
        <v>1955</v>
      </c>
      <c r="C384" s="756" t="s">
        <v>1959</v>
      </c>
      <c r="D384" s="839" t="s">
        <v>2991</v>
      </c>
      <c r="E384" s="840" t="s">
        <v>1975</v>
      </c>
      <c r="F384" s="756" t="s">
        <v>1956</v>
      </c>
      <c r="G384" s="756" t="s">
        <v>1312</v>
      </c>
      <c r="H384" s="756" t="s">
        <v>558</v>
      </c>
      <c r="I384" s="756" t="s">
        <v>1588</v>
      </c>
      <c r="J384" s="756" t="s">
        <v>1589</v>
      </c>
      <c r="K384" s="756" t="s">
        <v>1590</v>
      </c>
      <c r="L384" s="757">
        <v>120.61</v>
      </c>
      <c r="M384" s="757">
        <v>120.61</v>
      </c>
      <c r="N384" s="756">
        <v>1</v>
      </c>
      <c r="O384" s="841">
        <v>0.5</v>
      </c>
      <c r="P384" s="757"/>
      <c r="Q384" s="774">
        <v>0</v>
      </c>
      <c r="R384" s="756"/>
      <c r="S384" s="774">
        <v>0</v>
      </c>
      <c r="T384" s="841"/>
      <c r="U384" s="797">
        <v>0</v>
      </c>
    </row>
    <row r="385" spans="1:21" ht="14.4" customHeight="1" x14ac:dyDescent="0.3">
      <c r="A385" s="755">
        <v>30</v>
      </c>
      <c r="B385" s="756" t="s">
        <v>1955</v>
      </c>
      <c r="C385" s="756" t="s">
        <v>1959</v>
      </c>
      <c r="D385" s="839" t="s">
        <v>2991</v>
      </c>
      <c r="E385" s="840" t="s">
        <v>1975</v>
      </c>
      <c r="F385" s="756" t="s">
        <v>1956</v>
      </c>
      <c r="G385" s="756" t="s">
        <v>1312</v>
      </c>
      <c r="H385" s="756" t="s">
        <v>558</v>
      </c>
      <c r="I385" s="756" t="s">
        <v>2504</v>
      </c>
      <c r="J385" s="756" t="s">
        <v>1589</v>
      </c>
      <c r="K385" s="756" t="s">
        <v>2505</v>
      </c>
      <c r="L385" s="757">
        <v>184.74</v>
      </c>
      <c r="M385" s="757">
        <v>369.48</v>
      </c>
      <c r="N385" s="756">
        <v>2</v>
      </c>
      <c r="O385" s="841">
        <v>1</v>
      </c>
      <c r="P385" s="757"/>
      <c r="Q385" s="774">
        <v>0</v>
      </c>
      <c r="R385" s="756"/>
      <c r="S385" s="774">
        <v>0</v>
      </c>
      <c r="T385" s="841"/>
      <c r="U385" s="797">
        <v>0</v>
      </c>
    </row>
    <row r="386" spans="1:21" ht="14.4" customHeight="1" x14ac:dyDescent="0.3">
      <c r="A386" s="755">
        <v>30</v>
      </c>
      <c r="B386" s="756" t="s">
        <v>1955</v>
      </c>
      <c r="C386" s="756" t="s">
        <v>1959</v>
      </c>
      <c r="D386" s="839" t="s">
        <v>2991</v>
      </c>
      <c r="E386" s="840" t="s">
        <v>1975</v>
      </c>
      <c r="F386" s="756" t="s">
        <v>1956</v>
      </c>
      <c r="G386" s="756" t="s">
        <v>2209</v>
      </c>
      <c r="H386" s="756" t="s">
        <v>558</v>
      </c>
      <c r="I386" s="756" t="s">
        <v>1607</v>
      </c>
      <c r="J386" s="756" t="s">
        <v>1608</v>
      </c>
      <c r="K386" s="756" t="s">
        <v>1609</v>
      </c>
      <c r="L386" s="757">
        <v>515</v>
      </c>
      <c r="M386" s="757">
        <v>1030</v>
      </c>
      <c r="N386" s="756">
        <v>2</v>
      </c>
      <c r="O386" s="841">
        <v>1</v>
      </c>
      <c r="P386" s="757"/>
      <c r="Q386" s="774">
        <v>0</v>
      </c>
      <c r="R386" s="756"/>
      <c r="S386" s="774">
        <v>0</v>
      </c>
      <c r="T386" s="841"/>
      <c r="U386" s="797">
        <v>0</v>
      </c>
    </row>
    <row r="387" spans="1:21" ht="14.4" customHeight="1" x14ac:dyDescent="0.3">
      <c r="A387" s="755">
        <v>30</v>
      </c>
      <c r="B387" s="756" t="s">
        <v>1955</v>
      </c>
      <c r="C387" s="756" t="s">
        <v>1959</v>
      </c>
      <c r="D387" s="839" t="s">
        <v>2991</v>
      </c>
      <c r="E387" s="840" t="s">
        <v>1975</v>
      </c>
      <c r="F387" s="756" t="s">
        <v>1956</v>
      </c>
      <c r="G387" s="756" t="s">
        <v>2212</v>
      </c>
      <c r="H387" s="756" t="s">
        <v>558</v>
      </c>
      <c r="I387" s="756" t="s">
        <v>2213</v>
      </c>
      <c r="J387" s="756" t="s">
        <v>1559</v>
      </c>
      <c r="K387" s="756" t="s">
        <v>2214</v>
      </c>
      <c r="L387" s="757">
        <v>53.57</v>
      </c>
      <c r="M387" s="757">
        <v>107.14</v>
      </c>
      <c r="N387" s="756">
        <v>2</v>
      </c>
      <c r="O387" s="841">
        <v>1</v>
      </c>
      <c r="P387" s="757"/>
      <c r="Q387" s="774">
        <v>0</v>
      </c>
      <c r="R387" s="756"/>
      <c r="S387" s="774">
        <v>0</v>
      </c>
      <c r="T387" s="841"/>
      <c r="U387" s="797">
        <v>0</v>
      </c>
    </row>
    <row r="388" spans="1:21" ht="14.4" customHeight="1" x14ac:dyDescent="0.3">
      <c r="A388" s="755">
        <v>30</v>
      </c>
      <c r="B388" s="756" t="s">
        <v>1955</v>
      </c>
      <c r="C388" s="756" t="s">
        <v>1959</v>
      </c>
      <c r="D388" s="839" t="s">
        <v>2991</v>
      </c>
      <c r="E388" s="840" t="s">
        <v>1975</v>
      </c>
      <c r="F388" s="756" t="s">
        <v>1956</v>
      </c>
      <c r="G388" s="756" t="s">
        <v>2215</v>
      </c>
      <c r="H388" s="756" t="s">
        <v>558</v>
      </c>
      <c r="I388" s="756" t="s">
        <v>1819</v>
      </c>
      <c r="J388" s="756" t="s">
        <v>1820</v>
      </c>
      <c r="K388" s="756" t="s">
        <v>1821</v>
      </c>
      <c r="L388" s="757">
        <v>50.32</v>
      </c>
      <c r="M388" s="757">
        <v>50.32</v>
      </c>
      <c r="N388" s="756">
        <v>1</v>
      </c>
      <c r="O388" s="841">
        <v>0.5</v>
      </c>
      <c r="P388" s="757"/>
      <c r="Q388" s="774">
        <v>0</v>
      </c>
      <c r="R388" s="756"/>
      <c r="S388" s="774">
        <v>0</v>
      </c>
      <c r="T388" s="841"/>
      <c r="U388" s="797">
        <v>0</v>
      </c>
    </row>
    <row r="389" spans="1:21" ht="14.4" customHeight="1" x14ac:dyDescent="0.3">
      <c r="A389" s="755">
        <v>30</v>
      </c>
      <c r="B389" s="756" t="s">
        <v>1955</v>
      </c>
      <c r="C389" s="756" t="s">
        <v>1959</v>
      </c>
      <c r="D389" s="839" t="s">
        <v>2991</v>
      </c>
      <c r="E389" s="840" t="s">
        <v>1975</v>
      </c>
      <c r="F389" s="756" t="s">
        <v>1957</v>
      </c>
      <c r="G389" s="756" t="s">
        <v>2218</v>
      </c>
      <c r="H389" s="756" t="s">
        <v>531</v>
      </c>
      <c r="I389" s="756" t="s">
        <v>2219</v>
      </c>
      <c r="J389" s="756" t="s">
        <v>2220</v>
      </c>
      <c r="K389" s="756"/>
      <c r="L389" s="757">
        <v>0</v>
      </c>
      <c r="M389" s="757">
        <v>0</v>
      </c>
      <c r="N389" s="756">
        <v>1</v>
      </c>
      <c r="O389" s="841">
        <v>1</v>
      </c>
      <c r="P389" s="757">
        <v>0</v>
      </c>
      <c r="Q389" s="774"/>
      <c r="R389" s="756">
        <v>1</v>
      </c>
      <c r="S389" s="774">
        <v>1</v>
      </c>
      <c r="T389" s="841">
        <v>1</v>
      </c>
      <c r="U389" s="797">
        <v>1</v>
      </c>
    </row>
    <row r="390" spans="1:21" ht="14.4" customHeight="1" x14ac:dyDescent="0.3">
      <c r="A390" s="755">
        <v>30</v>
      </c>
      <c r="B390" s="756" t="s">
        <v>1955</v>
      </c>
      <c r="C390" s="756" t="s">
        <v>1959</v>
      </c>
      <c r="D390" s="839" t="s">
        <v>2991</v>
      </c>
      <c r="E390" s="840" t="s">
        <v>1973</v>
      </c>
      <c r="F390" s="756" t="s">
        <v>1956</v>
      </c>
      <c r="G390" s="756" t="s">
        <v>2506</v>
      </c>
      <c r="H390" s="756" t="s">
        <v>531</v>
      </c>
      <c r="I390" s="756" t="s">
        <v>2507</v>
      </c>
      <c r="J390" s="756" t="s">
        <v>2508</v>
      </c>
      <c r="K390" s="756" t="s">
        <v>2509</v>
      </c>
      <c r="L390" s="757">
        <v>0</v>
      </c>
      <c r="M390" s="757">
        <v>0</v>
      </c>
      <c r="N390" s="756">
        <v>1</v>
      </c>
      <c r="O390" s="841">
        <v>1</v>
      </c>
      <c r="P390" s="757">
        <v>0</v>
      </c>
      <c r="Q390" s="774"/>
      <c r="R390" s="756">
        <v>1</v>
      </c>
      <c r="S390" s="774">
        <v>1</v>
      </c>
      <c r="T390" s="841">
        <v>1</v>
      </c>
      <c r="U390" s="797">
        <v>1</v>
      </c>
    </row>
    <row r="391" spans="1:21" ht="14.4" customHeight="1" x14ac:dyDescent="0.3">
      <c r="A391" s="755">
        <v>30</v>
      </c>
      <c r="B391" s="756" t="s">
        <v>1955</v>
      </c>
      <c r="C391" s="756" t="s">
        <v>1959</v>
      </c>
      <c r="D391" s="839" t="s">
        <v>2991</v>
      </c>
      <c r="E391" s="840" t="s">
        <v>1973</v>
      </c>
      <c r="F391" s="756" t="s">
        <v>1956</v>
      </c>
      <c r="G391" s="756" t="s">
        <v>1983</v>
      </c>
      <c r="H391" s="756" t="s">
        <v>558</v>
      </c>
      <c r="I391" s="756" t="s">
        <v>1639</v>
      </c>
      <c r="J391" s="756" t="s">
        <v>1159</v>
      </c>
      <c r="K391" s="756" t="s">
        <v>1640</v>
      </c>
      <c r="L391" s="757">
        <v>35.11</v>
      </c>
      <c r="M391" s="757">
        <v>35.11</v>
      </c>
      <c r="N391" s="756">
        <v>1</v>
      </c>
      <c r="O391" s="841">
        <v>0.5</v>
      </c>
      <c r="P391" s="757"/>
      <c r="Q391" s="774">
        <v>0</v>
      </c>
      <c r="R391" s="756"/>
      <c r="S391" s="774">
        <v>0</v>
      </c>
      <c r="T391" s="841"/>
      <c r="U391" s="797">
        <v>0</v>
      </c>
    </row>
    <row r="392" spans="1:21" ht="14.4" customHeight="1" x14ac:dyDescent="0.3">
      <c r="A392" s="755">
        <v>30</v>
      </c>
      <c r="B392" s="756" t="s">
        <v>1955</v>
      </c>
      <c r="C392" s="756" t="s">
        <v>1959</v>
      </c>
      <c r="D392" s="839" t="s">
        <v>2991</v>
      </c>
      <c r="E392" s="840" t="s">
        <v>1973</v>
      </c>
      <c r="F392" s="756" t="s">
        <v>1956</v>
      </c>
      <c r="G392" s="756" t="s">
        <v>2510</v>
      </c>
      <c r="H392" s="756" t="s">
        <v>531</v>
      </c>
      <c r="I392" s="756" t="s">
        <v>2511</v>
      </c>
      <c r="J392" s="756" t="s">
        <v>838</v>
      </c>
      <c r="K392" s="756" t="s">
        <v>2512</v>
      </c>
      <c r="L392" s="757">
        <v>344</v>
      </c>
      <c r="M392" s="757">
        <v>688</v>
      </c>
      <c r="N392" s="756">
        <v>2</v>
      </c>
      <c r="O392" s="841">
        <v>0.5</v>
      </c>
      <c r="P392" s="757"/>
      <c r="Q392" s="774">
        <v>0</v>
      </c>
      <c r="R392" s="756"/>
      <c r="S392" s="774">
        <v>0</v>
      </c>
      <c r="T392" s="841"/>
      <c r="U392" s="797">
        <v>0</v>
      </c>
    </row>
    <row r="393" spans="1:21" ht="14.4" customHeight="1" x14ac:dyDescent="0.3">
      <c r="A393" s="755">
        <v>30</v>
      </c>
      <c r="B393" s="756" t="s">
        <v>1955</v>
      </c>
      <c r="C393" s="756" t="s">
        <v>1959</v>
      </c>
      <c r="D393" s="839" t="s">
        <v>2991</v>
      </c>
      <c r="E393" s="840" t="s">
        <v>1973</v>
      </c>
      <c r="F393" s="756" t="s">
        <v>1956</v>
      </c>
      <c r="G393" s="756" t="s">
        <v>1989</v>
      </c>
      <c r="H393" s="756" t="s">
        <v>531</v>
      </c>
      <c r="I393" s="756" t="s">
        <v>2513</v>
      </c>
      <c r="J393" s="756" t="s">
        <v>2514</v>
      </c>
      <c r="K393" s="756" t="s">
        <v>1854</v>
      </c>
      <c r="L393" s="757">
        <v>47.46</v>
      </c>
      <c r="M393" s="757">
        <v>47.46</v>
      </c>
      <c r="N393" s="756">
        <v>1</v>
      </c>
      <c r="O393" s="841">
        <v>0.5</v>
      </c>
      <c r="P393" s="757"/>
      <c r="Q393" s="774">
        <v>0</v>
      </c>
      <c r="R393" s="756"/>
      <c r="S393" s="774">
        <v>0</v>
      </c>
      <c r="T393" s="841"/>
      <c r="U393" s="797">
        <v>0</v>
      </c>
    </row>
    <row r="394" spans="1:21" ht="14.4" customHeight="1" x14ac:dyDescent="0.3">
      <c r="A394" s="755">
        <v>30</v>
      </c>
      <c r="B394" s="756" t="s">
        <v>1955</v>
      </c>
      <c r="C394" s="756" t="s">
        <v>1959</v>
      </c>
      <c r="D394" s="839" t="s">
        <v>2991</v>
      </c>
      <c r="E394" s="840" t="s">
        <v>1973</v>
      </c>
      <c r="F394" s="756" t="s">
        <v>1956</v>
      </c>
      <c r="G394" s="756" t="s">
        <v>2515</v>
      </c>
      <c r="H394" s="756" t="s">
        <v>531</v>
      </c>
      <c r="I394" s="756" t="s">
        <v>2516</v>
      </c>
      <c r="J394" s="756" t="s">
        <v>2517</v>
      </c>
      <c r="K394" s="756" t="s">
        <v>2518</v>
      </c>
      <c r="L394" s="757">
        <v>0</v>
      </c>
      <c r="M394" s="757">
        <v>0</v>
      </c>
      <c r="N394" s="756">
        <v>1</v>
      </c>
      <c r="O394" s="841">
        <v>0.5</v>
      </c>
      <c r="P394" s="757"/>
      <c r="Q394" s="774"/>
      <c r="R394" s="756"/>
      <c r="S394" s="774">
        <v>0</v>
      </c>
      <c r="T394" s="841"/>
      <c r="U394" s="797">
        <v>0</v>
      </c>
    </row>
    <row r="395" spans="1:21" ht="14.4" customHeight="1" x14ac:dyDescent="0.3">
      <c r="A395" s="755">
        <v>30</v>
      </c>
      <c r="B395" s="756" t="s">
        <v>1955</v>
      </c>
      <c r="C395" s="756" t="s">
        <v>1959</v>
      </c>
      <c r="D395" s="839" t="s">
        <v>2991</v>
      </c>
      <c r="E395" s="840" t="s">
        <v>1973</v>
      </c>
      <c r="F395" s="756" t="s">
        <v>1956</v>
      </c>
      <c r="G395" s="756" t="s">
        <v>2003</v>
      </c>
      <c r="H395" s="756" t="s">
        <v>531</v>
      </c>
      <c r="I395" s="756" t="s">
        <v>2008</v>
      </c>
      <c r="J395" s="756" t="s">
        <v>847</v>
      </c>
      <c r="K395" s="756" t="s">
        <v>2009</v>
      </c>
      <c r="L395" s="757">
        <v>42.51</v>
      </c>
      <c r="M395" s="757">
        <v>42.51</v>
      </c>
      <c r="N395" s="756">
        <v>1</v>
      </c>
      <c r="O395" s="841">
        <v>0.5</v>
      </c>
      <c r="P395" s="757"/>
      <c r="Q395" s="774">
        <v>0</v>
      </c>
      <c r="R395" s="756"/>
      <c r="S395" s="774">
        <v>0</v>
      </c>
      <c r="T395" s="841"/>
      <c r="U395" s="797">
        <v>0</v>
      </c>
    </row>
    <row r="396" spans="1:21" ht="14.4" customHeight="1" x14ac:dyDescent="0.3">
      <c r="A396" s="755">
        <v>30</v>
      </c>
      <c r="B396" s="756" t="s">
        <v>1955</v>
      </c>
      <c r="C396" s="756" t="s">
        <v>1959</v>
      </c>
      <c r="D396" s="839" t="s">
        <v>2991</v>
      </c>
      <c r="E396" s="840" t="s">
        <v>1973</v>
      </c>
      <c r="F396" s="756" t="s">
        <v>1956</v>
      </c>
      <c r="G396" s="756" t="s">
        <v>2519</v>
      </c>
      <c r="H396" s="756" t="s">
        <v>531</v>
      </c>
      <c r="I396" s="756" t="s">
        <v>2520</v>
      </c>
      <c r="J396" s="756" t="s">
        <v>915</v>
      </c>
      <c r="K396" s="756" t="s">
        <v>1623</v>
      </c>
      <c r="L396" s="757">
        <v>0</v>
      </c>
      <c r="M396" s="757">
        <v>0</v>
      </c>
      <c r="N396" s="756">
        <v>1</v>
      </c>
      <c r="O396" s="841">
        <v>0.5</v>
      </c>
      <c r="P396" s="757"/>
      <c r="Q396" s="774"/>
      <c r="R396" s="756"/>
      <c r="S396" s="774">
        <v>0</v>
      </c>
      <c r="T396" s="841"/>
      <c r="U396" s="797">
        <v>0</v>
      </c>
    </row>
    <row r="397" spans="1:21" ht="14.4" customHeight="1" x14ac:dyDescent="0.3">
      <c r="A397" s="755">
        <v>30</v>
      </c>
      <c r="B397" s="756" t="s">
        <v>1955</v>
      </c>
      <c r="C397" s="756" t="s">
        <v>1959</v>
      </c>
      <c r="D397" s="839" t="s">
        <v>2991</v>
      </c>
      <c r="E397" s="840" t="s">
        <v>1973</v>
      </c>
      <c r="F397" s="756" t="s">
        <v>1956</v>
      </c>
      <c r="G397" s="756" t="s">
        <v>2354</v>
      </c>
      <c r="H397" s="756" t="s">
        <v>531</v>
      </c>
      <c r="I397" s="756" t="s">
        <v>2521</v>
      </c>
      <c r="J397" s="756" t="s">
        <v>986</v>
      </c>
      <c r="K397" s="756" t="s">
        <v>2356</v>
      </c>
      <c r="L397" s="757">
        <v>98.75</v>
      </c>
      <c r="M397" s="757">
        <v>98.75</v>
      </c>
      <c r="N397" s="756">
        <v>1</v>
      </c>
      <c r="O397" s="841">
        <v>0.5</v>
      </c>
      <c r="P397" s="757"/>
      <c r="Q397" s="774">
        <v>0</v>
      </c>
      <c r="R397" s="756"/>
      <c r="S397" s="774">
        <v>0</v>
      </c>
      <c r="T397" s="841"/>
      <c r="U397" s="797">
        <v>0</v>
      </c>
    </row>
    <row r="398" spans="1:21" ht="14.4" customHeight="1" x14ac:dyDescent="0.3">
      <c r="A398" s="755">
        <v>30</v>
      </c>
      <c r="B398" s="756" t="s">
        <v>1955</v>
      </c>
      <c r="C398" s="756" t="s">
        <v>1959</v>
      </c>
      <c r="D398" s="839" t="s">
        <v>2991</v>
      </c>
      <c r="E398" s="840" t="s">
        <v>1973</v>
      </c>
      <c r="F398" s="756" t="s">
        <v>1956</v>
      </c>
      <c r="G398" s="756" t="s">
        <v>2068</v>
      </c>
      <c r="H398" s="756" t="s">
        <v>531</v>
      </c>
      <c r="I398" s="756" t="s">
        <v>2069</v>
      </c>
      <c r="J398" s="756" t="s">
        <v>2070</v>
      </c>
      <c r="K398" s="756" t="s">
        <v>2071</v>
      </c>
      <c r="L398" s="757">
        <v>88.76</v>
      </c>
      <c r="M398" s="757">
        <v>88.76</v>
      </c>
      <c r="N398" s="756">
        <v>1</v>
      </c>
      <c r="O398" s="841">
        <v>0.5</v>
      </c>
      <c r="P398" s="757"/>
      <c r="Q398" s="774">
        <v>0</v>
      </c>
      <c r="R398" s="756"/>
      <c r="S398" s="774">
        <v>0</v>
      </c>
      <c r="T398" s="841"/>
      <c r="U398" s="797">
        <v>0</v>
      </c>
    </row>
    <row r="399" spans="1:21" ht="14.4" customHeight="1" x14ac:dyDescent="0.3">
      <c r="A399" s="755">
        <v>30</v>
      </c>
      <c r="B399" s="756" t="s">
        <v>1955</v>
      </c>
      <c r="C399" s="756" t="s">
        <v>1959</v>
      </c>
      <c r="D399" s="839" t="s">
        <v>2991</v>
      </c>
      <c r="E399" s="840" t="s">
        <v>1973</v>
      </c>
      <c r="F399" s="756" t="s">
        <v>1956</v>
      </c>
      <c r="G399" s="756" t="s">
        <v>2130</v>
      </c>
      <c r="H399" s="756" t="s">
        <v>558</v>
      </c>
      <c r="I399" s="756" t="s">
        <v>2280</v>
      </c>
      <c r="J399" s="756" t="s">
        <v>842</v>
      </c>
      <c r="K399" s="756" t="s">
        <v>1595</v>
      </c>
      <c r="L399" s="757">
        <v>736.33</v>
      </c>
      <c r="M399" s="757">
        <v>1472.66</v>
      </c>
      <c r="N399" s="756">
        <v>2</v>
      </c>
      <c r="O399" s="841">
        <v>0.5</v>
      </c>
      <c r="P399" s="757"/>
      <c r="Q399" s="774">
        <v>0</v>
      </c>
      <c r="R399" s="756"/>
      <c r="S399" s="774">
        <v>0</v>
      </c>
      <c r="T399" s="841"/>
      <c r="U399" s="797">
        <v>0</v>
      </c>
    </row>
    <row r="400" spans="1:21" ht="14.4" customHeight="1" x14ac:dyDescent="0.3">
      <c r="A400" s="755">
        <v>30</v>
      </c>
      <c r="B400" s="756" t="s">
        <v>1955</v>
      </c>
      <c r="C400" s="756" t="s">
        <v>1959</v>
      </c>
      <c r="D400" s="839" t="s">
        <v>2991</v>
      </c>
      <c r="E400" s="840" t="s">
        <v>1973</v>
      </c>
      <c r="F400" s="756" t="s">
        <v>1956</v>
      </c>
      <c r="G400" s="756" t="s">
        <v>2142</v>
      </c>
      <c r="H400" s="756" t="s">
        <v>531</v>
      </c>
      <c r="I400" s="756" t="s">
        <v>2143</v>
      </c>
      <c r="J400" s="756" t="s">
        <v>877</v>
      </c>
      <c r="K400" s="756" t="s">
        <v>2144</v>
      </c>
      <c r="L400" s="757">
        <v>93.71</v>
      </c>
      <c r="M400" s="757">
        <v>93.71</v>
      </c>
      <c r="N400" s="756">
        <v>1</v>
      </c>
      <c r="O400" s="841">
        <v>0.5</v>
      </c>
      <c r="P400" s="757"/>
      <c r="Q400" s="774">
        <v>0</v>
      </c>
      <c r="R400" s="756"/>
      <c r="S400" s="774">
        <v>0</v>
      </c>
      <c r="T400" s="841"/>
      <c r="U400" s="797">
        <v>0</v>
      </c>
    </row>
    <row r="401" spans="1:21" ht="14.4" customHeight="1" x14ac:dyDescent="0.3">
      <c r="A401" s="755">
        <v>30</v>
      </c>
      <c r="B401" s="756" t="s">
        <v>1955</v>
      </c>
      <c r="C401" s="756" t="s">
        <v>1959</v>
      </c>
      <c r="D401" s="839" t="s">
        <v>2991</v>
      </c>
      <c r="E401" s="840" t="s">
        <v>1973</v>
      </c>
      <c r="F401" s="756" t="s">
        <v>1956</v>
      </c>
      <c r="G401" s="756" t="s">
        <v>2148</v>
      </c>
      <c r="H401" s="756" t="s">
        <v>558</v>
      </c>
      <c r="I401" s="756" t="s">
        <v>1545</v>
      </c>
      <c r="J401" s="756" t="s">
        <v>1546</v>
      </c>
      <c r="K401" s="756" t="s">
        <v>1547</v>
      </c>
      <c r="L401" s="757">
        <v>28.81</v>
      </c>
      <c r="M401" s="757">
        <v>28.81</v>
      </c>
      <c r="N401" s="756">
        <v>1</v>
      </c>
      <c r="O401" s="841">
        <v>0.5</v>
      </c>
      <c r="P401" s="757"/>
      <c r="Q401" s="774">
        <v>0</v>
      </c>
      <c r="R401" s="756"/>
      <c r="S401" s="774">
        <v>0</v>
      </c>
      <c r="T401" s="841"/>
      <c r="U401" s="797">
        <v>0</v>
      </c>
    </row>
    <row r="402" spans="1:21" ht="14.4" customHeight="1" x14ac:dyDescent="0.3">
      <c r="A402" s="755">
        <v>30</v>
      </c>
      <c r="B402" s="756" t="s">
        <v>1955</v>
      </c>
      <c r="C402" s="756" t="s">
        <v>1959</v>
      </c>
      <c r="D402" s="839" t="s">
        <v>2991</v>
      </c>
      <c r="E402" s="840" t="s">
        <v>1973</v>
      </c>
      <c r="F402" s="756" t="s">
        <v>1956</v>
      </c>
      <c r="G402" s="756" t="s">
        <v>2150</v>
      </c>
      <c r="H402" s="756" t="s">
        <v>558</v>
      </c>
      <c r="I402" s="756" t="s">
        <v>1659</v>
      </c>
      <c r="J402" s="756" t="s">
        <v>1135</v>
      </c>
      <c r="K402" s="756" t="s">
        <v>1640</v>
      </c>
      <c r="L402" s="757">
        <v>48.27</v>
      </c>
      <c r="M402" s="757">
        <v>48.27</v>
      </c>
      <c r="N402" s="756">
        <v>1</v>
      </c>
      <c r="O402" s="841">
        <v>0.5</v>
      </c>
      <c r="P402" s="757"/>
      <c r="Q402" s="774">
        <v>0</v>
      </c>
      <c r="R402" s="756"/>
      <c r="S402" s="774">
        <v>0</v>
      </c>
      <c r="T402" s="841"/>
      <c r="U402" s="797">
        <v>0</v>
      </c>
    </row>
    <row r="403" spans="1:21" ht="14.4" customHeight="1" x14ac:dyDescent="0.3">
      <c r="A403" s="755">
        <v>30</v>
      </c>
      <c r="B403" s="756" t="s">
        <v>1955</v>
      </c>
      <c r="C403" s="756" t="s">
        <v>1959</v>
      </c>
      <c r="D403" s="839" t="s">
        <v>2991</v>
      </c>
      <c r="E403" s="840" t="s">
        <v>1973</v>
      </c>
      <c r="F403" s="756" t="s">
        <v>1956</v>
      </c>
      <c r="G403" s="756" t="s">
        <v>2150</v>
      </c>
      <c r="H403" s="756" t="s">
        <v>558</v>
      </c>
      <c r="I403" s="756" t="s">
        <v>2522</v>
      </c>
      <c r="J403" s="756" t="s">
        <v>2523</v>
      </c>
      <c r="K403" s="756" t="s">
        <v>2126</v>
      </c>
      <c r="L403" s="757">
        <v>48.27</v>
      </c>
      <c r="M403" s="757">
        <v>48.27</v>
      </c>
      <c r="N403" s="756">
        <v>1</v>
      </c>
      <c r="O403" s="841">
        <v>0.5</v>
      </c>
      <c r="P403" s="757"/>
      <c r="Q403" s="774">
        <v>0</v>
      </c>
      <c r="R403" s="756"/>
      <c r="S403" s="774">
        <v>0</v>
      </c>
      <c r="T403" s="841"/>
      <c r="U403" s="797">
        <v>0</v>
      </c>
    </row>
    <row r="404" spans="1:21" ht="14.4" customHeight="1" x14ac:dyDescent="0.3">
      <c r="A404" s="755">
        <v>30</v>
      </c>
      <c r="B404" s="756" t="s">
        <v>1955</v>
      </c>
      <c r="C404" s="756" t="s">
        <v>1959</v>
      </c>
      <c r="D404" s="839" t="s">
        <v>2991</v>
      </c>
      <c r="E404" s="840" t="s">
        <v>1973</v>
      </c>
      <c r="F404" s="756" t="s">
        <v>1956</v>
      </c>
      <c r="G404" s="756" t="s">
        <v>2151</v>
      </c>
      <c r="H404" s="756" t="s">
        <v>558</v>
      </c>
      <c r="I404" s="756" t="s">
        <v>1682</v>
      </c>
      <c r="J404" s="756" t="s">
        <v>1675</v>
      </c>
      <c r="K404" s="756" t="s">
        <v>1683</v>
      </c>
      <c r="L404" s="757">
        <v>145.72999999999999</v>
      </c>
      <c r="M404" s="757">
        <v>145.72999999999999</v>
      </c>
      <c r="N404" s="756">
        <v>1</v>
      </c>
      <c r="O404" s="841">
        <v>0.5</v>
      </c>
      <c r="P404" s="757"/>
      <c r="Q404" s="774">
        <v>0</v>
      </c>
      <c r="R404" s="756"/>
      <c r="S404" s="774">
        <v>0</v>
      </c>
      <c r="T404" s="841"/>
      <c r="U404" s="797">
        <v>0</v>
      </c>
    </row>
    <row r="405" spans="1:21" ht="14.4" customHeight="1" x14ac:dyDescent="0.3">
      <c r="A405" s="755">
        <v>30</v>
      </c>
      <c r="B405" s="756" t="s">
        <v>1955</v>
      </c>
      <c r="C405" s="756" t="s">
        <v>1959</v>
      </c>
      <c r="D405" s="839" t="s">
        <v>2991</v>
      </c>
      <c r="E405" s="840" t="s">
        <v>1973</v>
      </c>
      <c r="F405" s="756" t="s">
        <v>1956</v>
      </c>
      <c r="G405" s="756" t="s">
        <v>2416</v>
      </c>
      <c r="H405" s="756" t="s">
        <v>558</v>
      </c>
      <c r="I405" s="756" t="s">
        <v>1714</v>
      </c>
      <c r="J405" s="756" t="s">
        <v>1715</v>
      </c>
      <c r="K405" s="756" t="s">
        <v>1642</v>
      </c>
      <c r="L405" s="757">
        <v>117.73</v>
      </c>
      <c r="M405" s="757">
        <v>117.73</v>
      </c>
      <c r="N405" s="756">
        <v>1</v>
      </c>
      <c r="O405" s="841">
        <v>0.5</v>
      </c>
      <c r="P405" s="757"/>
      <c r="Q405" s="774">
        <v>0</v>
      </c>
      <c r="R405" s="756"/>
      <c r="S405" s="774">
        <v>0</v>
      </c>
      <c r="T405" s="841"/>
      <c r="U405" s="797">
        <v>0</v>
      </c>
    </row>
    <row r="406" spans="1:21" ht="14.4" customHeight="1" x14ac:dyDescent="0.3">
      <c r="A406" s="755">
        <v>30</v>
      </c>
      <c r="B406" s="756" t="s">
        <v>1955</v>
      </c>
      <c r="C406" s="756" t="s">
        <v>1959</v>
      </c>
      <c r="D406" s="839" t="s">
        <v>2991</v>
      </c>
      <c r="E406" s="840" t="s">
        <v>1973</v>
      </c>
      <c r="F406" s="756" t="s">
        <v>1956</v>
      </c>
      <c r="G406" s="756" t="s">
        <v>2175</v>
      </c>
      <c r="H406" s="756" t="s">
        <v>558</v>
      </c>
      <c r="I406" s="756" t="s">
        <v>1823</v>
      </c>
      <c r="J406" s="756" t="s">
        <v>1824</v>
      </c>
      <c r="K406" s="756" t="s">
        <v>1825</v>
      </c>
      <c r="L406" s="757">
        <v>0</v>
      </c>
      <c r="M406" s="757">
        <v>0</v>
      </c>
      <c r="N406" s="756">
        <v>2</v>
      </c>
      <c r="O406" s="841">
        <v>1.5</v>
      </c>
      <c r="P406" s="757"/>
      <c r="Q406" s="774"/>
      <c r="R406" s="756"/>
      <c r="S406" s="774">
        <v>0</v>
      </c>
      <c r="T406" s="841"/>
      <c r="U406" s="797">
        <v>0</v>
      </c>
    </row>
    <row r="407" spans="1:21" ht="14.4" customHeight="1" x14ac:dyDescent="0.3">
      <c r="A407" s="755">
        <v>30</v>
      </c>
      <c r="B407" s="756" t="s">
        <v>1955</v>
      </c>
      <c r="C407" s="756" t="s">
        <v>1959</v>
      </c>
      <c r="D407" s="839" t="s">
        <v>2991</v>
      </c>
      <c r="E407" s="840" t="s">
        <v>1973</v>
      </c>
      <c r="F407" s="756" t="s">
        <v>1956</v>
      </c>
      <c r="G407" s="756" t="s">
        <v>2176</v>
      </c>
      <c r="H407" s="756" t="s">
        <v>531</v>
      </c>
      <c r="I407" s="756" t="s">
        <v>2177</v>
      </c>
      <c r="J407" s="756" t="s">
        <v>1295</v>
      </c>
      <c r="K407" s="756" t="s">
        <v>2178</v>
      </c>
      <c r="L407" s="757">
        <v>42.08</v>
      </c>
      <c r="M407" s="757">
        <v>42.08</v>
      </c>
      <c r="N407" s="756">
        <v>1</v>
      </c>
      <c r="O407" s="841">
        <v>0.5</v>
      </c>
      <c r="P407" s="757"/>
      <c r="Q407" s="774">
        <v>0</v>
      </c>
      <c r="R407" s="756"/>
      <c r="S407" s="774">
        <v>0</v>
      </c>
      <c r="T407" s="841"/>
      <c r="U407" s="797">
        <v>0</v>
      </c>
    </row>
    <row r="408" spans="1:21" ht="14.4" customHeight="1" x14ac:dyDescent="0.3">
      <c r="A408" s="755">
        <v>30</v>
      </c>
      <c r="B408" s="756" t="s">
        <v>1955</v>
      </c>
      <c r="C408" s="756" t="s">
        <v>1959</v>
      </c>
      <c r="D408" s="839" t="s">
        <v>2991</v>
      </c>
      <c r="E408" s="840" t="s">
        <v>1973</v>
      </c>
      <c r="F408" s="756" t="s">
        <v>1956</v>
      </c>
      <c r="G408" s="756" t="s">
        <v>2428</v>
      </c>
      <c r="H408" s="756" t="s">
        <v>531</v>
      </c>
      <c r="I408" s="756" t="s">
        <v>2524</v>
      </c>
      <c r="J408" s="756" t="s">
        <v>697</v>
      </c>
      <c r="K408" s="756" t="s">
        <v>2525</v>
      </c>
      <c r="L408" s="757">
        <v>85.16</v>
      </c>
      <c r="M408" s="757">
        <v>85.16</v>
      </c>
      <c r="N408" s="756">
        <v>1</v>
      </c>
      <c r="O408" s="841">
        <v>0.5</v>
      </c>
      <c r="P408" s="757"/>
      <c r="Q408" s="774">
        <v>0</v>
      </c>
      <c r="R408" s="756"/>
      <c r="S408" s="774">
        <v>0</v>
      </c>
      <c r="T408" s="841"/>
      <c r="U408" s="797">
        <v>0</v>
      </c>
    </row>
    <row r="409" spans="1:21" ht="14.4" customHeight="1" x14ac:dyDescent="0.3">
      <c r="A409" s="755">
        <v>30</v>
      </c>
      <c r="B409" s="756" t="s">
        <v>1955</v>
      </c>
      <c r="C409" s="756" t="s">
        <v>1959</v>
      </c>
      <c r="D409" s="839" t="s">
        <v>2991</v>
      </c>
      <c r="E409" s="840" t="s">
        <v>1973</v>
      </c>
      <c r="F409" s="756" t="s">
        <v>1956</v>
      </c>
      <c r="G409" s="756" t="s">
        <v>2310</v>
      </c>
      <c r="H409" s="756" t="s">
        <v>558</v>
      </c>
      <c r="I409" s="756" t="s">
        <v>1627</v>
      </c>
      <c r="J409" s="756" t="s">
        <v>1628</v>
      </c>
      <c r="K409" s="756" t="s">
        <v>1629</v>
      </c>
      <c r="L409" s="757">
        <v>131.32</v>
      </c>
      <c r="M409" s="757">
        <v>131.32</v>
      </c>
      <c r="N409" s="756">
        <v>1</v>
      </c>
      <c r="O409" s="841">
        <v>0.5</v>
      </c>
      <c r="P409" s="757"/>
      <c r="Q409" s="774">
        <v>0</v>
      </c>
      <c r="R409" s="756"/>
      <c r="S409" s="774">
        <v>0</v>
      </c>
      <c r="T409" s="841"/>
      <c r="U409" s="797">
        <v>0</v>
      </c>
    </row>
    <row r="410" spans="1:21" ht="14.4" customHeight="1" x14ac:dyDescent="0.3">
      <c r="A410" s="755">
        <v>30</v>
      </c>
      <c r="B410" s="756" t="s">
        <v>1955</v>
      </c>
      <c r="C410" s="756" t="s">
        <v>1959</v>
      </c>
      <c r="D410" s="839" t="s">
        <v>2991</v>
      </c>
      <c r="E410" s="840" t="s">
        <v>1973</v>
      </c>
      <c r="F410" s="756" t="s">
        <v>1956</v>
      </c>
      <c r="G410" s="756" t="s">
        <v>2204</v>
      </c>
      <c r="H410" s="756" t="s">
        <v>558</v>
      </c>
      <c r="I410" s="756" t="s">
        <v>2205</v>
      </c>
      <c r="J410" s="756" t="s">
        <v>2206</v>
      </c>
      <c r="K410" s="756" t="s">
        <v>2207</v>
      </c>
      <c r="L410" s="757">
        <v>251.52</v>
      </c>
      <c r="M410" s="757">
        <v>251.52</v>
      </c>
      <c r="N410" s="756">
        <v>1</v>
      </c>
      <c r="O410" s="841">
        <v>0.5</v>
      </c>
      <c r="P410" s="757"/>
      <c r="Q410" s="774">
        <v>0</v>
      </c>
      <c r="R410" s="756"/>
      <c r="S410" s="774">
        <v>0</v>
      </c>
      <c r="T410" s="841"/>
      <c r="U410" s="797">
        <v>0</v>
      </c>
    </row>
    <row r="411" spans="1:21" ht="14.4" customHeight="1" x14ac:dyDescent="0.3">
      <c r="A411" s="755">
        <v>30</v>
      </c>
      <c r="B411" s="756" t="s">
        <v>1955</v>
      </c>
      <c r="C411" s="756" t="s">
        <v>1959</v>
      </c>
      <c r="D411" s="839" t="s">
        <v>2991</v>
      </c>
      <c r="E411" s="840" t="s">
        <v>1973</v>
      </c>
      <c r="F411" s="756" t="s">
        <v>1956</v>
      </c>
      <c r="G411" s="756" t="s">
        <v>2526</v>
      </c>
      <c r="H411" s="756" t="s">
        <v>531</v>
      </c>
      <c r="I411" s="756" t="s">
        <v>2527</v>
      </c>
      <c r="J411" s="756" t="s">
        <v>2528</v>
      </c>
      <c r="K411" s="756" t="s">
        <v>2529</v>
      </c>
      <c r="L411" s="757">
        <v>0</v>
      </c>
      <c r="M411" s="757">
        <v>0</v>
      </c>
      <c r="N411" s="756">
        <v>2</v>
      </c>
      <c r="O411" s="841">
        <v>1</v>
      </c>
      <c r="P411" s="757"/>
      <c r="Q411" s="774"/>
      <c r="R411" s="756"/>
      <c r="S411" s="774">
        <v>0</v>
      </c>
      <c r="T411" s="841"/>
      <c r="U411" s="797">
        <v>0</v>
      </c>
    </row>
    <row r="412" spans="1:21" ht="14.4" customHeight="1" x14ac:dyDescent="0.3">
      <c r="A412" s="755">
        <v>30</v>
      </c>
      <c r="B412" s="756" t="s">
        <v>1955</v>
      </c>
      <c r="C412" s="756" t="s">
        <v>1959</v>
      </c>
      <c r="D412" s="839" t="s">
        <v>2991</v>
      </c>
      <c r="E412" s="840" t="s">
        <v>1973</v>
      </c>
      <c r="F412" s="756" t="s">
        <v>1956</v>
      </c>
      <c r="G412" s="756" t="s">
        <v>2313</v>
      </c>
      <c r="H412" s="756" t="s">
        <v>558</v>
      </c>
      <c r="I412" s="756" t="s">
        <v>1858</v>
      </c>
      <c r="J412" s="756" t="s">
        <v>1329</v>
      </c>
      <c r="K412" s="756" t="s">
        <v>1859</v>
      </c>
      <c r="L412" s="757">
        <v>0</v>
      </c>
      <c r="M412" s="757">
        <v>0</v>
      </c>
      <c r="N412" s="756">
        <v>1</v>
      </c>
      <c r="O412" s="841">
        <v>0.5</v>
      </c>
      <c r="P412" s="757"/>
      <c r="Q412" s="774"/>
      <c r="R412" s="756"/>
      <c r="S412" s="774">
        <v>0</v>
      </c>
      <c r="T412" s="841"/>
      <c r="U412" s="797">
        <v>0</v>
      </c>
    </row>
    <row r="413" spans="1:21" ht="14.4" customHeight="1" x14ac:dyDescent="0.3">
      <c r="A413" s="755">
        <v>30</v>
      </c>
      <c r="B413" s="756" t="s">
        <v>1955</v>
      </c>
      <c r="C413" s="756" t="s">
        <v>1959</v>
      </c>
      <c r="D413" s="839" t="s">
        <v>2991</v>
      </c>
      <c r="E413" s="840" t="s">
        <v>1973</v>
      </c>
      <c r="F413" s="756" t="s">
        <v>1956</v>
      </c>
      <c r="G413" s="756" t="s">
        <v>2209</v>
      </c>
      <c r="H413" s="756" t="s">
        <v>558</v>
      </c>
      <c r="I413" s="756" t="s">
        <v>1612</v>
      </c>
      <c r="J413" s="756" t="s">
        <v>1608</v>
      </c>
      <c r="K413" s="756" t="s">
        <v>1613</v>
      </c>
      <c r="L413" s="757">
        <v>1887.9</v>
      </c>
      <c r="M413" s="757">
        <v>1887.9</v>
      </c>
      <c r="N413" s="756">
        <v>1</v>
      </c>
      <c r="O413" s="841">
        <v>0.5</v>
      </c>
      <c r="P413" s="757"/>
      <c r="Q413" s="774">
        <v>0</v>
      </c>
      <c r="R413" s="756"/>
      <c r="S413" s="774">
        <v>0</v>
      </c>
      <c r="T413" s="841"/>
      <c r="U413" s="797">
        <v>0</v>
      </c>
    </row>
    <row r="414" spans="1:21" ht="14.4" customHeight="1" x14ac:dyDescent="0.3">
      <c r="A414" s="755">
        <v>30</v>
      </c>
      <c r="B414" s="756" t="s">
        <v>1955</v>
      </c>
      <c r="C414" s="756" t="s">
        <v>1959</v>
      </c>
      <c r="D414" s="839" t="s">
        <v>2991</v>
      </c>
      <c r="E414" s="840" t="s">
        <v>1968</v>
      </c>
      <c r="F414" s="756" t="s">
        <v>1956</v>
      </c>
      <c r="G414" s="756" t="s">
        <v>2317</v>
      </c>
      <c r="H414" s="756" t="s">
        <v>531</v>
      </c>
      <c r="I414" s="756" t="s">
        <v>2318</v>
      </c>
      <c r="J414" s="756" t="s">
        <v>2319</v>
      </c>
      <c r="K414" s="756" t="s">
        <v>2320</v>
      </c>
      <c r="L414" s="757">
        <v>35.11</v>
      </c>
      <c r="M414" s="757">
        <v>35.11</v>
      </c>
      <c r="N414" s="756">
        <v>1</v>
      </c>
      <c r="O414" s="841">
        <v>0.5</v>
      </c>
      <c r="P414" s="757"/>
      <c r="Q414" s="774">
        <v>0</v>
      </c>
      <c r="R414" s="756"/>
      <c r="S414" s="774">
        <v>0</v>
      </c>
      <c r="T414" s="841"/>
      <c r="U414" s="797">
        <v>0</v>
      </c>
    </row>
    <row r="415" spans="1:21" ht="14.4" customHeight="1" x14ac:dyDescent="0.3">
      <c r="A415" s="755">
        <v>30</v>
      </c>
      <c r="B415" s="756" t="s">
        <v>1955</v>
      </c>
      <c r="C415" s="756" t="s">
        <v>1959</v>
      </c>
      <c r="D415" s="839" t="s">
        <v>2991</v>
      </c>
      <c r="E415" s="840" t="s">
        <v>1968</v>
      </c>
      <c r="F415" s="756" t="s">
        <v>1956</v>
      </c>
      <c r="G415" s="756" t="s">
        <v>1976</v>
      </c>
      <c r="H415" s="756" t="s">
        <v>531</v>
      </c>
      <c r="I415" s="756" t="s">
        <v>2530</v>
      </c>
      <c r="J415" s="756" t="s">
        <v>1051</v>
      </c>
      <c r="K415" s="756" t="s">
        <v>2531</v>
      </c>
      <c r="L415" s="757">
        <v>0</v>
      </c>
      <c r="M415" s="757">
        <v>0</v>
      </c>
      <c r="N415" s="756">
        <v>1</v>
      </c>
      <c r="O415" s="841">
        <v>0.5</v>
      </c>
      <c r="P415" s="757"/>
      <c r="Q415" s="774"/>
      <c r="R415" s="756"/>
      <c r="S415" s="774">
        <v>0</v>
      </c>
      <c r="T415" s="841"/>
      <c r="U415" s="797">
        <v>0</v>
      </c>
    </row>
    <row r="416" spans="1:21" ht="14.4" customHeight="1" x14ac:dyDescent="0.3">
      <c r="A416" s="755">
        <v>30</v>
      </c>
      <c r="B416" s="756" t="s">
        <v>1955</v>
      </c>
      <c r="C416" s="756" t="s">
        <v>1959</v>
      </c>
      <c r="D416" s="839" t="s">
        <v>2991</v>
      </c>
      <c r="E416" s="840" t="s">
        <v>1968</v>
      </c>
      <c r="F416" s="756" t="s">
        <v>1956</v>
      </c>
      <c r="G416" s="756" t="s">
        <v>1976</v>
      </c>
      <c r="H416" s="756" t="s">
        <v>531</v>
      </c>
      <c r="I416" s="756" t="s">
        <v>1806</v>
      </c>
      <c r="J416" s="756" t="s">
        <v>1051</v>
      </c>
      <c r="K416" s="756" t="s">
        <v>1807</v>
      </c>
      <c r="L416" s="757">
        <v>36.270000000000003</v>
      </c>
      <c r="M416" s="757">
        <v>181.35000000000002</v>
      </c>
      <c r="N416" s="756">
        <v>5</v>
      </c>
      <c r="O416" s="841">
        <v>3</v>
      </c>
      <c r="P416" s="757"/>
      <c r="Q416" s="774">
        <v>0</v>
      </c>
      <c r="R416" s="756"/>
      <c r="S416" s="774">
        <v>0</v>
      </c>
      <c r="T416" s="841"/>
      <c r="U416" s="797">
        <v>0</v>
      </c>
    </row>
    <row r="417" spans="1:21" ht="14.4" customHeight="1" x14ac:dyDescent="0.3">
      <c r="A417" s="755">
        <v>30</v>
      </c>
      <c r="B417" s="756" t="s">
        <v>1955</v>
      </c>
      <c r="C417" s="756" t="s">
        <v>1959</v>
      </c>
      <c r="D417" s="839" t="s">
        <v>2991</v>
      </c>
      <c r="E417" s="840" t="s">
        <v>1968</v>
      </c>
      <c r="F417" s="756" t="s">
        <v>1956</v>
      </c>
      <c r="G417" s="756" t="s">
        <v>1978</v>
      </c>
      <c r="H417" s="756" t="s">
        <v>531</v>
      </c>
      <c r="I417" s="756" t="s">
        <v>1980</v>
      </c>
      <c r="J417" s="756" t="s">
        <v>604</v>
      </c>
      <c r="K417" s="756" t="s">
        <v>1672</v>
      </c>
      <c r="L417" s="757">
        <v>31.09</v>
      </c>
      <c r="M417" s="757">
        <v>31.09</v>
      </c>
      <c r="N417" s="756">
        <v>1</v>
      </c>
      <c r="O417" s="841">
        <v>0.5</v>
      </c>
      <c r="P417" s="757"/>
      <c r="Q417" s="774">
        <v>0</v>
      </c>
      <c r="R417" s="756"/>
      <c r="S417" s="774">
        <v>0</v>
      </c>
      <c r="T417" s="841"/>
      <c r="U417" s="797">
        <v>0</v>
      </c>
    </row>
    <row r="418" spans="1:21" ht="14.4" customHeight="1" x14ac:dyDescent="0.3">
      <c r="A418" s="755">
        <v>30</v>
      </c>
      <c r="B418" s="756" t="s">
        <v>1955</v>
      </c>
      <c r="C418" s="756" t="s">
        <v>1959</v>
      </c>
      <c r="D418" s="839" t="s">
        <v>2991</v>
      </c>
      <c r="E418" s="840" t="s">
        <v>1968</v>
      </c>
      <c r="F418" s="756" t="s">
        <v>1956</v>
      </c>
      <c r="G418" s="756" t="s">
        <v>1982</v>
      </c>
      <c r="H418" s="756" t="s">
        <v>558</v>
      </c>
      <c r="I418" s="756" t="s">
        <v>1707</v>
      </c>
      <c r="J418" s="756" t="s">
        <v>1702</v>
      </c>
      <c r="K418" s="756" t="s">
        <v>1708</v>
      </c>
      <c r="L418" s="757">
        <v>117.73</v>
      </c>
      <c r="M418" s="757">
        <v>117.73</v>
      </c>
      <c r="N418" s="756">
        <v>1</v>
      </c>
      <c r="O418" s="841">
        <v>1</v>
      </c>
      <c r="P418" s="757"/>
      <c r="Q418" s="774">
        <v>0</v>
      </c>
      <c r="R418" s="756"/>
      <c r="S418" s="774">
        <v>0</v>
      </c>
      <c r="T418" s="841"/>
      <c r="U418" s="797">
        <v>0</v>
      </c>
    </row>
    <row r="419" spans="1:21" ht="14.4" customHeight="1" x14ac:dyDescent="0.3">
      <c r="A419" s="755">
        <v>30</v>
      </c>
      <c r="B419" s="756" t="s">
        <v>1955</v>
      </c>
      <c r="C419" s="756" t="s">
        <v>1959</v>
      </c>
      <c r="D419" s="839" t="s">
        <v>2991</v>
      </c>
      <c r="E419" s="840" t="s">
        <v>1968</v>
      </c>
      <c r="F419" s="756" t="s">
        <v>1956</v>
      </c>
      <c r="G419" s="756" t="s">
        <v>2232</v>
      </c>
      <c r="H419" s="756" t="s">
        <v>558</v>
      </c>
      <c r="I419" s="756" t="s">
        <v>1635</v>
      </c>
      <c r="J419" s="756" t="s">
        <v>1636</v>
      </c>
      <c r="K419" s="756" t="s">
        <v>1637</v>
      </c>
      <c r="L419" s="757">
        <v>65.540000000000006</v>
      </c>
      <c r="M419" s="757">
        <v>131.08000000000001</v>
      </c>
      <c r="N419" s="756">
        <v>2</v>
      </c>
      <c r="O419" s="841">
        <v>1</v>
      </c>
      <c r="P419" s="757"/>
      <c r="Q419" s="774">
        <v>0</v>
      </c>
      <c r="R419" s="756"/>
      <c r="S419" s="774">
        <v>0</v>
      </c>
      <c r="T419" s="841"/>
      <c r="U419" s="797">
        <v>0</v>
      </c>
    </row>
    <row r="420" spans="1:21" ht="14.4" customHeight="1" x14ac:dyDescent="0.3">
      <c r="A420" s="755">
        <v>30</v>
      </c>
      <c r="B420" s="756" t="s">
        <v>1955</v>
      </c>
      <c r="C420" s="756" t="s">
        <v>1959</v>
      </c>
      <c r="D420" s="839" t="s">
        <v>2991</v>
      </c>
      <c r="E420" s="840" t="s">
        <v>1968</v>
      </c>
      <c r="F420" s="756" t="s">
        <v>1956</v>
      </c>
      <c r="G420" s="756" t="s">
        <v>1983</v>
      </c>
      <c r="H420" s="756" t="s">
        <v>558</v>
      </c>
      <c r="I420" s="756" t="s">
        <v>1639</v>
      </c>
      <c r="J420" s="756" t="s">
        <v>1159</v>
      </c>
      <c r="K420" s="756" t="s">
        <v>1640</v>
      </c>
      <c r="L420" s="757">
        <v>35.11</v>
      </c>
      <c r="M420" s="757">
        <v>70.22</v>
      </c>
      <c r="N420" s="756">
        <v>2</v>
      </c>
      <c r="O420" s="841">
        <v>1</v>
      </c>
      <c r="P420" s="757"/>
      <c r="Q420" s="774">
        <v>0</v>
      </c>
      <c r="R420" s="756"/>
      <c r="S420" s="774">
        <v>0</v>
      </c>
      <c r="T420" s="841"/>
      <c r="U420" s="797">
        <v>0</v>
      </c>
    </row>
    <row r="421" spans="1:21" ht="14.4" customHeight="1" x14ac:dyDescent="0.3">
      <c r="A421" s="755">
        <v>30</v>
      </c>
      <c r="B421" s="756" t="s">
        <v>1955</v>
      </c>
      <c r="C421" s="756" t="s">
        <v>1959</v>
      </c>
      <c r="D421" s="839" t="s">
        <v>2991</v>
      </c>
      <c r="E421" s="840" t="s">
        <v>1968</v>
      </c>
      <c r="F421" s="756" t="s">
        <v>1956</v>
      </c>
      <c r="G421" s="756" t="s">
        <v>2532</v>
      </c>
      <c r="H421" s="756" t="s">
        <v>531</v>
      </c>
      <c r="I421" s="756" t="s">
        <v>2533</v>
      </c>
      <c r="J421" s="756" t="s">
        <v>1229</v>
      </c>
      <c r="K421" s="756" t="s">
        <v>2534</v>
      </c>
      <c r="L421" s="757">
        <v>35.11</v>
      </c>
      <c r="M421" s="757">
        <v>35.11</v>
      </c>
      <c r="N421" s="756">
        <v>1</v>
      </c>
      <c r="O421" s="841">
        <v>0.5</v>
      </c>
      <c r="P421" s="757"/>
      <c r="Q421" s="774">
        <v>0</v>
      </c>
      <c r="R421" s="756"/>
      <c r="S421" s="774">
        <v>0</v>
      </c>
      <c r="T421" s="841"/>
      <c r="U421" s="797">
        <v>0</v>
      </c>
    </row>
    <row r="422" spans="1:21" ht="14.4" customHeight="1" x14ac:dyDescent="0.3">
      <c r="A422" s="755">
        <v>30</v>
      </c>
      <c r="B422" s="756" t="s">
        <v>1955</v>
      </c>
      <c r="C422" s="756" t="s">
        <v>1959</v>
      </c>
      <c r="D422" s="839" t="s">
        <v>2991</v>
      </c>
      <c r="E422" s="840" t="s">
        <v>1968</v>
      </c>
      <c r="F422" s="756" t="s">
        <v>1956</v>
      </c>
      <c r="G422" s="756" t="s">
        <v>1989</v>
      </c>
      <c r="H422" s="756" t="s">
        <v>531</v>
      </c>
      <c r="I422" s="756" t="s">
        <v>2513</v>
      </c>
      <c r="J422" s="756" t="s">
        <v>2514</v>
      </c>
      <c r="K422" s="756" t="s">
        <v>1854</v>
      </c>
      <c r="L422" s="757">
        <v>47.46</v>
      </c>
      <c r="M422" s="757">
        <v>47.46</v>
      </c>
      <c r="N422" s="756">
        <v>1</v>
      </c>
      <c r="O422" s="841">
        <v>0.5</v>
      </c>
      <c r="P422" s="757"/>
      <c r="Q422" s="774">
        <v>0</v>
      </c>
      <c r="R422" s="756"/>
      <c r="S422" s="774">
        <v>0</v>
      </c>
      <c r="T422" s="841"/>
      <c r="U422" s="797">
        <v>0</v>
      </c>
    </row>
    <row r="423" spans="1:21" ht="14.4" customHeight="1" x14ac:dyDescent="0.3">
      <c r="A423" s="755">
        <v>30</v>
      </c>
      <c r="B423" s="756" t="s">
        <v>1955</v>
      </c>
      <c r="C423" s="756" t="s">
        <v>1959</v>
      </c>
      <c r="D423" s="839" t="s">
        <v>2991</v>
      </c>
      <c r="E423" s="840" t="s">
        <v>1968</v>
      </c>
      <c r="F423" s="756" t="s">
        <v>1956</v>
      </c>
      <c r="G423" s="756" t="s">
        <v>1989</v>
      </c>
      <c r="H423" s="756" t="s">
        <v>531</v>
      </c>
      <c r="I423" s="756" t="s">
        <v>1990</v>
      </c>
      <c r="J423" s="756" t="s">
        <v>1991</v>
      </c>
      <c r="K423" s="756" t="s">
        <v>1992</v>
      </c>
      <c r="L423" s="757">
        <v>23.72</v>
      </c>
      <c r="M423" s="757">
        <v>47.44</v>
      </c>
      <c r="N423" s="756">
        <v>2</v>
      </c>
      <c r="O423" s="841">
        <v>1</v>
      </c>
      <c r="P423" s="757"/>
      <c r="Q423" s="774">
        <v>0</v>
      </c>
      <c r="R423" s="756"/>
      <c r="S423" s="774">
        <v>0</v>
      </c>
      <c r="T423" s="841"/>
      <c r="U423" s="797">
        <v>0</v>
      </c>
    </row>
    <row r="424" spans="1:21" ht="14.4" customHeight="1" x14ac:dyDescent="0.3">
      <c r="A424" s="755">
        <v>30</v>
      </c>
      <c r="B424" s="756" t="s">
        <v>1955</v>
      </c>
      <c r="C424" s="756" t="s">
        <v>1959</v>
      </c>
      <c r="D424" s="839" t="s">
        <v>2991</v>
      </c>
      <c r="E424" s="840" t="s">
        <v>1968</v>
      </c>
      <c r="F424" s="756" t="s">
        <v>1956</v>
      </c>
      <c r="G424" s="756" t="s">
        <v>2535</v>
      </c>
      <c r="H424" s="756" t="s">
        <v>558</v>
      </c>
      <c r="I424" s="756" t="s">
        <v>2536</v>
      </c>
      <c r="J424" s="756" t="s">
        <v>2537</v>
      </c>
      <c r="K424" s="756" t="s">
        <v>2538</v>
      </c>
      <c r="L424" s="757">
        <v>185.34</v>
      </c>
      <c r="M424" s="757">
        <v>185.34</v>
      </c>
      <c r="N424" s="756">
        <v>1</v>
      </c>
      <c r="O424" s="841">
        <v>1</v>
      </c>
      <c r="P424" s="757"/>
      <c r="Q424" s="774">
        <v>0</v>
      </c>
      <c r="R424" s="756"/>
      <c r="S424" s="774">
        <v>0</v>
      </c>
      <c r="T424" s="841"/>
      <c r="U424" s="797">
        <v>0</v>
      </c>
    </row>
    <row r="425" spans="1:21" ht="14.4" customHeight="1" x14ac:dyDescent="0.3">
      <c r="A425" s="755">
        <v>30</v>
      </c>
      <c r="B425" s="756" t="s">
        <v>1955</v>
      </c>
      <c r="C425" s="756" t="s">
        <v>1959</v>
      </c>
      <c r="D425" s="839" t="s">
        <v>2991</v>
      </c>
      <c r="E425" s="840" t="s">
        <v>1968</v>
      </c>
      <c r="F425" s="756" t="s">
        <v>1956</v>
      </c>
      <c r="G425" s="756" t="s">
        <v>2003</v>
      </c>
      <c r="H425" s="756" t="s">
        <v>531</v>
      </c>
      <c r="I425" s="756" t="s">
        <v>2006</v>
      </c>
      <c r="J425" s="756" t="s">
        <v>847</v>
      </c>
      <c r="K425" s="756" t="s">
        <v>2007</v>
      </c>
      <c r="L425" s="757">
        <v>0</v>
      </c>
      <c r="M425" s="757">
        <v>0</v>
      </c>
      <c r="N425" s="756">
        <v>2</v>
      </c>
      <c r="O425" s="841">
        <v>1</v>
      </c>
      <c r="P425" s="757"/>
      <c r="Q425" s="774"/>
      <c r="R425" s="756"/>
      <c r="S425" s="774">
        <v>0</v>
      </c>
      <c r="T425" s="841"/>
      <c r="U425" s="797">
        <v>0</v>
      </c>
    </row>
    <row r="426" spans="1:21" ht="14.4" customHeight="1" x14ac:dyDescent="0.3">
      <c r="A426" s="755">
        <v>30</v>
      </c>
      <c r="B426" s="756" t="s">
        <v>1955</v>
      </c>
      <c r="C426" s="756" t="s">
        <v>1959</v>
      </c>
      <c r="D426" s="839" t="s">
        <v>2991</v>
      </c>
      <c r="E426" s="840" t="s">
        <v>1968</v>
      </c>
      <c r="F426" s="756" t="s">
        <v>1956</v>
      </c>
      <c r="G426" s="756" t="s">
        <v>2003</v>
      </c>
      <c r="H426" s="756" t="s">
        <v>531</v>
      </c>
      <c r="I426" s="756" t="s">
        <v>2008</v>
      </c>
      <c r="J426" s="756" t="s">
        <v>847</v>
      </c>
      <c r="K426" s="756" t="s">
        <v>2009</v>
      </c>
      <c r="L426" s="757">
        <v>42.51</v>
      </c>
      <c r="M426" s="757">
        <v>127.53</v>
      </c>
      <c r="N426" s="756">
        <v>3</v>
      </c>
      <c r="O426" s="841">
        <v>1.5</v>
      </c>
      <c r="P426" s="757"/>
      <c r="Q426" s="774">
        <v>0</v>
      </c>
      <c r="R426" s="756"/>
      <c r="S426" s="774">
        <v>0</v>
      </c>
      <c r="T426" s="841"/>
      <c r="U426" s="797">
        <v>0</v>
      </c>
    </row>
    <row r="427" spans="1:21" ht="14.4" customHeight="1" x14ac:dyDescent="0.3">
      <c r="A427" s="755">
        <v>30</v>
      </c>
      <c r="B427" s="756" t="s">
        <v>1955</v>
      </c>
      <c r="C427" s="756" t="s">
        <v>1959</v>
      </c>
      <c r="D427" s="839" t="s">
        <v>2991</v>
      </c>
      <c r="E427" s="840" t="s">
        <v>1968</v>
      </c>
      <c r="F427" s="756" t="s">
        <v>1956</v>
      </c>
      <c r="G427" s="756" t="s">
        <v>2025</v>
      </c>
      <c r="H427" s="756" t="s">
        <v>531</v>
      </c>
      <c r="I427" s="756" t="s">
        <v>2539</v>
      </c>
      <c r="J427" s="756" t="s">
        <v>1016</v>
      </c>
      <c r="K427" s="756" t="s">
        <v>2540</v>
      </c>
      <c r="L427" s="757">
        <v>0</v>
      </c>
      <c r="M427" s="757">
        <v>0</v>
      </c>
      <c r="N427" s="756">
        <v>1</v>
      </c>
      <c r="O427" s="841">
        <v>0.5</v>
      </c>
      <c r="P427" s="757"/>
      <c r="Q427" s="774"/>
      <c r="R427" s="756"/>
      <c r="S427" s="774">
        <v>0</v>
      </c>
      <c r="T427" s="841"/>
      <c r="U427" s="797">
        <v>0</v>
      </c>
    </row>
    <row r="428" spans="1:21" ht="14.4" customHeight="1" x14ac:dyDescent="0.3">
      <c r="A428" s="755">
        <v>30</v>
      </c>
      <c r="B428" s="756" t="s">
        <v>1955</v>
      </c>
      <c r="C428" s="756" t="s">
        <v>1959</v>
      </c>
      <c r="D428" s="839" t="s">
        <v>2991</v>
      </c>
      <c r="E428" s="840" t="s">
        <v>1968</v>
      </c>
      <c r="F428" s="756" t="s">
        <v>1956</v>
      </c>
      <c r="G428" s="756" t="s">
        <v>2025</v>
      </c>
      <c r="H428" s="756" t="s">
        <v>531</v>
      </c>
      <c r="I428" s="756" t="s">
        <v>2251</v>
      </c>
      <c r="J428" s="756" t="s">
        <v>1059</v>
      </c>
      <c r="K428" s="756" t="s">
        <v>2252</v>
      </c>
      <c r="L428" s="757">
        <v>50.64</v>
      </c>
      <c r="M428" s="757">
        <v>50.64</v>
      </c>
      <c r="N428" s="756">
        <v>1</v>
      </c>
      <c r="O428" s="841">
        <v>0.5</v>
      </c>
      <c r="P428" s="757"/>
      <c r="Q428" s="774">
        <v>0</v>
      </c>
      <c r="R428" s="756"/>
      <c r="S428" s="774">
        <v>0</v>
      </c>
      <c r="T428" s="841"/>
      <c r="U428" s="797">
        <v>0</v>
      </c>
    </row>
    <row r="429" spans="1:21" ht="14.4" customHeight="1" x14ac:dyDescent="0.3">
      <c r="A429" s="755">
        <v>30</v>
      </c>
      <c r="B429" s="756" t="s">
        <v>1955</v>
      </c>
      <c r="C429" s="756" t="s">
        <v>1959</v>
      </c>
      <c r="D429" s="839" t="s">
        <v>2991</v>
      </c>
      <c r="E429" s="840" t="s">
        <v>1968</v>
      </c>
      <c r="F429" s="756" t="s">
        <v>1956</v>
      </c>
      <c r="G429" s="756" t="s">
        <v>2032</v>
      </c>
      <c r="H429" s="756" t="s">
        <v>531</v>
      </c>
      <c r="I429" s="756" t="s">
        <v>2033</v>
      </c>
      <c r="J429" s="756" t="s">
        <v>953</v>
      </c>
      <c r="K429" s="756" t="s">
        <v>2034</v>
      </c>
      <c r="L429" s="757">
        <v>33</v>
      </c>
      <c r="M429" s="757">
        <v>33</v>
      </c>
      <c r="N429" s="756">
        <v>1</v>
      </c>
      <c r="O429" s="841">
        <v>0.5</v>
      </c>
      <c r="P429" s="757"/>
      <c r="Q429" s="774">
        <v>0</v>
      </c>
      <c r="R429" s="756"/>
      <c r="S429" s="774">
        <v>0</v>
      </c>
      <c r="T429" s="841"/>
      <c r="U429" s="797">
        <v>0</v>
      </c>
    </row>
    <row r="430" spans="1:21" ht="14.4" customHeight="1" x14ac:dyDescent="0.3">
      <c r="A430" s="755">
        <v>30</v>
      </c>
      <c r="B430" s="756" t="s">
        <v>1955</v>
      </c>
      <c r="C430" s="756" t="s">
        <v>1959</v>
      </c>
      <c r="D430" s="839" t="s">
        <v>2991</v>
      </c>
      <c r="E430" s="840" t="s">
        <v>1968</v>
      </c>
      <c r="F430" s="756" t="s">
        <v>1956</v>
      </c>
      <c r="G430" s="756" t="s">
        <v>2032</v>
      </c>
      <c r="H430" s="756" t="s">
        <v>531</v>
      </c>
      <c r="I430" s="756" t="s">
        <v>2035</v>
      </c>
      <c r="J430" s="756" t="s">
        <v>949</v>
      </c>
      <c r="K430" s="756" t="s">
        <v>2036</v>
      </c>
      <c r="L430" s="757">
        <v>0</v>
      </c>
      <c r="M430" s="757">
        <v>0</v>
      </c>
      <c r="N430" s="756">
        <v>3</v>
      </c>
      <c r="O430" s="841">
        <v>1.5</v>
      </c>
      <c r="P430" s="757"/>
      <c r="Q430" s="774"/>
      <c r="R430" s="756"/>
      <c r="S430" s="774">
        <v>0</v>
      </c>
      <c r="T430" s="841"/>
      <c r="U430" s="797">
        <v>0</v>
      </c>
    </row>
    <row r="431" spans="1:21" ht="14.4" customHeight="1" x14ac:dyDescent="0.3">
      <c r="A431" s="755">
        <v>30</v>
      </c>
      <c r="B431" s="756" t="s">
        <v>1955</v>
      </c>
      <c r="C431" s="756" t="s">
        <v>1959</v>
      </c>
      <c r="D431" s="839" t="s">
        <v>2991</v>
      </c>
      <c r="E431" s="840" t="s">
        <v>1968</v>
      </c>
      <c r="F431" s="756" t="s">
        <v>1956</v>
      </c>
      <c r="G431" s="756" t="s">
        <v>2541</v>
      </c>
      <c r="H431" s="756" t="s">
        <v>531</v>
      </c>
      <c r="I431" s="756" t="s">
        <v>2542</v>
      </c>
      <c r="J431" s="756" t="s">
        <v>624</v>
      </c>
      <c r="K431" s="756" t="s">
        <v>2543</v>
      </c>
      <c r="L431" s="757">
        <v>151.51</v>
      </c>
      <c r="M431" s="757">
        <v>303.02</v>
      </c>
      <c r="N431" s="756">
        <v>2</v>
      </c>
      <c r="O431" s="841">
        <v>1</v>
      </c>
      <c r="P431" s="757"/>
      <c r="Q431" s="774">
        <v>0</v>
      </c>
      <c r="R431" s="756"/>
      <c r="S431" s="774">
        <v>0</v>
      </c>
      <c r="T431" s="841"/>
      <c r="U431" s="797">
        <v>0</v>
      </c>
    </row>
    <row r="432" spans="1:21" ht="14.4" customHeight="1" x14ac:dyDescent="0.3">
      <c r="A432" s="755">
        <v>30</v>
      </c>
      <c r="B432" s="756" t="s">
        <v>1955</v>
      </c>
      <c r="C432" s="756" t="s">
        <v>1959</v>
      </c>
      <c r="D432" s="839" t="s">
        <v>2991</v>
      </c>
      <c r="E432" s="840" t="s">
        <v>1968</v>
      </c>
      <c r="F432" s="756" t="s">
        <v>1956</v>
      </c>
      <c r="G432" s="756" t="s">
        <v>2049</v>
      </c>
      <c r="H432" s="756" t="s">
        <v>531</v>
      </c>
      <c r="I432" s="756" t="s">
        <v>2544</v>
      </c>
      <c r="J432" s="756" t="s">
        <v>1060</v>
      </c>
      <c r="K432" s="756" t="s">
        <v>2054</v>
      </c>
      <c r="L432" s="757">
        <v>166.1</v>
      </c>
      <c r="M432" s="757">
        <v>166.1</v>
      </c>
      <c r="N432" s="756">
        <v>1</v>
      </c>
      <c r="O432" s="841">
        <v>0.5</v>
      </c>
      <c r="P432" s="757"/>
      <c r="Q432" s="774">
        <v>0</v>
      </c>
      <c r="R432" s="756"/>
      <c r="S432" s="774">
        <v>0</v>
      </c>
      <c r="T432" s="841"/>
      <c r="U432" s="797">
        <v>0</v>
      </c>
    </row>
    <row r="433" spans="1:21" ht="14.4" customHeight="1" x14ac:dyDescent="0.3">
      <c r="A433" s="755">
        <v>30</v>
      </c>
      <c r="B433" s="756" t="s">
        <v>1955</v>
      </c>
      <c r="C433" s="756" t="s">
        <v>1959</v>
      </c>
      <c r="D433" s="839" t="s">
        <v>2991</v>
      </c>
      <c r="E433" s="840" t="s">
        <v>1968</v>
      </c>
      <c r="F433" s="756" t="s">
        <v>1956</v>
      </c>
      <c r="G433" s="756" t="s">
        <v>2545</v>
      </c>
      <c r="H433" s="756" t="s">
        <v>531</v>
      </c>
      <c r="I433" s="756" t="s">
        <v>2546</v>
      </c>
      <c r="J433" s="756" t="s">
        <v>2547</v>
      </c>
      <c r="K433" s="756" t="s">
        <v>2548</v>
      </c>
      <c r="L433" s="757">
        <v>31.09</v>
      </c>
      <c r="M433" s="757">
        <v>31.09</v>
      </c>
      <c r="N433" s="756">
        <v>1</v>
      </c>
      <c r="O433" s="841">
        <v>0.5</v>
      </c>
      <c r="P433" s="757"/>
      <c r="Q433" s="774">
        <v>0</v>
      </c>
      <c r="R433" s="756"/>
      <c r="S433" s="774">
        <v>0</v>
      </c>
      <c r="T433" s="841"/>
      <c r="U433" s="797">
        <v>0</v>
      </c>
    </row>
    <row r="434" spans="1:21" ht="14.4" customHeight="1" x14ac:dyDescent="0.3">
      <c r="A434" s="755">
        <v>30</v>
      </c>
      <c r="B434" s="756" t="s">
        <v>1955</v>
      </c>
      <c r="C434" s="756" t="s">
        <v>1959</v>
      </c>
      <c r="D434" s="839" t="s">
        <v>2991</v>
      </c>
      <c r="E434" s="840" t="s">
        <v>1968</v>
      </c>
      <c r="F434" s="756" t="s">
        <v>1956</v>
      </c>
      <c r="G434" s="756" t="s">
        <v>2549</v>
      </c>
      <c r="H434" s="756" t="s">
        <v>531</v>
      </c>
      <c r="I434" s="756" t="s">
        <v>2550</v>
      </c>
      <c r="J434" s="756" t="s">
        <v>2551</v>
      </c>
      <c r="K434" s="756" t="s">
        <v>2552</v>
      </c>
      <c r="L434" s="757">
        <v>95.57</v>
      </c>
      <c r="M434" s="757">
        <v>95.57</v>
      </c>
      <c r="N434" s="756">
        <v>1</v>
      </c>
      <c r="O434" s="841">
        <v>1</v>
      </c>
      <c r="P434" s="757"/>
      <c r="Q434" s="774">
        <v>0</v>
      </c>
      <c r="R434" s="756"/>
      <c r="S434" s="774">
        <v>0</v>
      </c>
      <c r="T434" s="841"/>
      <c r="U434" s="797">
        <v>0</v>
      </c>
    </row>
    <row r="435" spans="1:21" ht="14.4" customHeight="1" x14ac:dyDescent="0.3">
      <c r="A435" s="755">
        <v>30</v>
      </c>
      <c r="B435" s="756" t="s">
        <v>1955</v>
      </c>
      <c r="C435" s="756" t="s">
        <v>1959</v>
      </c>
      <c r="D435" s="839" t="s">
        <v>2991</v>
      </c>
      <c r="E435" s="840" t="s">
        <v>1968</v>
      </c>
      <c r="F435" s="756" t="s">
        <v>1956</v>
      </c>
      <c r="G435" s="756" t="s">
        <v>2353</v>
      </c>
      <c r="H435" s="756" t="s">
        <v>558</v>
      </c>
      <c r="I435" s="756" t="s">
        <v>1644</v>
      </c>
      <c r="J435" s="756" t="s">
        <v>677</v>
      </c>
      <c r="K435" s="756" t="s">
        <v>1645</v>
      </c>
      <c r="L435" s="757">
        <v>8.7899999999999991</v>
      </c>
      <c r="M435" s="757">
        <v>17.579999999999998</v>
      </c>
      <c r="N435" s="756">
        <v>2</v>
      </c>
      <c r="O435" s="841">
        <v>1</v>
      </c>
      <c r="P435" s="757"/>
      <c r="Q435" s="774">
        <v>0</v>
      </c>
      <c r="R435" s="756"/>
      <c r="S435" s="774">
        <v>0</v>
      </c>
      <c r="T435" s="841"/>
      <c r="U435" s="797">
        <v>0</v>
      </c>
    </row>
    <row r="436" spans="1:21" ht="14.4" customHeight="1" x14ac:dyDescent="0.3">
      <c r="A436" s="755">
        <v>30</v>
      </c>
      <c r="B436" s="756" t="s">
        <v>1955</v>
      </c>
      <c r="C436" s="756" t="s">
        <v>1959</v>
      </c>
      <c r="D436" s="839" t="s">
        <v>2991</v>
      </c>
      <c r="E436" s="840" t="s">
        <v>1968</v>
      </c>
      <c r="F436" s="756" t="s">
        <v>1956</v>
      </c>
      <c r="G436" s="756" t="s">
        <v>2354</v>
      </c>
      <c r="H436" s="756" t="s">
        <v>531</v>
      </c>
      <c r="I436" s="756" t="s">
        <v>2553</v>
      </c>
      <c r="J436" s="756" t="s">
        <v>984</v>
      </c>
      <c r="K436" s="756" t="s">
        <v>2554</v>
      </c>
      <c r="L436" s="757">
        <v>35.28</v>
      </c>
      <c r="M436" s="757">
        <v>35.28</v>
      </c>
      <c r="N436" s="756">
        <v>1</v>
      </c>
      <c r="O436" s="841">
        <v>1</v>
      </c>
      <c r="P436" s="757"/>
      <c r="Q436" s="774">
        <v>0</v>
      </c>
      <c r="R436" s="756"/>
      <c r="S436" s="774">
        <v>0</v>
      </c>
      <c r="T436" s="841"/>
      <c r="U436" s="797">
        <v>0</v>
      </c>
    </row>
    <row r="437" spans="1:21" ht="14.4" customHeight="1" x14ac:dyDescent="0.3">
      <c r="A437" s="755">
        <v>30</v>
      </c>
      <c r="B437" s="756" t="s">
        <v>1955</v>
      </c>
      <c r="C437" s="756" t="s">
        <v>1959</v>
      </c>
      <c r="D437" s="839" t="s">
        <v>2991</v>
      </c>
      <c r="E437" s="840" t="s">
        <v>1968</v>
      </c>
      <c r="F437" s="756" t="s">
        <v>1956</v>
      </c>
      <c r="G437" s="756" t="s">
        <v>2056</v>
      </c>
      <c r="H437" s="756" t="s">
        <v>531</v>
      </c>
      <c r="I437" s="756" t="s">
        <v>2060</v>
      </c>
      <c r="J437" s="756" t="s">
        <v>2058</v>
      </c>
      <c r="K437" s="756" t="s">
        <v>1802</v>
      </c>
      <c r="L437" s="757">
        <v>0</v>
      </c>
      <c r="M437" s="757">
        <v>0</v>
      </c>
      <c r="N437" s="756">
        <v>2</v>
      </c>
      <c r="O437" s="841">
        <v>1</v>
      </c>
      <c r="P437" s="757"/>
      <c r="Q437" s="774"/>
      <c r="R437" s="756"/>
      <c r="S437" s="774">
        <v>0</v>
      </c>
      <c r="T437" s="841"/>
      <c r="U437" s="797">
        <v>0</v>
      </c>
    </row>
    <row r="438" spans="1:21" ht="14.4" customHeight="1" x14ac:dyDescent="0.3">
      <c r="A438" s="755">
        <v>30</v>
      </c>
      <c r="B438" s="756" t="s">
        <v>1955</v>
      </c>
      <c r="C438" s="756" t="s">
        <v>1959</v>
      </c>
      <c r="D438" s="839" t="s">
        <v>2991</v>
      </c>
      <c r="E438" s="840" t="s">
        <v>1968</v>
      </c>
      <c r="F438" s="756" t="s">
        <v>1956</v>
      </c>
      <c r="G438" s="756" t="s">
        <v>2056</v>
      </c>
      <c r="H438" s="756" t="s">
        <v>531</v>
      </c>
      <c r="I438" s="756" t="s">
        <v>2258</v>
      </c>
      <c r="J438" s="756" t="s">
        <v>868</v>
      </c>
      <c r="K438" s="756" t="s">
        <v>2259</v>
      </c>
      <c r="L438" s="757">
        <v>11.73</v>
      </c>
      <c r="M438" s="757">
        <v>11.73</v>
      </c>
      <c r="N438" s="756">
        <v>1</v>
      </c>
      <c r="O438" s="841">
        <v>0.5</v>
      </c>
      <c r="P438" s="757"/>
      <c r="Q438" s="774">
        <v>0</v>
      </c>
      <c r="R438" s="756"/>
      <c r="S438" s="774">
        <v>0</v>
      </c>
      <c r="T438" s="841"/>
      <c r="U438" s="797">
        <v>0</v>
      </c>
    </row>
    <row r="439" spans="1:21" ht="14.4" customHeight="1" x14ac:dyDescent="0.3">
      <c r="A439" s="755">
        <v>30</v>
      </c>
      <c r="B439" s="756" t="s">
        <v>1955</v>
      </c>
      <c r="C439" s="756" t="s">
        <v>1959</v>
      </c>
      <c r="D439" s="839" t="s">
        <v>2991</v>
      </c>
      <c r="E439" s="840" t="s">
        <v>1968</v>
      </c>
      <c r="F439" s="756" t="s">
        <v>1956</v>
      </c>
      <c r="G439" s="756" t="s">
        <v>2266</v>
      </c>
      <c r="H439" s="756" t="s">
        <v>531</v>
      </c>
      <c r="I439" s="756" t="s">
        <v>2267</v>
      </c>
      <c r="J439" s="756" t="s">
        <v>2268</v>
      </c>
      <c r="K439" s="756" t="s">
        <v>2013</v>
      </c>
      <c r="L439" s="757">
        <v>0</v>
      </c>
      <c r="M439" s="757">
        <v>0</v>
      </c>
      <c r="N439" s="756">
        <v>1</v>
      </c>
      <c r="O439" s="841">
        <v>0.5</v>
      </c>
      <c r="P439" s="757"/>
      <c r="Q439" s="774"/>
      <c r="R439" s="756"/>
      <c r="S439" s="774">
        <v>0</v>
      </c>
      <c r="T439" s="841"/>
      <c r="U439" s="797">
        <v>0</v>
      </c>
    </row>
    <row r="440" spans="1:21" ht="14.4" customHeight="1" x14ac:dyDescent="0.3">
      <c r="A440" s="755">
        <v>30</v>
      </c>
      <c r="B440" s="756" t="s">
        <v>1955</v>
      </c>
      <c r="C440" s="756" t="s">
        <v>1959</v>
      </c>
      <c r="D440" s="839" t="s">
        <v>2991</v>
      </c>
      <c r="E440" s="840" t="s">
        <v>1968</v>
      </c>
      <c r="F440" s="756" t="s">
        <v>1956</v>
      </c>
      <c r="G440" s="756" t="s">
        <v>2080</v>
      </c>
      <c r="H440" s="756" t="s">
        <v>558</v>
      </c>
      <c r="I440" s="756" t="s">
        <v>2555</v>
      </c>
      <c r="J440" s="756" t="s">
        <v>1728</v>
      </c>
      <c r="K440" s="756" t="s">
        <v>2556</v>
      </c>
      <c r="L440" s="757">
        <v>0</v>
      </c>
      <c r="M440" s="757">
        <v>0</v>
      </c>
      <c r="N440" s="756">
        <v>1</v>
      </c>
      <c r="O440" s="841">
        <v>0.5</v>
      </c>
      <c r="P440" s="757"/>
      <c r="Q440" s="774"/>
      <c r="R440" s="756"/>
      <c r="S440" s="774">
        <v>0</v>
      </c>
      <c r="T440" s="841"/>
      <c r="U440" s="797">
        <v>0</v>
      </c>
    </row>
    <row r="441" spans="1:21" ht="14.4" customHeight="1" x14ac:dyDescent="0.3">
      <c r="A441" s="755">
        <v>30</v>
      </c>
      <c r="B441" s="756" t="s">
        <v>1955</v>
      </c>
      <c r="C441" s="756" t="s">
        <v>1959</v>
      </c>
      <c r="D441" s="839" t="s">
        <v>2991</v>
      </c>
      <c r="E441" s="840" t="s">
        <v>1968</v>
      </c>
      <c r="F441" s="756" t="s">
        <v>1956</v>
      </c>
      <c r="G441" s="756" t="s">
        <v>2080</v>
      </c>
      <c r="H441" s="756" t="s">
        <v>558</v>
      </c>
      <c r="I441" s="756" t="s">
        <v>2557</v>
      </c>
      <c r="J441" s="756" t="s">
        <v>2558</v>
      </c>
      <c r="K441" s="756" t="s">
        <v>2559</v>
      </c>
      <c r="L441" s="757">
        <v>118.54</v>
      </c>
      <c r="M441" s="757">
        <v>118.54</v>
      </c>
      <c r="N441" s="756">
        <v>1</v>
      </c>
      <c r="O441" s="841">
        <v>0.5</v>
      </c>
      <c r="P441" s="757"/>
      <c r="Q441" s="774">
        <v>0</v>
      </c>
      <c r="R441" s="756"/>
      <c r="S441" s="774">
        <v>0</v>
      </c>
      <c r="T441" s="841"/>
      <c r="U441" s="797">
        <v>0</v>
      </c>
    </row>
    <row r="442" spans="1:21" ht="14.4" customHeight="1" x14ac:dyDescent="0.3">
      <c r="A442" s="755">
        <v>30</v>
      </c>
      <c r="B442" s="756" t="s">
        <v>1955</v>
      </c>
      <c r="C442" s="756" t="s">
        <v>1959</v>
      </c>
      <c r="D442" s="839" t="s">
        <v>2991</v>
      </c>
      <c r="E442" s="840" t="s">
        <v>1968</v>
      </c>
      <c r="F442" s="756" t="s">
        <v>1956</v>
      </c>
      <c r="G442" s="756" t="s">
        <v>2080</v>
      </c>
      <c r="H442" s="756" t="s">
        <v>558</v>
      </c>
      <c r="I442" s="756" t="s">
        <v>1736</v>
      </c>
      <c r="J442" s="756" t="s">
        <v>1002</v>
      </c>
      <c r="K442" s="756" t="s">
        <v>1737</v>
      </c>
      <c r="L442" s="757">
        <v>79.03</v>
      </c>
      <c r="M442" s="757">
        <v>79.03</v>
      </c>
      <c r="N442" s="756">
        <v>1</v>
      </c>
      <c r="O442" s="841">
        <v>0.5</v>
      </c>
      <c r="P442" s="757"/>
      <c r="Q442" s="774">
        <v>0</v>
      </c>
      <c r="R442" s="756"/>
      <c r="S442" s="774">
        <v>0</v>
      </c>
      <c r="T442" s="841"/>
      <c r="U442" s="797">
        <v>0</v>
      </c>
    </row>
    <row r="443" spans="1:21" ht="14.4" customHeight="1" x14ac:dyDescent="0.3">
      <c r="A443" s="755">
        <v>30</v>
      </c>
      <c r="B443" s="756" t="s">
        <v>1955</v>
      </c>
      <c r="C443" s="756" t="s">
        <v>1959</v>
      </c>
      <c r="D443" s="839" t="s">
        <v>2991</v>
      </c>
      <c r="E443" s="840" t="s">
        <v>1968</v>
      </c>
      <c r="F443" s="756" t="s">
        <v>1956</v>
      </c>
      <c r="G443" s="756" t="s">
        <v>2080</v>
      </c>
      <c r="H443" s="756" t="s">
        <v>558</v>
      </c>
      <c r="I443" s="756" t="s">
        <v>2081</v>
      </c>
      <c r="J443" s="756" t="s">
        <v>1728</v>
      </c>
      <c r="K443" s="756" t="s">
        <v>2082</v>
      </c>
      <c r="L443" s="757">
        <v>0</v>
      </c>
      <c r="M443" s="757">
        <v>0</v>
      </c>
      <c r="N443" s="756">
        <v>1</v>
      </c>
      <c r="O443" s="841">
        <v>0.5</v>
      </c>
      <c r="P443" s="757"/>
      <c r="Q443" s="774"/>
      <c r="R443" s="756"/>
      <c r="S443" s="774">
        <v>0</v>
      </c>
      <c r="T443" s="841"/>
      <c r="U443" s="797">
        <v>0</v>
      </c>
    </row>
    <row r="444" spans="1:21" ht="14.4" customHeight="1" x14ac:dyDescent="0.3">
      <c r="A444" s="755">
        <v>30</v>
      </c>
      <c r="B444" s="756" t="s">
        <v>1955</v>
      </c>
      <c r="C444" s="756" t="s">
        <v>1959</v>
      </c>
      <c r="D444" s="839" t="s">
        <v>2991</v>
      </c>
      <c r="E444" s="840" t="s">
        <v>1968</v>
      </c>
      <c r="F444" s="756" t="s">
        <v>1956</v>
      </c>
      <c r="G444" s="756" t="s">
        <v>2086</v>
      </c>
      <c r="H444" s="756" t="s">
        <v>531</v>
      </c>
      <c r="I444" s="756" t="s">
        <v>2560</v>
      </c>
      <c r="J444" s="756" t="s">
        <v>2088</v>
      </c>
      <c r="K444" s="756" t="s">
        <v>2561</v>
      </c>
      <c r="L444" s="757">
        <v>0</v>
      </c>
      <c r="M444" s="757">
        <v>0</v>
      </c>
      <c r="N444" s="756">
        <v>1</v>
      </c>
      <c r="O444" s="841">
        <v>1</v>
      </c>
      <c r="P444" s="757"/>
      <c r="Q444" s="774"/>
      <c r="R444" s="756"/>
      <c r="S444" s="774">
        <v>0</v>
      </c>
      <c r="T444" s="841"/>
      <c r="U444" s="797">
        <v>0</v>
      </c>
    </row>
    <row r="445" spans="1:21" ht="14.4" customHeight="1" x14ac:dyDescent="0.3">
      <c r="A445" s="755">
        <v>30</v>
      </c>
      <c r="B445" s="756" t="s">
        <v>1955</v>
      </c>
      <c r="C445" s="756" t="s">
        <v>1959</v>
      </c>
      <c r="D445" s="839" t="s">
        <v>2991</v>
      </c>
      <c r="E445" s="840" t="s">
        <v>1968</v>
      </c>
      <c r="F445" s="756" t="s">
        <v>1956</v>
      </c>
      <c r="G445" s="756" t="s">
        <v>2380</v>
      </c>
      <c r="H445" s="756" t="s">
        <v>558</v>
      </c>
      <c r="I445" s="756" t="s">
        <v>2381</v>
      </c>
      <c r="J445" s="756" t="s">
        <v>1018</v>
      </c>
      <c r="K445" s="756" t="s">
        <v>2382</v>
      </c>
      <c r="L445" s="757">
        <v>46.73</v>
      </c>
      <c r="M445" s="757">
        <v>46.73</v>
      </c>
      <c r="N445" s="756">
        <v>1</v>
      </c>
      <c r="O445" s="841">
        <v>0.5</v>
      </c>
      <c r="P445" s="757"/>
      <c r="Q445" s="774">
        <v>0</v>
      </c>
      <c r="R445" s="756"/>
      <c r="S445" s="774">
        <v>0</v>
      </c>
      <c r="T445" s="841"/>
      <c r="U445" s="797">
        <v>0</v>
      </c>
    </row>
    <row r="446" spans="1:21" ht="14.4" customHeight="1" x14ac:dyDescent="0.3">
      <c r="A446" s="755">
        <v>30</v>
      </c>
      <c r="B446" s="756" t="s">
        <v>1955</v>
      </c>
      <c r="C446" s="756" t="s">
        <v>1959</v>
      </c>
      <c r="D446" s="839" t="s">
        <v>2991</v>
      </c>
      <c r="E446" s="840" t="s">
        <v>1968</v>
      </c>
      <c r="F446" s="756" t="s">
        <v>1956</v>
      </c>
      <c r="G446" s="756" t="s">
        <v>2093</v>
      </c>
      <c r="H446" s="756" t="s">
        <v>531</v>
      </c>
      <c r="I446" s="756" t="s">
        <v>2562</v>
      </c>
      <c r="J446" s="756" t="s">
        <v>1029</v>
      </c>
      <c r="K446" s="756" t="s">
        <v>2563</v>
      </c>
      <c r="L446" s="757">
        <v>0</v>
      </c>
      <c r="M446" s="757">
        <v>0</v>
      </c>
      <c r="N446" s="756">
        <v>2</v>
      </c>
      <c r="O446" s="841">
        <v>1</v>
      </c>
      <c r="P446" s="757"/>
      <c r="Q446" s="774"/>
      <c r="R446" s="756"/>
      <c r="S446" s="774">
        <v>0</v>
      </c>
      <c r="T446" s="841"/>
      <c r="U446" s="797">
        <v>0</v>
      </c>
    </row>
    <row r="447" spans="1:21" ht="14.4" customHeight="1" x14ac:dyDescent="0.3">
      <c r="A447" s="755">
        <v>30</v>
      </c>
      <c r="B447" s="756" t="s">
        <v>1955</v>
      </c>
      <c r="C447" s="756" t="s">
        <v>1959</v>
      </c>
      <c r="D447" s="839" t="s">
        <v>2991</v>
      </c>
      <c r="E447" s="840" t="s">
        <v>1968</v>
      </c>
      <c r="F447" s="756" t="s">
        <v>1956</v>
      </c>
      <c r="G447" s="756" t="s">
        <v>2093</v>
      </c>
      <c r="H447" s="756" t="s">
        <v>531</v>
      </c>
      <c r="I447" s="756" t="s">
        <v>2564</v>
      </c>
      <c r="J447" s="756" t="s">
        <v>1029</v>
      </c>
      <c r="K447" s="756" t="s">
        <v>2565</v>
      </c>
      <c r="L447" s="757">
        <v>0</v>
      </c>
      <c r="M447" s="757">
        <v>0</v>
      </c>
      <c r="N447" s="756">
        <v>1</v>
      </c>
      <c r="O447" s="841">
        <v>0.5</v>
      </c>
      <c r="P447" s="757"/>
      <c r="Q447" s="774"/>
      <c r="R447" s="756"/>
      <c r="S447" s="774">
        <v>0</v>
      </c>
      <c r="T447" s="841"/>
      <c r="U447" s="797">
        <v>0</v>
      </c>
    </row>
    <row r="448" spans="1:21" ht="14.4" customHeight="1" x14ac:dyDescent="0.3">
      <c r="A448" s="755">
        <v>30</v>
      </c>
      <c r="B448" s="756" t="s">
        <v>1955</v>
      </c>
      <c r="C448" s="756" t="s">
        <v>1959</v>
      </c>
      <c r="D448" s="839" t="s">
        <v>2991</v>
      </c>
      <c r="E448" s="840" t="s">
        <v>1968</v>
      </c>
      <c r="F448" s="756" t="s">
        <v>1956</v>
      </c>
      <c r="G448" s="756" t="s">
        <v>2105</v>
      </c>
      <c r="H448" s="756" t="s">
        <v>531</v>
      </c>
      <c r="I448" s="756" t="s">
        <v>2566</v>
      </c>
      <c r="J448" s="756" t="s">
        <v>2384</v>
      </c>
      <c r="K448" s="756" t="s">
        <v>2567</v>
      </c>
      <c r="L448" s="757">
        <v>36.14</v>
      </c>
      <c r="M448" s="757">
        <v>36.14</v>
      </c>
      <c r="N448" s="756">
        <v>1</v>
      </c>
      <c r="O448" s="841">
        <v>0.5</v>
      </c>
      <c r="P448" s="757"/>
      <c r="Q448" s="774">
        <v>0</v>
      </c>
      <c r="R448" s="756"/>
      <c r="S448" s="774">
        <v>0</v>
      </c>
      <c r="T448" s="841"/>
      <c r="U448" s="797">
        <v>0</v>
      </c>
    </row>
    <row r="449" spans="1:21" ht="14.4" customHeight="1" x14ac:dyDescent="0.3">
      <c r="A449" s="755">
        <v>30</v>
      </c>
      <c r="B449" s="756" t="s">
        <v>1955</v>
      </c>
      <c r="C449" s="756" t="s">
        <v>1959</v>
      </c>
      <c r="D449" s="839" t="s">
        <v>2991</v>
      </c>
      <c r="E449" s="840" t="s">
        <v>1968</v>
      </c>
      <c r="F449" s="756" t="s">
        <v>1956</v>
      </c>
      <c r="G449" s="756" t="s">
        <v>2105</v>
      </c>
      <c r="H449" s="756" t="s">
        <v>558</v>
      </c>
      <c r="I449" s="756" t="s">
        <v>1582</v>
      </c>
      <c r="J449" s="756" t="s">
        <v>1183</v>
      </c>
      <c r="K449" s="756" t="s">
        <v>1583</v>
      </c>
      <c r="L449" s="757">
        <v>43.21</v>
      </c>
      <c r="M449" s="757">
        <v>43.21</v>
      </c>
      <c r="N449" s="756">
        <v>1</v>
      </c>
      <c r="O449" s="841">
        <v>0.5</v>
      </c>
      <c r="P449" s="757"/>
      <c r="Q449" s="774">
        <v>0</v>
      </c>
      <c r="R449" s="756"/>
      <c r="S449" s="774">
        <v>0</v>
      </c>
      <c r="T449" s="841"/>
      <c r="U449" s="797">
        <v>0</v>
      </c>
    </row>
    <row r="450" spans="1:21" ht="14.4" customHeight="1" x14ac:dyDescent="0.3">
      <c r="A450" s="755">
        <v>30</v>
      </c>
      <c r="B450" s="756" t="s">
        <v>1955</v>
      </c>
      <c r="C450" s="756" t="s">
        <v>1959</v>
      </c>
      <c r="D450" s="839" t="s">
        <v>2991</v>
      </c>
      <c r="E450" s="840" t="s">
        <v>1968</v>
      </c>
      <c r="F450" s="756" t="s">
        <v>1956</v>
      </c>
      <c r="G450" s="756" t="s">
        <v>2107</v>
      </c>
      <c r="H450" s="756" t="s">
        <v>531</v>
      </c>
      <c r="I450" s="756" t="s">
        <v>2108</v>
      </c>
      <c r="J450" s="756" t="s">
        <v>2109</v>
      </c>
      <c r="K450" s="756" t="s">
        <v>2110</v>
      </c>
      <c r="L450" s="757">
        <v>10.65</v>
      </c>
      <c r="M450" s="757">
        <v>10.65</v>
      </c>
      <c r="N450" s="756">
        <v>1</v>
      </c>
      <c r="O450" s="841">
        <v>0.5</v>
      </c>
      <c r="P450" s="757"/>
      <c r="Q450" s="774">
        <v>0</v>
      </c>
      <c r="R450" s="756"/>
      <c r="S450" s="774">
        <v>0</v>
      </c>
      <c r="T450" s="841"/>
      <c r="U450" s="797">
        <v>0</v>
      </c>
    </row>
    <row r="451" spans="1:21" ht="14.4" customHeight="1" x14ac:dyDescent="0.3">
      <c r="A451" s="755">
        <v>30</v>
      </c>
      <c r="B451" s="756" t="s">
        <v>1955</v>
      </c>
      <c r="C451" s="756" t="s">
        <v>1959</v>
      </c>
      <c r="D451" s="839" t="s">
        <v>2991</v>
      </c>
      <c r="E451" s="840" t="s">
        <v>1968</v>
      </c>
      <c r="F451" s="756" t="s">
        <v>1956</v>
      </c>
      <c r="G451" s="756" t="s">
        <v>2274</v>
      </c>
      <c r="H451" s="756" t="s">
        <v>531</v>
      </c>
      <c r="I451" s="756" t="s">
        <v>2275</v>
      </c>
      <c r="J451" s="756" t="s">
        <v>1418</v>
      </c>
      <c r="K451" s="756" t="s">
        <v>2276</v>
      </c>
      <c r="L451" s="757">
        <v>34.19</v>
      </c>
      <c r="M451" s="757">
        <v>68.38</v>
      </c>
      <c r="N451" s="756">
        <v>2</v>
      </c>
      <c r="O451" s="841">
        <v>1</v>
      </c>
      <c r="P451" s="757"/>
      <c r="Q451" s="774">
        <v>0</v>
      </c>
      <c r="R451" s="756"/>
      <c r="S451" s="774">
        <v>0</v>
      </c>
      <c r="T451" s="841"/>
      <c r="U451" s="797">
        <v>0</v>
      </c>
    </row>
    <row r="452" spans="1:21" ht="14.4" customHeight="1" x14ac:dyDescent="0.3">
      <c r="A452" s="755">
        <v>30</v>
      </c>
      <c r="B452" s="756" t="s">
        <v>1955</v>
      </c>
      <c r="C452" s="756" t="s">
        <v>1959</v>
      </c>
      <c r="D452" s="839" t="s">
        <v>2991</v>
      </c>
      <c r="E452" s="840" t="s">
        <v>1968</v>
      </c>
      <c r="F452" s="756" t="s">
        <v>1956</v>
      </c>
      <c r="G452" s="756" t="s">
        <v>2130</v>
      </c>
      <c r="H452" s="756" t="s">
        <v>558</v>
      </c>
      <c r="I452" s="756" t="s">
        <v>2131</v>
      </c>
      <c r="J452" s="756" t="s">
        <v>842</v>
      </c>
      <c r="K452" s="756" t="s">
        <v>1593</v>
      </c>
      <c r="L452" s="757">
        <v>368.16</v>
      </c>
      <c r="M452" s="757">
        <v>368.16</v>
      </c>
      <c r="N452" s="756">
        <v>1</v>
      </c>
      <c r="O452" s="841">
        <v>1</v>
      </c>
      <c r="P452" s="757"/>
      <c r="Q452" s="774">
        <v>0</v>
      </c>
      <c r="R452" s="756"/>
      <c r="S452" s="774">
        <v>0</v>
      </c>
      <c r="T452" s="841"/>
      <c r="U452" s="797">
        <v>0</v>
      </c>
    </row>
    <row r="453" spans="1:21" ht="14.4" customHeight="1" x14ac:dyDescent="0.3">
      <c r="A453" s="755">
        <v>30</v>
      </c>
      <c r="B453" s="756" t="s">
        <v>1955</v>
      </c>
      <c r="C453" s="756" t="s">
        <v>1959</v>
      </c>
      <c r="D453" s="839" t="s">
        <v>2991</v>
      </c>
      <c r="E453" s="840" t="s">
        <v>1968</v>
      </c>
      <c r="F453" s="756" t="s">
        <v>1956</v>
      </c>
      <c r="G453" s="756" t="s">
        <v>2130</v>
      </c>
      <c r="H453" s="756" t="s">
        <v>558</v>
      </c>
      <c r="I453" s="756" t="s">
        <v>2132</v>
      </c>
      <c r="J453" s="756" t="s">
        <v>842</v>
      </c>
      <c r="K453" s="756" t="s">
        <v>1597</v>
      </c>
      <c r="L453" s="757">
        <v>490.89</v>
      </c>
      <c r="M453" s="757">
        <v>490.89</v>
      </c>
      <c r="N453" s="756">
        <v>1</v>
      </c>
      <c r="O453" s="841">
        <v>0.5</v>
      </c>
      <c r="P453" s="757"/>
      <c r="Q453" s="774">
        <v>0</v>
      </c>
      <c r="R453" s="756"/>
      <c r="S453" s="774">
        <v>0</v>
      </c>
      <c r="T453" s="841"/>
      <c r="U453" s="797">
        <v>0</v>
      </c>
    </row>
    <row r="454" spans="1:21" ht="14.4" customHeight="1" x14ac:dyDescent="0.3">
      <c r="A454" s="755">
        <v>30</v>
      </c>
      <c r="B454" s="756" t="s">
        <v>1955</v>
      </c>
      <c r="C454" s="756" t="s">
        <v>1959</v>
      </c>
      <c r="D454" s="839" t="s">
        <v>2991</v>
      </c>
      <c r="E454" s="840" t="s">
        <v>1968</v>
      </c>
      <c r="F454" s="756" t="s">
        <v>1956</v>
      </c>
      <c r="G454" s="756" t="s">
        <v>2130</v>
      </c>
      <c r="H454" s="756" t="s">
        <v>558</v>
      </c>
      <c r="I454" s="756" t="s">
        <v>2280</v>
      </c>
      <c r="J454" s="756" t="s">
        <v>842</v>
      </c>
      <c r="K454" s="756" t="s">
        <v>1595</v>
      </c>
      <c r="L454" s="757">
        <v>736.33</v>
      </c>
      <c r="M454" s="757">
        <v>736.33</v>
      </c>
      <c r="N454" s="756">
        <v>1</v>
      </c>
      <c r="O454" s="841">
        <v>0.5</v>
      </c>
      <c r="P454" s="757"/>
      <c r="Q454" s="774">
        <v>0</v>
      </c>
      <c r="R454" s="756"/>
      <c r="S454" s="774">
        <v>0</v>
      </c>
      <c r="T454" s="841"/>
      <c r="U454" s="797">
        <v>0</v>
      </c>
    </row>
    <row r="455" spans="1:21" ht="14.4" customHeight="1" x14ac:dyDescent="0.3">
      <c r="A455" s="755">
        <v>30</v>
      </c>
      <c r="B455" s="756" t="s">
        <v>1955</v>
      </c>
      <c r="C455" s="756" t="s">
        <v>1959</v>
      </c>
      <c r="D455" s="839" t="s">
        <v>2991</v>
      </c>
      <c r="E455" s="840" t="s">
        <v>1968</v>
      </c>
      <c r="F455" s="756" t="s">
        <v>1956</v>
      </c>
      <c r="G455" s="756" t="s">
        <v>2133</v>
      </c>
      <c r="H455" s="756" t="s">
        <v>531</v>
      </c>
      <c r="I455" s="756" t="s">
        <v>2568</v>
      </c>
      <c r="J455" s="756" t="s">
        <v>786</v>
      </c>
      <c r="K455" s="756" t="s">
        <v>2569</v>
      </c>
      <c r="L455" s="757">
        <v>0</v>
      </c>
      <c r="M455" s="757">
        <v>0</v>
      </c>
      <c r="N455" s="756">
        <v>1</v>
      </c>
      <c r="O455" s="841">
        <v>0.5</v>
      </c>
      <c r="P455" s="757"/>
      <c r="Q455" s="774"/>
      <c r="R455" s="756"/>
      <c r="S455" s="774">
        <v>0</v>
      </c>
      <c r="T455" s="841"/>
      <c r="U455" s="797">
        <v>0</v>
      </c>
    </row>
    <row r="456" spans="1:21" ht="14.4" customHeight="1" x14ac:dyDescent="0.3">
      <c r="A456" s="755">
        <v>30</v>
      </c>
      <c r="B456" s="756" t="s">
        <v>1955</v>
      </c>
      <c r="C456" s="756" t="s">
        <v>1959</v>
      </c>
      <c r="D456" s="839" t="s">
        <v>2991</v>
      </c>
      <c r="E456" s="840" t="s">
        <v>1968</v>
      </c>
      <c r="F456" s="756" t="s">
        <v>1956</v>
      </c>
      <c r="G456" s="756" t="s">
        <v>2139</v>
      </c>
      <c r="H456" s="756" t="s">
        <v>531</v>
      </c>
      <c r="I456" s="756" t="s">
        <v>2140</v>
      </c>
      <c r="J456" s="756" t="s">
        <v>2141</v>
      </c>
      <c r="K456" s="756" t="s">
        <v>1802</v>
      </c>
      <c r="L456" s="757">
        <v>88.1</v>
      </c>
      <c r="M456" s="757">
        <v>88.1</v>
      </c>
      <c r="N456" s="756">
        <v>1</v>
      </c>
      <c r="O456" s="841">
        <v>1</v>
      </c>
      <c r="P456" s="757"/>
      <c r="Q456" s="774">
        <v>0</v>
      </c>
      <c r="R456" s="756"/>
      <c r="S456" s="774">
        <v>0</v>
      </c>
      <c r="T456" s="841"/>
      <c r="U456" s="797">
        <v>0</v>
      </c>
    </row>
    <row r="457" spans="1:21" ht="14.4" customHeight="1" x14ac:dyDescent="0.3">
      <c r="A457" s="755">
        <v>30</v>
      </c>
      <c r="B457" s="756" t="s">
        <v>1955</v>
      </c>
      <c r="C457" s="756" t="s">
        <v>1959</v>
      </c>
      <c r="D457" s="839" t="s">
        <v>2991</v>
      </c>
      <c r="E457" s="840" t="s">
        <v>1968</v>
      </c>
      <c r="F457" s="756" t="s">
        <v>1956</v>
      </c>
      <c r="G457" s="756" t="s">
        <v>2142</v>
      </c>
      <c r="H457" s="756" t="s">
        <v>531</v>
      </c>
      <c r="I457" s="756" t="s">
        <v>2143</v>
      </c>
      <c r="J457" s="756" t="s">
        <v>877</v>
      </c>
      <c r="K457" s="756" t="s">
        <v>2144</v>
      </c>
      <c r="L457" s="757">
        <v>93.71</v>
      </c>
      <c r="M457" s="757">
        <v>93.71</v>
      </c>
      <c r="N457" s="756">
        <v>1</v>
      </c>
      <c r="O457" s="841">
        <v>0.5</v>
      </c>
      <c r="P457" s="757"/>
      <c r="Q457" s="774">
        <v>0</v>
      </c>
      <c r="R457" s="756"/>
      <c r="S457" s="774">
        <v>0</v>
      </c>
      <c r="T457" s="841"/>
      <c r="U457" s="797">
        <v>0</v>
      </c>
    </row>
    <row r="458" spans="1:21" ht="14.4" customHeight="1" x14ac:dyDescent="0.3">
      <c r="A458" s="755">
        <v>30</v>
      </c>
      <c r="B458" s="756" t="s">
        <v>1955</v>
      </c>
      <c r="C458" s="756" t="s">
        <v>1959</v>
      </c>
      <c r="D458" s="839" t="s">
        <v>2991</v>
      </c>
      <c r="E458" s="840" t="s">
        <v>1968</v>
      </c>
      <c r="F458" s="756" t="s">
        <v>1956</v>
      </c>
      <c r="G458" s="756" t="s">
        <v>2286</v>
      </c>
      <c r="H458" s="756" t="s">
        <v>531</v>
      </c>
      <c r="I458" s="756" t="s">
        <v>2287</v>
      </c>
      <c r="J458" s="756" t="s">
        <v>2288</v>
      </c>
      <c r="K458" s="756" t="s">
        <v>2289</v>
      </c>
      <c r="L458" s="757">
        <v>0</v>
      </c>
      <c r="M458" s="757">
        <v>0</v>
      </c>
      <c r="N458" s="756">
        <v>1</v>
      </c>
      <c r="O458" s="841">
        <v>1</v>
      </c>
      <c r="P458" s="757"/>
      <c r="Q458" s="774"/>
      <c r="R458" s="756"/>
      <c r="S458" s="774">
        <v>0</v>
      </c>
      <c r="T458" s="841"/>
      <c r="U458" s="797">
        <v>0</v>
      </c>
    </row>
    <row r="459" spans="1:21" ht="14.4" customHeight="1" x14ac:dyDescent="0.3">
      <c r="A459" s="755">
        <v>30</v>
      </c>
      <c r="B459" s="756" t="s">
        <v>1955</v>
      </c>
      <c r="C459" s="756" t="s">
        <v>1959</v>
      </c>
      <c r="D459" s="839" t="s">
        <v>2991</v>
      </c>
      <c r="E459" s="840" t="s">
        <v>1968</v>
      </c>
      <c r="F459" s="756" t="s">
        <v>1956</v>
      </c>
      <c r="G459" s="756" t="s">
        <v>2148</v>
      </c>
      <c r="H459" s="756" t="s">
        <v>558</v>
      </c>
      <c r="I459" s="756" t="s">
        <v>2492</v>
      </c>
      <c r="J459" s="756" t="s">
        <v>1546</v>
      </c>
      <c r="K459" s="756" t="s">
        <v>2493</v>
      </c>
      <c r="L459" s="757">
        <v>23.42</v>
      </c>
      <c r="M459" s="757">
        <v>23.42</v>
      </c>
      <c r="N459" s="756">
        <v>1</v>
      </c>
      <c r="O459" s="841">
        <v>0.5</v>
      </c>
      <c r="P459" s="757"/>
      <c r="Q459" s="774">
        <v>0</v>
      </c>
      <c r="R459" s="756"/>
      <c r="S459" s="774">
        <v>0</v>
      </c>
      <c r="T459" s="841"/>
      <c r="U459" s="797">
        <v>0</v>
      </c>
    </row>
    <row r="460" spans="1:21" ht="14.4" customHeight="1" x14ac:dyDescent="0.3">
      <c r="A460" s="755">
        <v>30</v>
      </c>
      <c r="B460" s="756" t="s">
        <v>1955</v>
      </c>
      <c r="C460" s="756" t="s">
        <v>1959</v>
      </c>
      <c r="D460" s="839" t="s">
        <v>2991</v>
      </c>
      <c r="E460" s="840" t="s">
        <v>1968</v>
      </c>
      <c r="F460" s="756" t="s">
        <v>1956</v>
      </c>
      <c r="G460" s="756" t="s">
        <v>2148</v>
      </c>
      <c r="H460" s="756" t="s">
        <v>558</v>
      </c>
      <c r="I460" s="756" t="s">
        <v>1545</v>
      </c>
      <c r="J460" s="756" t="s">
        <v>1546</v>
      </c>
      <c r="K460" s="756" t="s">
        <v>1547</v>
      </c>
      <c r="L460" s="757">
        <v>28.81</v>
      </c>
      <c r="M460" s="757">
        <v>86.429999999999993</v>
      </c>
      <c r="N460" s="756">
        <v>3</v>
      </c>
      <c r="O460" s="841">
        <v>1.5</v>
      </c>
      <c r="P460" s="757"/>
      <c r="Q460" s="774">
        <v>0</v>
      </c>
      <c r="R460" s="756"/>
      <c r="S460" s="774">
        <v>0</v>
      </c>
      <c r="T460" s="841"/>
      <c r="U460" s="797">
        <v>0</v>
      </c>
    </row>
    <row r="461" spans="1:21" ht="14.4" customHeight="1" x14ac:dyDescent="0.3">
      <c r="A461" s="755">
        <v>30</v>
      </c>
      <c r="B461" s="756" t="s">
        <v>1955</v>
      </c>
      <c r="C461" s="756" t="s">
        <v>1959</v>
      </c>
      <c r="D461" s="839" t="s">
        <v>2991</v>
      </c>
      <c r="E461" s="840" t="s">
        <v>1968</v>
      </c>
      <c r="F461" s="756" t="s">
        <v>1956</v>
      </c>
      <c r="G461" s="756" t="s">
        <v>2150</v>
      </c>
      <c r="H461" s="756" t="s">
        <v>558</v>
      </c>
      <c r="I461" s="756" t="s">
        <v>1659</v>
      </c>
      <c r="J461" s="756" t="s">
        <v>1135</v>
      </c>
      <c r="K461" s="756" t="s">
        <v>1640</v>
      </c>
      <c r="L461" s="757">
        <v>48.27</v>
      </c>
      <c r="M461" s="757">
        <v>96.54</v>
      </c>
      <c r="N461" s="756">
        <v>2</v>
      </c>
      <c r="O461" s="841">
        <v>1</v>
      </c>
      <c r="P461" s="757"/>
      <c r="Q461" s="774">
        <v>0</v>
      </c>
      <c r="R461" s="756"/>
      <c r="S461" s="774">
        <v>0</v>
      </c>
      <c r="T461" s="841"/>
      <c r="U461" s="797">
        <v>0</v>
      </c>
    </row>
    <row r="462" spans="1:21" ht="14.4" customHeight="1" x14ac:dyDescent="0.3">
      <c r="A462" s="755">
        <v>30</v>
      </c>
      <c r="B462" s="756" t="s">
        <v>1955</v>
      </c>
      <c r="C462" s="756" t="s">
        <v>1959</v>
      </c>
      <c r="D462" s="839" t="s">
        <v>2991</v>
      </c>
      <c r="E462" s="840" t="s">
        <v>1968</v>
      </c>
      <c r="F462" s="756" t="s">
        <v>1956</v>
      </c>
      <c r="G462" s="756" t="s">
        <v>2409</v>
      </c>
      <c r="H462" s="756" t="s">
        <v>558</v>
      </c>
      <c r="I462" s="756" t="s">
        <v>1946</v>
      </c>
      <c r="J462" s="756" t="s">
        <v>1947</v>
      </c>
      <c r="K462" s="756" t="s">
        <v>1353</v>
      </c>
      <c r="L462" s="757">
        <v>194.26</v>
      </c>
      <c r="M462" s="757">
        <v>194.26</v>
      </c>
      <c r="N462" s="756">
        <v>1</v>
      </c>
      <c r="O462" s="841">
        <v>0.5</v>
      </c>
      <c r="P462" s="757"/>
      <c r="Q462" s="774">
        <v>0</v>
      </c>
      <c r="R462" s="756"/>
      <c r="S462" s="774">
        <v>0</v>
      </c>
      <c r="T462" s="841"/>
      <c r="U462" s="797">
        <v>0</v>
      </c>
    </row>
    <row r="463" spans="1:21" ht="14.4" customHeight="1" x14ac:dyDescent="0.3">
      <c r="A463" s="755">
        <v>30</v>
      </c>
      <c r="B463" s="756" t="s">
        <v>1955</v>
      </c>
      <c r="C463" s="756" t="s">
        <v>1959</v>
      </c>
      <c r="D463" s="839" t="s">
        <v>2991</v>
      </c>
      <c r="E463" s="840" t="s">
        <v>1968</v>
      </c>
      <c r="F463" s="756" t="s">
        <v>1956</v>
      </c>
      <c r="G463" s="756" t="s">
        <v>2156</v>
      </c>
      <c r="H463" s="756" t="s">
        <v>558</v>
      </c>
      <c r="I463" s="756" t="s">
        <v>1669</v>
      </c>
      <c r="J463" s="756" t="s">
        <v>1667</v>
      </c>
      <c r="K463" s="756" t="s">
        <v>1670</v>
      </c>
      <c r="L463" s="757">
        <v>16.09</v>
      </c>
      <c r="M463" s="757">
        <v>16.09</v>
      </c>
      <c r="N463" s="756">
        <v>1</v>
      </c>
      <c r="O463" s="841">
        <v>0.5</v>
      </c>
      <c r="P463" s="757"/>
      <c r="Q463" s="774">
        <v>0</v>
      </c>
      <c r="R463" s="756"/>
      <c r="S463" s="774">
        <v>0</v>
      </c>
      <c r="T463" s="841"/>
      <c r="U463" s="797">
        <v>0</v>
      </c>
    </row>
    <row r="464" spans="1:21" ht="14.4" customHeight="1" x14ac:dyDescent="0.3">
      <c r="A464" s="755">
        <v>30</v>
      </c>
      <c r="B464" s="756" t="s">
        <v>1955</v>
      </c>
      <c r="C464" s="756" t="s">
        <v>1959</v>
      </c>
      <c r="D464" s="839" t="s">
        <v>2991</v>
      </c>
      <c r="E464" s="840" t="s">
        <v>1968</v>
      </c>
      <c r="F464" s="756" t="s">
        <v>1956</v>
      </c>
      <c r="G464" s="756" t="s">
        <v>2417</v>
      </c>
      <c r="H464" s="756" t="s">
        <v>531</v>
      </c>
      <c r="I464" s="756" t="s">
        <v>2498</v>
      </c>
      <c r="J464" s="756" t="s">
        <v>995</v>
      </c>
      <c r="K464" s="756" t="s">
        <v>619</v>
      </c>
      <c r="L464" s="757">
        <v>0</v>
      </c>
      <c r="M464" s="757">
        <v>0</v>
      </c>
      <c r="N464" s="756">
        <v>1</v>
      </c>
      <c r="O464" s="841">
        <v>0.5</v>
      </c>
      <c r="P464" s="757"/>
      <c r="Q464" s="774"/>
      <c r="R464" s="756"/>
      <c r="S464" s="774">
        <v>0</v>
      </c>
      <c r="T464" s="841"/>
      <c r="U464" s="797">
        <v>0</v>
      </c>
    </row>
    <row r="465" spans="1:21" ht="14.4" customHeight="1" x14ac:dyDescent="0.3">
      <c r="A465" s="755">
        <v>30</v>
      </c>
      <c r="B465" s="756" t="s">
        <v>1955</v>
      </c>
      <c r="C465" s="756" t="s">
        <v>1959</v>
      </c>
      <c r="D465" s="839" t="s">
        <v>2991</v>
      </c>
      <c r="E465" s="840" t="s">
        <v>1968</v>
      </c>
      <c r="F465" s="756" t="s">
        <v>1956</v>
      </c>
      <c r="G465" s="756" t="s">
        <v>2417</v>
      </c>
      <c r="H465" s="756" t="s">
        <v>531</v>
      </c>
      <c r="I465" s="756" t="s">
        <v>2418</v>
      </c>
      <c r="J465" s="756" t="s">
        <v>832</v>
      </c>
      <c r="K465" s="756" t="s">
        <v>2419</v>
      </c>
      <c r="L465" s="757">
        <v>0</v>
      </c>
      <c r="M465" s="757">
        <v>0</v>
      </c>
      <c r="N465" s="756">
        <v>2</v>
      </c>
      <c r="O465" s="841">
        <v>1</v>
      </c>
      <c r="P465" s="757"/>
      <c r="Q465" s="774"/>
      <c r="R465" s="756"/>
      <c r="S465" s="774">
        <v>0</v>
      </c>
      <c r="T465" s="841"/>
      <c r="U465" s="797">
        <v>0</v>
      </c>
    </row>
    <row r="466" spans="1:21" ht="14.4" customHeight="1" x14ac:dyDescent="0.3">
      <c r="A466" s="755">
        <v>30</v>
      </c>
      <c r="B466" s="756" t="s">
        <v>1955</v>
      </c>
      <c r="C466" s="756" t="s">
        <v>1959</v>
      </c>
      <c r="D466" s="839" t="s">
        <v>2991</v>
      </c>
      <c r="E466" s="840" t="s">
        <v>1968</v>
      </c>
      <c r="F466" s="756" t="s">
        <v>1956</v>
      </c>
      <c r="G466" s="756" t="s">
        <v>2176</v>
      </c>
      <c r="H466" s="756" t="s">
        <v>531</v>
      </c>
      <c r="I466" s="756" t="s">
        <v>2177</v>
      </c>
      <c r="J466" s="756" t="s">
        <v>1295</v>
      </c>
      <c r="K466" s="756" t="s">
        <v>2178</v>
      </c>
      <c r="L466" s="757">
        <v>42.08</v>
      </c>
      <c r="M466" s="757">
        <v>126.24</v>
      </c>
      <c r="N466" s="756">
        <v>3</v>
      </c>
      <c r="O466" s="841">
        <v>1.5</v>
      </c>
      <c r="P466" s="757"/>
      <c r="Q466" s="774">
        <v>0</v>
      </c>
      <c r="R466" s="756"/>
      <c r="S466" s="774">
        <v>0</v>
      </c>
      <c r="T466" s="841"/>
      <c r="U466" s="797">
        <v>0</v>
      </c>
    </row>
    <row r="467" spans="1:21" ht="14.4" customHeight="1" x14ac:dyDescent="0.3">
      <c r="A467" s="755">
        <v>30</v>
      </c>
      <c r="B467" s="756" t="s">
        <v>1955</v>
      </c>
      <c r="C467" s="756" t="s">
        <v>1959</v>
      </c>
      <c r="D467" s="839" t="s">
        <v>2991</v>
      </c>
      <c r="E467" s="840" t="s">
        <v>1968</v>
      </c>
      <c r="F467" s="756" t="s">
        <v>1956</v>
      </c>
      <c r="G467" s="756" t="s">
        <v>2186</v>
      </c>
      <c r="H467" s="756" t="s">
        <v>531</v>
      </c>
      <c r="I467" s="756" t="s">
        <v>2570</v>
      </c>
      <c r="J467" s="756" t="s">
        <v>805</v>
      </c>
      <c r="K467" s="756" t="s">
        <v>2571</v>
      </c>
      <c r="L467" s="757">
        <v>47.2</v>
      </c>
      <c r="M467" s="757">
        <v>47.2</v>
      </c>
      <c r="N467" s="756">
        <v>1</v>
      </c>
      <c r="O467" s="841">
        <v>0.5</v>
      </c>
      <c r="P467" s="757"/>
      <c r="Q467" s="774">
        <v>0</v>
      </c>
      <c r="R467" s="756"/>
      <c r="S467" s="774">
        <v>0</v>
      </c>
      <c r="T467" s="841"/>
      <c r="U467" s="797">
        <v>0</v>
      </c>
    </row>
    <row r="468" spans="1:21" ht="14.4" customHeight="1" x14ac:dyDescent="0.3">
      <c r="A468" s="755">
        <v>30</v>
      </c>
      <c r="B468" s="756" t="s">
        <v>1955</v>
      </c>
      <c r="C468" s="756" t="s">
        <v>1959</v>
      </c>
      <c r="D468" s="839" t="s">
        <v>2991</v>
      </c>
      <c r="E468" s="840" t="s">
        <v>1968</v>
      </c>
      <c r="F468" s="756" t="s">
        <v>1956</v>
      </c>
      <c r="G468" s="756" t="s">
        <v>2197</v>
      </c>
      <c r="H468" s="756" t="s">
        <v>531</v>
      </c>
      <c r="I468" s="756" t="s">
        <v>2202</v>
      </c>
      <c r="J468" s="756" t="s">
        <v>662</v>
      </c>
      <c r="K468" s="756" t="s">
        <v>2203</v>
      </c>
      <c r="L468" s="757">
        <v>0</v>
      </c>
      <c r="M468" s="757">
        <v>0</v>
      </c>
      <c r="N468" s="756">
        <v>1</v>
      </c>
      <c r="O468" s="841">
        <v>0.5</v>
      </c>
      <c r="P468" s="757"/>
      <c r="Q468" s="774"/>
      <c r="R468" s="756"/>
      <c r="S468" s="774">
        <v>0</v>
      </c>
      <c r="T468" s="841"/>
      <c r="U468" s="797">
        <v>0</v>
      </c>
    </row>
    <row r="469" spans="1:21" ht="14.4" customHeight="1" x14ac:dyDescent="0.3">
      <c r="A469" s="755">
        <v>30</v>
      </c>
      <c r="B469" s="756" t="s">
        <v>1955</v>
      </c>
      <c r="C469" s="756" t="s">
        <v>1959</v>
      </c>
      <c r="D469" s="839" t="s">
        <v>2991</v>
      </c>
      <c r="E469" s="840" t="s">
        <v>1968</v>
      </c>
      <c r="F469" s="756" t="s">
        <v>1956</v>
      </c>
      <c r="G469" s="756" t="s">
        <v>1312</v>
      </c>
      <c r="H469" s="756" t="s">
        <v>558</v>
      </c>
      <c r="I469" s="756" t="s">
        <v>2572</v>
      </c>
      <c r="J469" s="756" t="s">
        <v>1586</v>
      </c>
      <c r="K469" s="756" t="s">
        <v>2573</v>
      </c>
      <c r="L469" s="757">
        <v>93.75</v>
      </c>
      <c r="M469" s="757">
        <v>93.75</v>
      </c>
      <c r="N469" s="756">
        <v>1</v>
      </c>
      <c r="O469" s="841">
        <v>0.5</v>
      </c>
      <c r="P469" s="757"/>
      <c r="Q469" s="774">
        <v>0</v>
      </c>
      <c r="R469" s="756"/>
      <c r="S469" s="774">
        <v>0</v>
      </c>
      <c r="T469" s="841"/>
      <c r="U469" s="797">
        <v>0</v>
      </c>
    </row>
    <row r="470" spans="1:21" ht="14.4" customHeight="1" x14ac:dyDescent="0.3">
      <c r="A470" s="755">
        <v>30</v>
      </c>
      <c r="B470" s="756" t="s">
        <v>1955</v>
      </c>
      <c r="C470" s="756" t="s">
        <v>1959</v>
      </c>
      <c r="D470" s="839" t="s">
        <v>2991</v>
      </c>
      <c r="E470" s="840" t="s">
        <v>1968</v>
      </c>
      <c r="F470" s="756" t="s">
        <v>1956</v>
      </c>
      <c r="G470" s="756" t="s">
        <v>1312</v>
      </c>
      <c r="H470" s="756" t="s">
        <v>558</v>
      </c>
      <c r="I470" s="756" t="s">
        <v>1588</v>
      </c>
      <c r="J470" s="756" t="s">
        <v>1589</v>
      </c>
      <c r="K470" s="756" t="s">
        <v>1590</v>
      </c>
      <c r="L470" s="757">
        <v>120.61</v>
      </c>
      <c r="M470" s="757">
        <v>241.22</v>
      </c>
      <c r="N470" s="756">
        <v>2</v>
      </c>
      <c r="O470" s="841">
        <v>1</v>
      </c>
      <c r="P470" s="757"/>
      <c r="Q470" s="774">
        <v>0</v>
      </c>
      <c r="R470" s="756"/>
      <c r="S470" s="774">
        <v>0</v>
      </c>
      <c r="T470" s="841"/>
      <c r="U470" s="797">
        <v>0</v>
      </c>
    </row>
    <row r="471" spans="1:21" ht="14.4" customHeight="1" x14ac:dyDescent="0.3">
      <c r="A471" s="755">
        <v>30</v>
      </c>
      <c r="B471" s="756" t="s">
        <v>1955</v>
      </c>
      <c r="C471" s="756" t="s">
        <v>1959</v>
      </c>
      <c r="D471" s="839" t="s">
        <v>2991</v>
      </c>
      <c r="E471" s="840" t="s">
        <v>1968</v>
      </c>
      <c r="F471" s="756" t="s">
        <v>1956</v>
      </c>
      <c r="G471" s="756" t="s">
        <v>2209</v>
      </c>
      <c r="H471" s="756" t="s">
        <v>558</v>
      </c>
      <c r="I471" s="756" t="s">
        <v>1612</v>
      </c>
      <c r="J471" s="756" t="s">
        <v>1608</v>
      </c>
      <c r="K471" s="756" t="s">
        <v>1613</v>
      </c>
      <c r="L471" s="757">
        <v>1887.9</v>
      </c>
      <c r="M471" s="757">
        <v>1887.9</v>
      </c>
      <c r="N471" s="756">
        <v>1</v>
      </c>
      <c r="O471" s="841">
        <v>1</v>
      </c>
      <c r="P471" s="757"/>
      <c r="Q471" s="774">
        <v>0</v>
      </c>
      <c r="R471" s="756"/>
      <c r="S471" s="774">
        <v>0</v>
      </c>
      <c r="T471" s="841"/>
      <c r="U471" s="797">
        <v>0</v>
      </c>
    </row>
    <row r="472" spans="1:21" ht="14.4" customHeight="1" x14ac:dyDescent="0.3">
      <c r="A472" s="755">
        <v>30</v>
      </c>
      <c r="B472" s="756" t="s">
        <v>1955</v>
      </c>
      <c r="C472" s="756" t="s">
        <v>1959</v>
      </c>
      <c r="D472" s="839" t="s">
        <v>2991</v>
      </c>
      <c r="E472" s="840" t="s">
        <v>1968</v>
      </c>
      <c r="F472" s="756" t="s">
        <v>1956</v>
      </c>
      <c r="G472" s="756" t="s">
        <v>2574</v>
      </c>
      <c r="H472" s="756" t="s">
        <v>531</v>
      </c>
      <c r="I472" s="756" t="s">
        <v>2575</v>
      </c>
      <c r="J472" s="756" t="s">
        <v>636</v>
      </c>
      <c r="K472" s="756" t="s">
        <v>2576</v>
      </c>
      <c r="L472" s="757">
        <v>203.9</v>
      </c>
      <c r="M472" s="757">
        <v>203.9</v>
      </c>
      <c r="N472" s="756">
        <v>1</v>
      </c>
      <c r="O472" s="841">
        <v>0.5</v>
      </c>
      <c r="P472" s="757"/>
      <c r="Q472" s="774">
        <v>0</v>
      </c>
      <c r="R472" s="756"/>
      <c r="S472" s="774">
        <v>0</v>
      </c>
      <c r="T472" s="841"/>
      <c r="U472" s="797">
        <v>0</v>
      </c>
    </row>
    <row r="473" spans="1:21" ht="14.4" customHeight="1" x14ac:dyDescent="0.3">
      <c r="A473" s="755">
        <v>30</v>
      </c>
      <c r="B473" s="756" t="s">
        <v>1955</v>
      </c>
      <c r="C473" s="756" t="s">
        <v>1959</v>
      </c>
      <c r="D473" s="839" t="s">
        <v>2991</v>
      </c>
      <c r="E473" s="840" t="s">
        <v>1968</v>
      </c>
      <c r="F473" s="756" t="s">
        <v>1956</v>
      </c>
      <c r="G473" s="756" t="s">
        <v>2451</v>
      </c>
      <c r="H473" s="756" t="s">
        <v>531</v>
      </c>
      <c r="I473" s="756" t="s">
        <v>2577</v>
      </c>
      <c r="J473" s="756" t="s">
        <v>2453</v>
      </c>
      <c r="K473" s="756" t="s">
        <v>2578</v>
      </c>
      <c r="L473" s="757">
        <v>140.38</v>
      </c>
      <c r="M473" s="757">
        <v>140.38</v>
      </c>
      <c r="N473" s="756">
        <v>1</v>
      </c>
      <c r="O473" s="841">
        <v>0.5</v>
      </c>
      <c r="P473" s="757"/>
      <c r="Q473" s="774">
        <v>0</v>
      </c>
      <c r="R473" s="756"/>
      <c r="S473" s="774">
        <v>0</v>
      </c>
      <c r="T473" s="841"/>
      <c r="U473" s="797">
        <v>0</v>
      </c>
    </row>
    <row r="474" spans="1:21" ht="14.4" customHeight="1" x14ac:dyDescent="0.3">
      <c r="A474" s="755">
        <v>30</v>
      </c>
      <c r="B474" s="756" t="s">
        <v>1955</v>
      </c>
      <c r="C474" s="756" t="s">
        <v>1961</v>
      </c>
      <c r="D474" s="839" t="s">
        <v>2992</v>
      </c>
      <c r="E474" s="840" t="s">
        <v>1967</v>
      </c>
      <c r="F474" s="756" t="s">
        <v>1956</v>
      </c>
      <c r="G474" s="756" t="s">
        <v>2579</v>
      </c>
      <c r="H474" s="756" t="s">
        <v>531</v>
      </c>
      <c r="I474" s="756" t="s">
        <v>2580</v>
      </c>
      <c r="J474" s="756" t="s">
        <v>2581</v>
      </c>
      <c r="K474" s="756" t="s">
        <v>2582</v>
      </c>
      <c r="L474" s="757">
        <v>254.83</v>
      </c>
      <c r="M474" s="757">
        <v>1528.98</v>
      </c>
      <c r="N474" s="756">
        <v>6</v>
      </c>
      <c r="O474" s="841">
        <v>2</v>
      </c>
      <c r="P474" s="757"/>
      <c r="Q474" s="774">
        <v>0</v>
      </c>
      <c r="R474" s="756"/>
      <c r="S474" s="774">
        <v>0</v>
      </c>
      <c r="T474" s="841"/>
      <c r="U474" s="797">
        <v>0</v>
      </c>
    </row>
    <row r="475" spans="1:21" ht="14.4" customHeight="1" x14ac:dyDescent="0.3">
      <c r="A475" s="755">
        <v>30</v>
      </c>
      <c r="B475" s="756" t="s">
        <v>1955</v>
      </c>
      <c r="C475" s="756" t="s">
        <v>1961</v>
      </c>
      <c r="D475" s="839" t="s">
        <v>2992</v>
      </c>
      <c r="E475" s="840" t="s">
        <v>1967</v>
      </c>
      <c r="F475" s="756" t="s">
        <v>1956</v>
      </c>
      <c r="G475" s="756" t="s">
        <v>1976</v>
      </c>
      <c r="H475" s="756" t="s">
        <v>531</v>
      </c>
      <c r="I475" s="756" t="s">
        <v>2583</v>
      </c>
      <c r="J475" s="756" t="s">
        <v>2584</v>
      </c>
      <c r="K475" s="756" t="s">
        <v>2531</v>
      </c>
      <c r="L475" s="757">
        <v>72.55</v>
      </c>
      <c r="M475" s="757">
        <v>145.1</v>
      </c>
      <c r="N475" s="756">
        <v>2</v>
      </c>
      <c r="O475" s="841">
        <v>1</v>
      </c>
      <c r="P475" s="757"/>
      <c r="Q475" s="774">
        <v>0</v>
      </c>
      <c r="R475" s="756"/>
      <c r="S475" s="774">
        <v>0</v>
      </c>
      <c r="T475" s="841"/>
      <c r="U475" s="797">
        <v>0</v>
      </c>
    </row>
    <row r="476" spans="1:21" ht="14.4" customHeight="1" x14ac:dyDescent="0.3">
      <c r="A476" s="755">
        <v>30</v>
      </c>
      <c r="B476" s="756" t="s">
        <v>1955</v>
      </c>
      <c r="C476" s="756" t="s">
        <v>1961</v>
      </c>
      <c r="D476" s="839" t="s">
        <v>2992</v>
      </c>
      <c r="E476" s="840" t="s">
        <v>1967</v>
      </c>
      <c r="F476" s="756" t="s">
        <v>1956</v>
      </c>
      <c r="G476" s="756" t="s">
        <v>1976</v>
      </c>
      <c r="H476" s="756" t="s">
        <v>531</v>
      </c>
      <c r="I476" s="756" t="s">
        <v>1806</v>
      </c>
      <c r="J476" s="756" t="s">
        <v>1051</v>
      </c>
      <c r="K476" s="756" t="s">
        <v>1807</v>
      </c>
      <c r="L476" s="757">
        <v>36.270000000000003</v>
      </c>
      <c r="M476" s="757">
        <v>36.270000000000003</v>
      </c>
      <c r="N476" s="756">
        <v>1</v>
      </c>
      <c r="O476" s="841">
        <v>1</v>
      </c>
      <c r="P476" s="757">
        <v>36.270000000000003</v>
      </c>
      <c r="Q476" s="774">
        <v>1</v>
      </c>
      <c r="R476" s="756">
        <v>1</v>
      </c>
      <c r="S476" s="774">
        <v>1</v>
      </c>
      <c r="T476" s="841">
        <v>1</v>
      </c>
      <c r="U476" s="797">
        <v>1</v>
      </c>
    </row>
    <row r="477" spans="1:21" ht="14.4" customHeight="1" x14ac:dyDescent="0.3">
      <c r="A477" s="755">
        <v>30</v>
      </c>
      <c r="B477" s="756" t="s">
        <v>1955</v>
      </c>
      <c r="C477" s="756" t="s">
        <v>1961</v>
      </c>
      <c r="D477" s="839" t="s">
        <v>2992</v>
      </c>
      <c r="E477" s="840" t="s">
        <v>1967</v>
      </c>
      <c r="F477" s="756" t="s">
        <v>1956</v>
      </c>
      <c r="G477" s="756" t="s">
        <v>1976</v>
      </c>
      <c r="H477" s="756" t="s">
        <v>531</v>
      </c>
      <c r="I477" s="756" t="s">
        <v>2585</v>
      </c>
      <c r="J477" s="756" t="s">
        <v>1053</v>
      </c>
      <c r="K477" s="756" t="s">
        <v>2586</v>
      </c>
      <c r="L477" s="757">
        <v>121.75</v>
      </c>
      <c r="M477" s="757">
        <v>121.75</v>
      </c>
      <c r="N477" s="756">
        <v>1</v>
      </c>
      <c r="O477" s="841">
        <v>1</v>
      </c>
      <c r="P477" s="757"/>
      <c r="Q477" s="774">
        <v>0</v>
      </c>
      <c r="R477" s="756"/>
      <c r="S477" s="774">
        <v>0</v>
      </c>
      <c r="T477" s="841"/>
      <c r="U477" s="797">
        <v>0</v>
      </c>
    </row>
    <row r="478" spans="1:21" ht="14.4" customHeight="1" x14ac:dyDescent="0.3">
      <c r="A478" s="755">
        <v>30</v>
      </c>
      <c r="B478" s="756" t="s">
        <v>1955</v>
      </c>
      <c r="C478" s="756" t="s">
        <v>1961</v>
      </c>
      <c r="D478" s="839" t="s">
        <v>2992</v>
      </c>
      <c r="E478" s="840" t="s">
        <v>1967</v>
      </c>
      <c r="F478" s="756" t="s">
        <v>1956</v>
      </c>
      <c r="G478" s="756" t="s">
        <v>1977</v>
      </c>
      <c r="H478" s="756" t="s">
        <v>531</v>
      </c>
      <c r="I478" s="756" t="s">
        <v>2587</v>
      </c>
      <c r="J478" s="756" t="s">
        <v>2588</v>
      </c>
      <c r="K478" s="756" t="s">
        <v>2589</v>
      </c>
      <c r="L478" s="757">
        <v>14.11</v>
      </c>
      <c r="M478" s="757">
        <v>28.22</v>
      </c>
      <c r="N478" s="756">
        <v>2</v>
      </c>
      <c r="O478" s="841">
        <v>0.5</v>
      </c>
      <c r="P478" s="757">
        <v>28.22</v>
      </c>
      <c r="Q478" s="774">
        <v>1</v>
      </c>
      <c r="R478" s="756">
        <v>2</v>
      </c>
      <c r="S478" s="774">
        <v>1</v>
      </c>
      <c r="T478" s="841">
        <v>0.5</v>
      </c>
      <c r="U478" s="797">
        <v>1</v>
      </c>
    </row>
    <row r="479" spans="1:21" ht="14.4" customHeight="1" x14ac:dyDescent="0.3">
      <c r="A479" s="755">
        <v>30</v>
      </c>
      <c r="B479" s="756" t="s">
        <v>1955</v>
      </c>
      <c r="C479" s="756" t="s">
        <v>1961</v>
      </c>
      <c r="D479" s="839" t="s">
        <v>2992</v>
      </c>
      <c r="E479" s="840" t="s">
        <v>1967</v>
      </c>
      <c r="F479" s="756" t="s">
        <v>1956</v>
      </c>
      <c r="G479" s="756" t="s">
        <v>1977</v>
      </c>
      <c r="H479" s="756" t="s">
        <v>531</v>
      </c>
      <c r="I479" s="756" t="s">
        <v>1853</v>
      </c>
      <c r="J479" s="756" t="s">
        <v>1318</v>
      </c>
      <c r="K479" s="756" t="s">
        <v>1854</v>
      </c>
      <c r="L479" s="757">
        <v>4.7</v>
      </c>
      <c r="M479" s="757">
        <v>9.4</v>
      </c>
      <c r="N479" s="756">
        <v>2</v>
      </c>
      <c r="O479" s="841">
        <v>1</v>
      </c>
      <c r="P479" s="757"/>
      <c r="Q479" s="774">
        <v>0</v>
      </c>
      <c r="R479" s="756"/>
      <c r="S479" s="774">
        <v>0</v>
      </c>
      <c r="T479" s="841"/>
      <c r="U479" s="797">
        <v>0</v>
      </c>
    </row>
    <row r="480" spans="1:21" ht="14.4" customHeight="1" x14ac:dyDescent="0.3">
      <c r="A480" s="755">
        <v>30</v>
      </c>
      <c r="B480" s="756" t="s">
        <v>1955</v>
      </c>
      <c r="C480" s="756" t="s">
        <v>1961</v>
      </c>
      <c r="D480" s="839" t="s">
        <v>2992</v>
      </c>
      <c r="E480" s="840" t="s">
        <v>1967</v>
      </c>
      <c r="F480" s="756" t="s">
        <v>1956</v>
      </c>
      <c r="G480" s="756" t="s">
        <v>1977</v>
      </c>
      <c r="H480" s="756" t="s">
        <v>531</v>
      </c>
      <c r="I480" s="756" t="s">
        <v>2590</v>
      </c>
      <c r="J480" s="756" t="s">
        <v>1318</v>
      </c>
      <c r="K480" s="756" t="s">
        <v>1852</v>
      </c>
      <c r="L480" s="757">
        <v>9.4</v>
      </c>
      <c r="M480" s="757">
        <v>9.4</v>
      </c>
      <c r="N480" s="756">
        <v>1</v>
      </c>
      <c r="O480" s="841">
        <v>0.5</v>
      </c>
      <c r="P480" s="757">
        <v>9.4</v>
      </c>
      <c r="Q480" s="774">
        <v>1</v>
      </c>
      <c r="R480" s="756">
        <v>1</v>
      </c>
      <c r="S480" s="774">
        <v>1</v>
      </c>
      <c r="T480" s="841">
        <v>0.5</v>
      </c>
      <c r="U480" s="797">
        <v>1</v>
      </c>
    </row>
    <row r="481" spans="1:21" ht="14.4" customHeight="1" x14ac:dyDescent="0.3">
      <c r="A481" s="755">
        <v>30</v>
      </c>
      <c r="B481" s="756" t="s">
        <v>1955</v>
      </c>
      <c r="C481" s="756" t="s">
        <v>1961</v>
      </c>
      <c r="D481" s="839" t="s">
        <v>2992</v>
      </c>
      <c r="E481" s="840" t="s">
        <v>1967</v>
      </c>
      <c r="F481" s="756" t="s">
        <v>1956</v>
      </c>
      <c r="G481" s="756" t="s">
        <v>1977</v>
      </c>
      <c r="H481" s="756" t="s">
        <v>558</v>
      </c>
      <c r="I481" s="756" t="s">
        <v>1855</v>
      </c>
      <c r="J481" s="756" t="s">
        <v>1856</v>
      </c>
      <c r="K481" s="756" t="s">
        <v>1854</v>
      </c>
      <c r="L481" s="757">
        <v>4.7</v>
      </c>
      <c r="M481" s="757">
        <v>4.7</v>
      </c>
      <c r="N481" s="756">
        <v>1</v>
      </c>
      <c r="O481" s="841">
        <v>1</v>
      </c>
      <c r="P481" s="757"/>
      <c r="Q481" s="774">
        <v>0</v>
      </c>
      <c r="R481" s="756"/>
      <c r="S481" s="774">
        <v>0</v>
      </c>
      <c r="T481" s="841"/>
      <c r="U481" s="797">
        <v>0</v>
      </c>
    </row>
    <row r="482" spans="1:21" ht="14.4" customHeight="1" x14ac:dyDescent="0.3">
      <c r="A482" s="755">
        <v>30</v>
      </c>
      <c r="B482" s="756" t="s">
        <v>1955</v>
      </c>
      <c r="C482" s="756" t="s">
        <v>1961</v>
      </c>
      <c r="D482" s="839" t="s">
        <v>2992</v>
      </c>
      <c r="E482" s="840" t="s">
        <v>1967</v>
      </c>
      <c r="F482" s="756" t="s">
        <v>1956</v>
      </c>
      <c r="G482" s="756" t="s">
        <v>2591</v>
      </c>
      <c r="H482" s="756" t="s">
        <v>531</v>
      </c>
      <c r="I482" s="756" t="s">
        <v>2592</v>
      </c>
      <c r="J482" s="756" t="s">
        <v>1072</v>
      </c>
      <c r="K482" s="756" t="s">
        <v>2593</v>
      </c>
      <c r="L482" s="757">
        <v>0</v>
      </c>
      <c r="M482" s="757">
        <v>0</v>
      </c>
      <c r="N482" s="756">
        <v>1</v>
      </c>
      <c r="O482" s="841">
        <v>1</v>
      </c>
      <c r="P482" s="757"/>
      <c r="Q482" s="774"/>
      <c r="R482" s="756"/>
      <c r="S482" s="774">
        <v>0</v>
      </c>
      <c r="T482" s="841"/>
      <c r="U482" s="797">
        <v>0</v>
      </c>
    </row>
    <row r="483" spans="1:21" ht="14.4" customHeight="1" x14ac:dyDescent="0.3">
      <c r="A483" s="755">
        <v>30</v>
      </c>
      <c r="B483" s="756" t="s">
        <v>1955</v>
      </c>
      <c r="C483" s="756" t="s">
        <v>1961</v>
      </c>
      <c r="D483" s="839" t="s">
        <v>2992</v>
      </c>
      <c r="E483" s="840" t="s">
        <v>1967</v>
      </c>
      <c r="F483" s="756" t="s">
        <v>1956</v>
      </c>
      <c r="G483" s="756" t="s">
        <v>2321</v>
      </c>
      <c r="H483" s="756" t="s">
        <v>558</v>
      </c>
      <c r="I483" s="756" t="s">
        <v>1624</v>
      </c>
      <c r="J483" s="756" t="s">
        <v>713</v>
      </c>
      <c r="K483" s="756" t="s">
        <v>1625</v>
      </c>
      <c r="L483" s="757">
        <v>144.01</v>
      </c>
      <c r="M483" s="757">
        <v>144.01</v>
      </c>
      <c r="N483" s="756">
        <v>1</v>
      </c>
      <c r="O483" s="841">
        <v>0.5</v>
      </c>
      <c r="P483" s="757">
        <v>144.01</v>
      </c>
      <c r="Q483" s="774">
        <v>1</v>
      </c>
      <c r="R483" s="756">
        <v>1</v>
      </c>
      <c r="S483" s="774">
        <v>1</v>
      </c>
      <c r="T483" s="841">
        <v>0.5</v>
      </c>
      <c r="U483" s="797">
        <v>1</v>
      </c>
    </row>
    <row r="484" spans="1:21" ht="14.4" customHeight="1" x14ac:dyDescent="0.3">
      <c r="A484" s="755">
        <v>30</v>
      </c>
      <c r="B484" s="756" t="s">
        <v>1955</v>
      </c>
      <c r="C484" s="756" t="s">
        <v>1961</v>
      </c>
      <c r="D484" s="839" t="s">
        <v>2992</v>
      </c>
      <c r="E484" s="840" t="s">
        <v>1967</v>
      </c>
      <c r="F484" s="756" t="s">
        <v>1956</v>
      </c>
      <c r="G484" s="756" t="s">
        <v>2321</v>
      </c>
      <c r="H484" s="756" t="s">
        <v>558</v>
      </c>
      <c r="I484" s="756" t="s">
        <v>2594</v>
      </c>
      <c r="J484" s="756" t="s">
        <v>713</v>
      </c>
      <c r="K484" s="756" t="s">
        <v>1625</v>
      </c>
      <c r="L484" s="757">
        <v>0</v>
      </c>
      <c r="M484" s="757">
        <v>0</v>
      </c>
      <c r="N484" s="756">
        <v>1</v>
      </c>
      <c r="O484" s="841">
        <v>0.5</v>
      </c>
      <c r="P484" s="757"/>
      <c r="Q484" s="774"/>
      <c r="R484" s="756"/>
      <c r="S484" s="774">
        <v>0</v>
      </c>
      <c r="T484" s="841"/>
      <c r="U484" s="797">
        <v>0</v>
      </c>
    </row>
    <row r="485" spans="1:21" ht="14.4" customHeight="1" x14ac:dyDescent="0.3">
      <c r="A485" s="755">
        <v>30</v>
      </c>
      <c r="B485" s="756" t="s">
        <v>1955</v>
      </c>
      <c r="C485" s="756" t="s">
        <v>1961</v>
      </c>
      <c r="D485" s="839" t="s">
        <v>2992</v>
      </c>
      <c r="E485" s="840" t="s">
        <v>1967</v>
      </c>
      <c r="F485" s="756" t="s">
        <v>1956</v>
      </c>
      <c r="G485" s="756" t="s">
        <v>1981</v>
      </c>
      <c r="H485" s="756" t="s">
        <v>558</v>
      </c>
      <c r="I485" s="756" t="s">
        <v>1747</v>
      </c>
      <c r="J485" s="756" t="s">
        <v>596</v>
      </c>
      <c r="K485" s="756" t="s">
        <v>1748</v>
      </c>
      <c r="L485" s="757">
        <v>154.36000000000001</v>
      </c>
      <c r="M485" s="757">
        <v>308.72000000000003</v>
      </c>
      <c r="N485" s="756">
        <v>2</v>
      </c>
      <c r="O485" s="841">
        <v>1</v>
      </c>
      <c r="P485" s="757"/>
      <c r="Q485" s="774">
        <v>0</v>
      </c>
      <c r="R485" s="756"/>
      <c r="S485" s="774">
        <v>0</v>
      </c>
      <c r="T485" s="841"/>
      <c r="U485" s="797">
        <v>0</v>
      </c>
    </row>
    <row r="486" spans="1:21" ht="14.4" customHeight="1" x14ac:dyDescent="0.3">
      <c r="A486" s="755">
        <v>30</v>
      </c>
      <c r="B486" s="756" t="s">
        <v>1955</v>
      </c>
      <c r="C486" s="756" t="s">
        <v>1961</v>
      </c>
      <c r="D486" s="839" t="s">
        <v>2992</v>
      </c>
      <c r="E486" s="840" t="s">
        <v>1967</v>
      </c>
      <c r="F486" s="756" t="s">
        <v>1956</v>
      </c>
      <c r="G486" s="756" t="s">
        <v>1981</v>
      </c>
      <c r="H486" s="756" t="s">
        <v>558</v>
      </c>
      <c r="I486" s="756" t="s">
        <v>1745</v>
      </c>
      <c r="J486" s="756" t="s">
        <v>596</v>
      </c>
      <c r="K486" s="756" t="s">
        <v>1746</v>
      </c>
      <c r="L486" s="757">
        <v>225.06</v>
      </c>
      <c r="M486" s="757">
        <v>225.06</v>
      </c>
      <c r="N486" s="756">
        <v>1</v>
      </c>
      <c r="O486" s="841">
        <v>0.5</v>
      </c>
      <c r="P486" s="757"/>
      <c r="Q486" s="774">
        <v>0</v>
      </c>
      <c r="R486" s="756"/>
      <c r="S486" s="774">
        <v>0</v>
      </c>
      <c r="T486" s="841"/>
      <c r="U486" s="797">
        <v>0</v>
      </c>
    </row>
    <row r="487" spans="1:21" ht="14.4" customHeight="1" x14ac:dyDescent="0.3">
      <c r="A487" s="755">
        <v>30</v>
      </c>
      <c r="B487" s="756" t="s">
        <v>1955</v>
      </c>
      <c r="C487" s="756" t="s">
        <v>1961</v>
      </c>
      <c r="D487" s="839" t="s">
        <v>2992</v>
      </c>
      <c r="E487" s="840" t="s">
        <v>1967</v>
      </c>
      <c r="F487" s="756" t="s">
        <v>1956</v>
      </c>
      <c r="G487" s="756" t="s">
        <v>1982</v>
      </c>
      <c r="H487" s="756" t="s">
        <v>558</v>
      </c>
      <c r="I487" s="756" t="s">
        <v>2595</v>
      </c>
      <c r="J487" s="756" t="s">
        <v>2596</v>
      </c>
      <c r="K487" s="756" t="s">
        <v>2597</v>
      </c>
      <c r="L487" s="757">
        <v>353.18</v>
      </c>
      <c r="M487" s="757">
        <v>706.36</v>
      </c>
      <c r="N487" s="756">
        <v>2</v>
      </c>
      <c r="O487" s="841">
        <v>1</v>
      </c>
      <c r="P487" s="757"/>
      <c r="Q487" s="774">
        <v>0</v>
      </c>
      <c r="R487" s="756"/>
      <c r="S487" s="774">
        <v>0</v>
      </c>
      <c r="T487" s="841"/>
      <c r="U487" s="797">
        <v>0</v>
      </c>
    </row>
    <row r="488" spans="1:21" ht="14.4" customHeight="1" x14ac:dyDescent="0.3">
      <c r="A488" s="755">
        <v>30</v>
      </c>
      <c r="B488" s="756" t="s">
        <v>1955</v>
      </c>
      <c r="C488" s="756" t="s">
        <v>1961</v>
      </c>
      <c r="D488" s="839" t="s">
        <v>2992</v>
      </c>
      <c r="E488" s="840" t="s">
        <v>1967</v>
      </c>
      <c r="F488" s="756" t="s">
        <v>1956</v>
      </c>
      <c r="G488" s="756" t="s">
        <v>1982</v>
      </c>
      <c r="H488" s="756" t="s">
        <v>531</v>
      </c>
      <c r="I488" s="756" t="s">
        <v>2598</v>
      </c>
      <c r="J488" s="756" t="s">
        <v>2599</v>
      </c>
      <c r="K488" s="756" t="s">
        <v>2600</v>
      </c>
      <c r="L488" s="757">
        <v>353.18</v>
      </c>
      <c r="M488" s="757">
        <v>353.18</v>
      </c>
      <c r="N488" s="756">
        <v>1</v>
      </c>
      <c r="O488" s="841">
        <v>0.5</v>
      </c>
      <c r="P488" s="757">
        <v>353.18</v>
      </c>
      <c r="Q488" s="774">
        <v>1</v>
      </c>
      <c r="R488" s="756">
        <v>1</v>
      </c>
      <c r="S488" s="774">
        <v>1</v>
      </c>
      <c r="T488" s="841">
        <v>0.5</v>
      </c>
      <c r="U488" s="797">
        <v>1</v>
      </c>
    </row>
    <row r="489" spans="1:21" ht="14.4" customHeight="1" x14ac:dyDescent="0.3">
      <c r="A489" s="755">
        <v>30</v>
      </c>
      <c r="B489" s="756" t="s">
        <v>1955</v>
      </c>
      <c r="C489" s="756" t="s">
        <v>1961</v>
      </c>
      <c r="D489" s="839" t="s">
        <v>2992</v>
      </c>
      <c r="E489" s="840" t="s">
        <v>1967</v>
      </c>
      <c r="F489" s="756" t="s">
        <v>1956</v>
      </c>
      <c r="G489" s="756" t="s">
        <v>1982</v>
      </c>
      <c r="H489" s="756" t="s">
        <v>558</v>
      </c>
      <c r="I489" s="756" t="s">
        <v>1704</v>
      </c>
      <c r="J489" s="756" t="s">
        <v>1702</v>
      </c>
      <c r="K489" s="756" t="s">
        <v>1642</v>
      </c>
      <c r="L489" s="757">
        <v>58.86</v>
      </c>
      <c r="M489" s="757">
        <v>353.15999999999997</v>
      </c>
      <c r="N489" s="756">
        <v>6</v>
      </c>
      <c r="O489" s="841">
        <v>2</v>
      </c>
      <c r="P489" s="757">
        <v>176.57999999999998</v>
      </c>
      <c r="Q489" s="774">
        <v>0.5</v>
      </c>
      <c r="R489" s="756">
        <v>3</v>
      </c>
      <c r="S489" s="774">
        <v>0.5</v>
      </c>
      <c r="T489" s="841">
        <v>1</v>
      </c>
      <c r="U489" s="797">
        <v>0.5</v>
      </c>
    </row>
    <row r="490" spans="1:21" ht="14.4" customHeight="1" x14ac:dyDescent="0.3">
      <c r="A490" s="755">
        <v>30</v>
      </c>
      <c r="B490" s="756" t="s">
        <v>1955</v>
      </c>
      <c r="C490" s="756" t="s">
        <v>1961</v>
      </c>
      <c r="D490" s="839" t="s">
        <v>2992</v>
      </c>
      <c r="E490" s="840" t="s">
        <v>1967</v>
      </c>
      <c r="F490" s="756" t="s">
        <v>1956</v>
      </c>
      <c r="G490" s="756" t="s">
        <v>1982</v>
      </c>
      <c r="H490" s="756" t="s">
        <v>558</v>
      </c>
      <c r="I490" s="756" t="s">
        <v>1707</v>
      </c>
      <c r="J490" s="756" t="s">
        <v>1702</v>
      </c>
      <c r="K490" s="756" t="s">
        <v>1708</v>
      </c>
      <c r="L490" s="757">
        <v>117.73</v>
      </c>
      <c r="M490" s="757">
        <v>353.19</v>
      </c>
      <c r="N490" s="756">
        <v>3</v>
      </c>
      <c r="O490" s="841">
        <v>0.5</v>
      </c>
      <c r="P490" s="757"/>
      <c r="Q490" s="774">
        <v>0</v>
      </c>
      <c r="R490" s="756"/>
      <c r="S490" s="774">
        <v>0</v>
      </c>
      <c r="T490" s="841"/>
      <c r="U490" s="797">
        <v>0</v>
      </c>
    </row>
    <row r="491" spans="1:21" ht="14.4" customHeight="1" x14ac:dyDescent="0.3">
      <c r="A491" s="755">
        <v>30</v>
      </c>
      <c r="B491" s="756" t="s">
        <v>1955</v>
      </c>
      <c r="C491" s="756" t="s">
        <v>1961</v>
      </c>
      <c r="D491" s="839" t="s">
        <v>2992</v>
      </c>
      <c r="E491" s="840" t="s">
        <v>1967</v>
      </c>
      <c r="F491" s="756" t="s">
        <v>1956</v>
      </c>
      <c r="G491" s="756" t="s">
        <v>1982</v>
      </c>
      <c r="H491" s="756" t="s">
        <v>531</v>
      </c>
      <c r="I491" s="756" t="s">
        <v>2601</v>
      </c>
      <c r="J491" s="756" t="s">
        <v>1702</v>
      </c>
      <c r="K491" s="756" t="s">
        <v>1664</v>
      </c>
      <c r="L491" s="757">
        <v>0</v>
      </c>
      <c r="M491" s="757">
        <v>0</v>
      </c>
      <c r="N491" s="756">
        <v>1</v>
      </c>
      <c r="O491" s="841">
        <v>0.5</v>
      </c>
      <c r="P491" s="757"/>
      <c r="Q491" s="774"/>
      <c r="R491" s="756"/>
      <c r="S491" s="774">
        <v>0</v>
      </c>
      <c r="T491" s="841"/>
      <c r="U491" s="797">
        <v>0</v>
      </c>
    </row>
    <row r="492" spans="1:21" ht="14.4" customHeight="1" x14ac:dyDescent="0.3">
      <c r="A492" s="755">
        <v>30</v>
      </c>
      <c r="B492" s="756" t="s">
        <v>1955</v>
      </c>
      <c r="C492" s="756" t="s">
        <v>1961</v>
      </c>
      <c r="D492" s="839" t="s">
        <v>2992</v>
      </c>
      <c r="E492" s="840" t="s">
        <v>1967</v>
      </c>
      <c r="F492" s="756" t="s">
        <v>1956</v>
      </c>
      <c r="G492" s="756" t="s">
        <v>2232</v>
      </c>
      <c r="H492" s="756" t="s">
        <v>558</v>
      </c>
      <c r="I492" s="756" t="s">
        <v>1635</v>
      </c>
      <c r="J492" s="756" t="s">
        <v>1636</v>
      </c>
      <c r="K492" s="756" t="s">
        <v>1637</v>
      </c>
      <c r="L492" s="757">
        <v>65.540000000000006</v>
      </c>
      <c r="M492" s="757">
        <v>393.24</v>
      </c>
      <c r="N492" s="756">
        <v>6</v>
      </c>
      <c r="O492" s="841">
        <v>1</v>
      </c>
      <c r="P492" s="757">
        <v>196.62</v>
      </c>
      <c r="Q492" s="774">
        <v>0.5</v>
      </c>
      <c r="R492" s="756">
        <v>3</v>
      </c>
      <c r="S492" s="774">
        <v>0.5</v>
      </c>
      <c r="T492" s="841">
        <v>0.5</v>
      </c>
      <c r="U492" s="797">
        <v>0.5</v>
      </c>
    </row>
    <row r="493" spans="1:21" ht="14.4" customHeight="1" x14ac:dyDescent="0.3">
      <c r="A493" s="755">
        <v>30</v>
      </c>
      <c r="B493" s="756" t="s">
        <v>1955</v>
      </c>
      <c r="C493" s="756" t="s">
        <v>1961</v>
      </c>
      <c r="D493" s="839" t="s">
        <v>2992</v>
      </c>
      <c r="E493" s="840" t="s">
        <v>1967</v>
      </c>
      <c r="F493" s="756" t="s">
        <v>1956</v>
      </c>
      <c r="G493" s="756" t="s">
        <v>2232</v>
      </c>
      <c r="H493" s="756" t="s">
        <v>558</v>
      </c>
      <c r="I493" s="756" t="s">
        <v>2602</v>
      </c>
      <c r="J493" s="756" t="s">
        <v>1636</v>
      </c>
      <c r="K493" s="756" t="s">
        <v>2603</v>
      </c>
      <c r="L493" s="757">
        <v>229.38</v>
      </c>
      <c r="M493" s="757">
        <v>229.38</v>
      </c>
      <c r="N493" s="756">
        <v>1</v>
      </c>
      <c r="O493" s="841">
        <v>0.5</v>
      </c>
      <c r="P493" s="757">
        <v>229.38</v>
      </c>
      <c r="Q493" s="774">
        <v>1</v>
      </c>
      <c r="R493" s="756">
        <v>1</v>
      </c>
      <c r="S493" s="774">
        <v>1</v>
      </c>
      <c r="T493" s="841">
        <v>0.5</v>
      </c>
      <c r="U493" s="797">
        <v>1</v>
      </c>
    </row>
    <row r="494" spans="1:21" ht="14.4" customHeight="1" x14ac:dyDescent="0.3">
      <c r="A494" s="755">
        <v>30</v>
      </c>
      <c r="B494" s="756" t="s">
        <v>1955</v>
      </c>
      <c r="C494" s="756" t="s">
        <v>1961</v>
      </c>
      <c r="D494" s="839" t="s">
        <v>2992</v>
      </c>
      <c r="E494" s="840" t="s">
        <v>1967</v>
      </c>
      <c r="F494" s="756" t="s">
        <v>1956</v>
      </c>
      <c r="G494" s="756" t="s">
        <v>2232</v>
      </c>
      <c r="H494" s="756" t="s">
        <v>531</v>
      </c>
      <c r="I494" s="756" t="s">
        <v>2604</v>
      </c>
      <c r="J494" s="756" t="s">
        <v>1636</v>
      </c>
      <c r="K494" s="756" t="s">
        <v>1637</v>
      </c>
      <c r="L494" s="757">
        <v>65.540000000000006</v>
      </c>
      <c r="M494" s="757">
        <v>196.62</v>
      </c>
      <c r="N494" s="756">
        <v>3</v>
      </c>
      <c r="O494" s="841">
        <v>1</v>
      </c>
      <c r="P494" s="757"/>
      <c r="Q494" s="774">
        <v>0</v>
      </c>
      <c r="R494" s="756"/>
      <c r="S494" s="774">
        <v>0</v>
      </c>
      <c r="T494" s="841"/>
      <c r="U494" s="797">
        <v>0</v>
      </c>
    </row>
    <row r="495" spans="1:21" ht="14.4" customHeight="1" x14ac:dyDescent="0.3">
      <c r="A495" s="755">
        <v>30</v>
      </c>
      <c r="B495" s="756" t="s">
        <v>1955</v>
      </c>
      <c r="C495" s="756" t="s">
        <v>1961</v>
      </c>
      <c r="D495" s="839" t="s">
        <v>2992</v>
      </c>
      <c r="E495" s="840" t="s">
        <v>1967</v>
      </c>
      <c r="F495" s="756" t="s">
        <v>1956</v>
      </c>
      <c r="G495" s="756" t="s">
        <v>1983</v>
      </c>
      <c r="H495" s="756" t="s">
        <v>558</v>
      </c>
      <c r="I495" s="756" t="s">
        <v>2605</v>
      </c>
      <c r="J495" s="756" t="s">
        <v>1159</v>
      </c>
      <c r="K495" s="756" t="s">
        <v>1661</v>
      </c>
      <c r="L495" s="757">
        <v>105.32</v>
      </c>
      <c r="M495" s="757">
        <v>105.32</v>
      </c>
      <c r="N495" s="756">
        <v>1</v>
      </c>
      <c r="O495" s="841">
        <v>0.5</v>
      </c>
      <c r="P495" s="757">
        <v>105.32</v>
      </c>
      <c r="Q495" s="774">
        <v>1</v>
      </c>
      <c r="R495" s="756">
        <v>1</v>
      </c>
      <c r="S495" s="774">
        <v>1</v>
      </c>
      <c r="T495" s="841">
        <v>0.5</v>
      </c>
      <c r="U495" s="797">
        <v>1</v>
      </c>
    </row>
    <row r="496" spans="1:21" ht="14.4" customHeight="1" x14ac:dyDescent="0.3">
      <c r="A496" s="755">
        <v>30</v>
      </c>
      <c r="B496" s="756" t="s">
        <v>1955</v>
      </c>
      <c r="C496" s="756" t="s">
        <v>1961</v>
      </c>
      <c r="D496" s="839" t="s">
        <v>2992</v>
      </c>
      <c r="E496" s="840" t="s">
        <v>1967</v>
      </c>
      <c r="F496" s="756" t="s">
        <v>1956</v>
      </c>
      <c r="G496" s="756" t="s">
        <v>1983</v>
      </c>
      <c r="H496" s="756" t="s">
        <v>531</v>
      </c>
      <c r="I496" s="756" t="s">
        <v>2606</v>
      </c>
      <c r="J496" s="756" t="s">
        <v>2607</v>
      </c>
      <c r="K496" s="756" t="s">
        <v>1640</v>
      </c>
      <c r="L496" s="757">
        <v>35.11</v>
      </c>
      <c r="M496" s="757">
        <v>35.11</v>
      </c>
      <c r="N496" s="756">
        <v>1</v>
      </c>
      <c r="O496" s="841">
        <v>0.5</v>
      </c>
      <c r="P496" s="757">
        <v>35.11</v>
      </c>
      <c r="Q496" s="774">
        <v>1</v>
      </c>
      <c r="R496" s="756">
        <v>1</v>
      </c>
      <c r="S496" s="774">
        <v>1</v>
      </c>
      <c r="T496" s="841">
        <v>0.5</v>
      </c>
      <c r="U496" s="797">
        <v>1</v>
      </c>
    </row>
    <row r="497" spans="1:21" ht="14.4" customHeight="1" x14ac:dyDescent="0.3">
      <c r="A497" s="755">
        <v>30</v>
      </c>
      <c r="B497" s="756" t="s">
        <v>1955</v>
      </c>
      <c r="C497" s="756" t="s">
        <v>1961</v>
      </c>
      <c r="D497" s="839" t="s">
        <v>2992</v>
      </c>
      <c r="E497" s="840" t="s">
        <v>1967</v>
      </c>
      <c r="F497" s="756" t="s">
        <v>1956</v>
      </c>
      <c r="G497" s="756" t="s">
        <v>2608</v>
      </c>
      <c r="H497" s="756" t="s">
        <v>531</v>
      </c>
      <c r="I497" s="756" t="s">
        <v>2609</v>
      </c>
      <c r="J497" s="756" t="s">
        <v>2610</v>
      </c>
      <c r="K497" s="756" t="s">
        <v>2611</v>
      </c>
      <c r="L497" s="757">
        <v>0</v>
      </c>
      <c r="M497" s="757">
        <v>0</v>
      </c>
      <c r="N497" s="756">
        <v>2</v>
      </c>
      <c r="O497" s="841">
        <v>1</v>
      </c>
      <c r="P497" s="757">
        <v>0</v>
      </c>
      <c r="Q497" s="774"/>
      <c r="R497" s="756">
        <v>2</v>
      </c>
      <c r="S497" s="774">
        <v>1</v>
      </c>
      <c r="T497" s="841">
        <v>1</v>
      </c>
      <c r="U497" s="797">
        <v>1</v>
      </c>
    </row>
    <row r="498" spans="1:21" ht="14.4" customHeight="1" x14ac:dyDescent="0.3">
      <c r="A498" s="755">
        <v>30</v>
      </c>
      <c r="B498" s="756" t="s">
        <v>1955</v>
      </c>
      <c r="C498" s="756" t="s">
        <v>1961</v>
      </c>
      <c r="D498" s="839" t="s">
        <v>2992</v>
      </c>
      <c r="E498" s="840" t="s">
        <v>1967</v>
      </c>
      <c r="F498" s="756" t="s">
        <v>1956</v>
      </c>
      <c r="G498" s="756" t="s">
        <v>2608</v>
      </c>
      <c r="H498" s="756" t="s">
        <v>531</v>
      </c>
      <c r="I498" s="756" t="s">
        <v>2612</v>
      </c>
      <c r="J498" s="756" t="s">
        <v>2610</v>
      </c>
      <c r="K498" s="756" t="s">
        <v>2613</v>
      </c>
      <c r="L498" s="757">
        <v>0</v>
      </c>
      <c r="M498" s="757">
        <v>0</v>
      </c>
      <c r="N498" s="756">
        <v>2</v>
      </c>
      <c r="O498" s="841">
        <v>1</v>
      </c>
      <c r="P498" s="757"/>
      <c r="Q498" s="774"/>
      <c r="R498" s="756"/>
      <c r="S498" s="774">
        <v>0</v>
      </c>
      <c r="T498" s="841"/>
      <c r="U498" s="797">
        <v>0</v>
      </c>
    </row>
    <row r="499" spans="1:21" ht="14.4" customHeight="1" x14ac:dyDescent="0.3">
      <c r="A499" s="755">
        <v>30</v>
      </c>
      <c r="B499" s="756" t="s">
        <v>1955</v>
      </c>
      <c r="C499" s="756" t="s">
        <v>1961</v>
      </c>
      <c r="D499" s="839" t="s">
        <v>2992</v>
      </c>
      <c r="E499" s="840" t="s">
        <v>1967</v>
      </c>
      <c r="F499" s="756" t="s">
        <v>1956</v>
      </c>
      <c r="G499" s="756" t="s">
        <v>1989</v>
      </c>
      <c r="H499" s="756" t="s">
        <v>531</v>
      </c>
      <c r="I499" s="756" t="s">
        <v>1990</v>
      </c>
      <c r="J499" s="756" t="s">
        <v>1991</v>
      </c>
      <c r="K499" s="756" t="s">
        <v>1992</v>
      </c>
      <c r="L499" s="757">
        <v>23.72</v>
      </c>
      <c r="M499" s="757">
        <v>284.64</v>
      </c>
      <c r="N499" s="756">
        <v>12</v>
      </c>
      <c r="O499" s="841">
        <v>2.5</v>
      </c>
      <c r="P499" s="757">
        <v>213.48</v>
      </c>
      <c r="Q499" s="774">
        <v>0.75</v>
      </c>
      <c r="R499" s="756">
        <v>9</v>
      </c>
      <c r="S499" s="774">
        <v>0.75</v>
      </c>
      <c r="T499" s="841">
        <v>2</v>
      </c>
      <c r="U499" s="797">
        <v>0.8</v>
      </c>
    </row>
    <row r="500" spans="1:21" ht="14.4" customHeight="1" x14ac:dyDescent="0.3">
      <c r="A500" s="755">
        <v>30</v>
      </c>
      <c r="B500" s="756" t="s">
        <v>1955</v>
      </c>
      <c r="C500" s="756" t="s">
        <v>1961</v>
      </c>
      <c r="D500" s="839" t="s">
        <v>2992</v>
      </c>
      <c r="E500" s="840" t="s">
        <v>1967</v>
      </c>
      <c r="F500" s="756" t="s">
        <v>1956</v>
      </c>
      <c r="G500" s="756" t="s">
        <v>2614</v>
      </c>
      <c r="H500" s="756" t="s">
        <v>531</v>
      </c>
      <c r="I500" s="756" t="s">
        <v>2615</v>
      </c>
      <c r="J500" s="756" t="s">
        <v>2616</v>
      </c>
      <c r="K500" s="756" t="s">
        <v>2617</v>
      </c>
      <c r="L500" s="757">
        <v>0</v>
      </c>
      <c r="M500" s="757">
        <v>0</v>
      </c>
      <c r="N500" s="756">
        <v>2</v>
      </c>
      <c r="O500" s="841">
        <v>0.5</v>
      </c>
      <c r="P500" s="757"/>
      <c r="Q500" s="774"/>
      <c r="R500" s="756"/>
      <c r="S500" s="774">
        <v>0</v>
      </c>
      <c r="T500" s="841"/>
      <c r="U500" s="797">
        <v>0</v>
      </c>
    </row>
    <row r="501" spans="1:21" ht="14.4" customHeight="1" x14ac:dyDescent="0.3">
      <c r="A501" s="755">
        <v>30</v>
      </c>
      <c r="B501" s="756" t="s">
        <v>1955</v>
      </c>
      <c r="C501" s="756" t="s">
        <v>1961</v>
      </c>
      <c r="D501" s="839" t="s">
        <v>2992</v>
      </c>
      <c r="E501" s="840" t="s">
        <v>1967</v>
      </c>
      <c r="F501" s="756" t="s">
        <v>1956</v>
      </c>
      <c r="G501" s="756" t="s">
        <v>2618</v>
      </c>
      <c r="H501" s="756" t="s">
        <v>531</v>
      </c>
      <c r="I501" s="756" t="s">
        <v>2619</v>
      </c>
      <c r="J501" s="756" t="s">
        <v>2620</v>
      </c>
      <c r="K501" s="756" t="s">
        <v>2621</v>
      </c>
      <c r="L501" s="757">
        <v>72.64</v>
      </c>
      <c r="M501" s="757">
        <v>145.28</v>
      </c>
      <c r="N501" s="756">
        <v>2</v>
      </c>
      <c r="O501" s="841">
        <v>1</v>
      </c>
      <c r="P501" s="757"/>
      <c r="Q501" s="774">
        <v>0</v>
      </c>
      <c r="R501" s="756"/>
      <c r="S501" s="774">
        <v>0</v>
      </c>
      <c r="T501" s="841"/>
      <c r="U501" s="797">
        <v>0</v>
      </c>
    </row>
    <row r="502" spans="1:21" ht="14.4" customHeight="1" x14ac:dyDescent="0.3">
      <c r="A502" s="755">
        <v>30</v>
      </c>
      <c r="B502" s="756" t="s">
        <v>1955</v>
      </c>
      <c r="C502" s="756" t="s">
        <v>1961</v>
      </c>
      <c r="D502" s="839" t="s">
        <v>2992</v>
      </c>
      <c r="E502" s="840" t="s">
        <v>1967</v>
      </c>
      <c r="F502" s="756" t="s">
        <v>1956</v>
      </c>
      <c r="G502" s="756" t="s">
        <v>1998</v>
      </c>
      <c r="H502" s="756" t="s">
        <v>531</v>
      </c>
      <c r="I502" s="756" t="s">
        <v>2622</v>
      </c>
      <c r="J502" s="756" t="s">
        <v>2623</v>
      </c>
      <c r="K502" s="756" t="s">
        <v>2624</v>
      </c>
      <c r="L502" s="757">
        <v>1849.56</v>
      </c>
      <c r="M502" s="757">
        <v>1849.56</v>
      </c>
      <c r="N502" s="756">
        <v>1</v>
      </c>
      <c r="O502" s="841">
        <v>0.5</v>
      </c>
      <c r="P502" s="757">
        <v>1849.56</v>
      </c>
      <c r="Q502" s="774">
        <v>1</v>
      </c>
      <c r="R502" s="756">
        <v>1</v>
      </c>
      <c r="S502" s="774">
        <v>1</v>
      </c>
      <c r="T502" s="841">
        <v>0.5</v>
      </c>
      <c r="U502" s="797">
        <v>1</v>
      </c>
    </row>
    <row r="503" spans="1:21" ht="14.4" customHeight="1" x14ac:dyDescent="0.3">
      <c r="A503" s="755">
        <v>30</v>
      </c>
      <c r="B503" s="756" t="s">
        <v>1955</v>
      </c>
      <c r="C503" s="756" t="s">
        <v>1961</v>
      </c>
      <c r="D503" s="839" t="s">
        <v>2992</v>
      </c>
      <c r="E503" s="840" t="s">
        <v>1967</v>
      </c>
      <c r="F503" s="756" t="s">
        <v>1956</v>
      </c>
      <c r="G503" s="756" t="s">
        <v>2625</v>
      </c>
      <c r="H503" s="756" t="s">
        <v>531</v>
      </c>
      <c r="I503" s="756" t="s">
        <v>2626</v>
      </c>
      <c r="J503" s="756" t="s">
        <v>1413</v>
      </c>
      <c r="K503" s="756" t="s">
        <v>2627</v>
      </c>
      <c r="L503" s="757">
        <v>93.49</v>
      </c>
      <c r="M503" s="757">
        <v>93.49</v>
      </c>
      <c r="N503" s="756">
        <v>1</v>
      </c>
      <c r="O503" s="841">
        <v>1</v>
      </c>
      <c r="P503" s="757"/>
      <c r="Q503" s="774">
        <v>0</v>
      </c>
      <c r="R503" s="756"/>
      <c r="S503" s="774">
        <v>0</v>
      </c>
      <c r="T503" s="841"/>
      <c r="U503" s="797">
        <v>0</v>
      </c>
    </row>
    <row r="504" spans="1:21" ht="14.4" customHeight="1" x14ac:dyDescent="0.3">
      <c r="A504" s="755">
        <v>30</v>
      </c>
      <c r="B504" s="756" t="s">
        <v>1955</v>
      </c>
      <c r="C504" s="756" t="s">
        <v>1961</v>
      </c>
      <c r="D504" s="839" t="s">
        <v>2992</v>
      </c>
      <c r="E504" s="840" t="s">
        <v>1967</v>
      </c>
      <c r="F504" s="756" t="s">
        <v>1956</v>
      </c>
      <c r="G504" s="756" t="s">
        <v>2003</v>
      </c>
      <c r="H504" s="756" t="s">
        <v>531</v>
      </c>
      <c r="I504" s="756" t="s">
        <v>2628</v>
      </c>
      <c r="J504" s="756" t="s">
        <v>2629</v>
      </c>
      <c r="K504" s="756" t="s">
        <v>2009</v>
      </c>
      <c r="L504" s="757">
        <v>42.51</v>
      </c>
      <c r="M504" s="757">
        <v>85.02</v>
      </c>
      <c r="N504" s="756">
        <v>2</v>
      </c>
      <c r="O504" s="841">
        <v>1.5</v>
      </c>
      <c r="P504" s="757">
        <v>85.02</v>
      </c>
      <c r="Q504" s="774">
        <v>1</v>
      </c>
      <c r="R504" s="756">
        <v>2</v>
      </c>
      <c r="S504" s="774">
        <v>1</v>
      </c>
      <c r="T504" s="841">
        <v>1.5</v>
      </c>
      <c r="U504" s="797">
        <v>1</v>
      </c>
    </row>
    <row r="505" spans="1:21" ht="14.4" customHeight="1" x14ac:dyDescent="0.3">
      <c r="A505" s="755">
        <v>30</v>
      </c>
      <c r="B505" s="756" t="s">
        <v>1955</v>
      </c>
      <c r="C505" s="756" t="s">
        <v>1961</v>
      </c>
      <c r="D505" s="839" t="s">
        <v>2992</v>
      </c>
      <c r="E505" s="840" t="s">
        <v>1967</v>
      </c>
      <c r="F505" s="756" t="s">
        <v>1956</v>
      </c>
      <c r="G505" s="756" t="s">
        <v>2003</v>
      </c>
      <c r="H505" s="756" t="s">
        <v>531</v>
      </c>
      <c r="I505" s="756" t="s">
        <v>2630</v>
      </c>
      <c r="J505" s="756" t="s">
        <v>2629</v>
      </c>
      <c r="K505" s="756" t="s">
        <v>2631</v>
      </c>
      <c r="L505" s="757">
        <v>85.02</v>
      </c>
      <c r="M505" s="757">
        <v>85.02</v>
      </c>
      <c r="N505" s="756">
        <v>1</v>
      </c>
      <c r="O505" s="841">
        <v>0.5</v>
      </c>
      <c r="P505" s="757">
        <v>85.02</v>
      </c>
      <c r="Q505" s="774">
        <v>1</v>
      </c>
      <c r="R505" s="756">
        <v>1</v>
      </c>
      <c r="S505" s="774">
        <v>1</v>
      </c>
      <c r="T505" s="841">
        <v>0.5</v>
      </c>
      <c r="U505" s="797">
        <v>1</v>
      </c>
    </row>
    <row r="506" spans="1:21" ht="14.4" customHeight="1" x14ac:dyDescent="0.3">
      <c r="A506" s="755">
        <v>30</v>
      </c>
      <c r="B506" s="756" t="s">
        <v>1955</v>
      </c>
      <c r="C506" s="756" t="s">
        <v>1961</v>
      </c>
      <c r="D506" s="839" t="s">
        <v>2992</v>
      </c>
      <c r="E506" s="840" t="s">
        <v>1967</v>
      </c>
      <c r="F506" s="756" t="s">
        <v>1956</v>
      </c>
      <c r="G506" s="756" t="s">
        <v>2003</v>
      </c>
      <c r="H506" s="756" t="s">
        <v>531</v>
      </c>
      <c r="I506" s="756" t="s">
        <v>2008</v>
      </c>
      <c r="J506" s="756" t="s">
        <v>847</v>
      </c>
      <c r="K506" s="756" t="s">
        <v>2009</v>
      </c>
      <c r="L506" s="757">
        <v>42.51</v>
      </c>
      <c r="M506" s="757">
        <v>170.04</v>
      </c>
      <c r="N506" s="756">
        <v>4</v>
      </c>
      <c r="O506" s="841">
        <v>2</v>
      </c>
      <c r="P506" s="757">
        <v>127.53</v>
      </c>
      <c r="Q506" s="774">
        <v>0.75</v>
      </c>
      <c r="R506" s="756">
        <v>3</v>
      </c>
      <c r="S506" s="774">
        <v>0.75</v>
      </c>
      <c r="T506" s="841">
        <v>1.5</v>
      </c>
      <c r="U506" s="797">
        <v>0.75</v>
      </c>
    </row>
    <row r="507" spans="1:21" ht="14.4" customHeight="1" x14ac:dyDescent="0.3">
      <c r="A507" s="755">
        <v>30</v>
      </c>
      <c r="B507" s="756" t="s">
        <v>1955</v>
      </c>
      <c r="C507" s="756" t="s">
        <v>1961</v>
      </c>
      <c r="D507" s="839" t="s">
        <v>2992</v>
      </c>
      <c r="E507" s="840" t="s">
        <v>1967</v>
      </c>
      <c r="F507" s="756" t="s">
        <v>1956</v>
      </c>
      <c r="G507" s="756" t="s">
        <v>2010</v>
      </c>
      <c r="H507" s="756" t="s">
        <v>531</v>
      </c>
      <c r="I507" s="756" t="s">
        <v>2011</v>
      </c>
      <c r="J507" s="756" t="s">
        <v>2012</v>
      </c>
      <c r="K507" s="756" t="s">
        <v>2013</v>
      </c>
      <c r="L507" s="757">
        <v>424.24</v>
      </c>
      <c r="M507" s="757">
        <v>1696.96</v>
      </c>
      <c r="N507" s="756">
        <v>4</v>
      </c>
      <c r="O507" s="841">
        <v>1</v>
      </c>
      <c r="P507" s="757">
        <v>424.24</v>
      </c>
      <c r="Q507" s="774">
        <v>0.25</v>
      </c>
      <c r="R507" s="756">
        <v>1</v>
      </c>
      <c r="S507" s="774">
        <v>0.25</v>
      </c>
      <c r="T507" s="841">
        <v>0.5</v>
      </c>
      <c r="U507" s="797">
        <v>0.5</v>
      </c>
    </row>
    <row r="508" spans="1:21" ht="14.4" customHeight="1" x14ac:dyDescent="0.3">
      <c r="A508" s="755">
        <v>30</v>
      </c>
      <c r="B508" s="756" t="s">
        <v>1955</v>
      </c>
      <c r="C508" s="756" t="s">
        <v>1961</v>
      </c>
      <c r="D508" s="839" t="s">
        <v>2992</v>
      </c>
      <c r="E508" s="840" t="s">
        <v>1967</v>
      </c>
      <c r="F508" s="756" t="s">
        <v>1956</v>
      </c>
      <c r="G508" s="756" t="s">
        <v>2010</v>
      </c>
      <c r="H508" s="756" t="s">
        <v>531</v>
      </c>
      <c r="I508" s="756" t="s">
        <v>2632</v>
      </c>
      <c r="J508" s="756" t="s">
        <v>2012</v>
      </c>
      <c r="K508" s="756" t="s">
        <v>2633</v>
      </c>
      <c r="L508" s="757">
        <v>848.49</v>
      </c>
      <c r="M508" s="757">
        <v>1696.98</v>
      </c>
      <c r="N508" s="756">
        <v>2</v>
      </c>
      <c r="O508" s="841">
        <v>0.5</v>
      </c>
      <c r="P508" s="757">
        <v>1696.98</v>
      </c>
      <c r="Q508" s="774">
        <v>1</v>
      </c>
      <c r="R508" s="756">
        <v>2</v>
      </c>
      <c r="S508" s="774">
        <v>1</v>
      </c>
      <c r="T508" s="841">
        <v>0.5</v>
      </c>
      <c r="U508" s="797">
        <v>1</v>
      </c>
    </row>
    <row r="509" spans="1:21" ht="14.4" customHeight="1" x14ac:dyDescent="0.3">
      <c r="A509" s="755">
        <v>30</v>
      </c>
      <c r="B509" s="756" t="s">
        <v>1955</v>
      </c>
      <c r="C509" s="756" t="s">
        <v>1961</v>
      </c>
      <c r="D509" s="839" t="s">
        <v>2992</v>
      </c>
      <c r="E509" s="840" t="s">
        <v>1967</v>
      </c>
      <c r="F509" s="756" t="s">
        <v>1956</v>
      </c>
      <c r="G509" s="756" t="s">
        <v>2014</v>
      </c>
      <c r="H509" s="756" t="s">
        <v>531</v>
      </c>
      <c r="I509" s="756" t="s">
        <v>2634</v>
      </c>
      <c r="J509" s="756" t="s">
        <v>2016</v>
      </c>
      <c r="K509" s="756" t="s">
        <v>2635</v>
      </c>
      <c r="L509" s="757">
        <v>92.5</v>
      </c>
      <c r="M509" s="757">
        <v>462.5</v>
      </c>
      <c r="N509" s="756">
        <v>5</v>
      </c>
      <c r="O509" s="841">
        <v>1</v>
      </c>
      <c r="P509" s="757"/>
      <c r="Q509" s="774">
        <v>0</v>
      </c>
      <c r="R509" s="756"/>
      <c r="S509" s="774">
        <v>0</v>
      </c>
      <c r="T509" s="841"/>
      <c r="U509" s="797">
        <v>0</v>
      </c>
    </row>
    <row r="510" spans="1:21" ht="14.4" customHeight="1" x14ac:dyDescent="0.3">
      <c r="A510" s="755">
        <v>30</v>
      </c>
      <c r="B510" s="756" t="s">
        <v>1955</v>
      </c>
      <c r="C510" s="756" t="s">
        <v>1961</v>
      </c>
      <c r="D510" s="839" t="s">
        <v>2992</v>
      </c>
      <c r="E510" s="840" t="s">
        <v>1967</v>
      </c>
      <c r="F510" s="756" t="s">
        <v>1956</v>
      </c>
      <c r="G510" s="756" t="s">
        <v>2018</v>
      </c>
      <c r="H510" s="756" t="s">
        <v>558</v>
      </c>
      <c r="I510" s="756" t="s">
        <v>2339</v>
      </c>
      <c r="J510" s="756" t="s">
        <v>2020</v>
      </c>
      <c r="K510" s="756" t="s">
        <v>2340</v>
      </c>
      <c r="L510" s="757">
        <v>46.25</v>
      </c>
      <c r="M510" s="757">
        <v>138.75</v>
      </c>
      <c r="N510" s="756">
        <v>3</v>
      </c>
      <c r="O510" s="841">
        <v>0.5</v>
      </c>
      <c r="P510" s="757"/>
      <c r="Q510" s="774">
        <v>0</v>
      </c>
      <c r="R510" s="756"/>
      <c r="S510" s="774">
        <v>0</v>
      </c>
      <c r="T510" s="841"/>
      <c r="U510" s="797">
        <v>0</v>
      </c>
    </row>
    <row r="511" spans="1:21" ht="14.4" customHeight="1" x14ac:dyDescent="0.3">
      <c r="A511" s="755">
        <v>30</v>
      </c>
      <c r="B511" s="756" t="s">
        <v>1955</v>
      </c>
      <c r="C511" s="756" t="s">
        <v>1961</v>
      </c>
      <c r="D511" s="839" t="s">
        <v>2992</v>
      </c>
      <c r="E511" s="840" t="s">
        <v>1967</v>
      </c>
      <c r="F511" s="756" t="s">
        <v>1956</v>
      </c>
      <c r="G511" s="756" t="s">
        <v>2636</v>
      </c>
      <c r="H511" s="756" t="s">
        <v>531</v>
      </c>
      <c r="I511" s="756" t="s">
        <v>2637</v>
      </c>
      <c r="J511" s="756" t="s">
        <v>2638</v>
      </c>
      <c r="K511" s="756" t="s">
        <v>2639</v>
      </c>
      <c r="L511" s="757">
        <v>14.15</v>
      </c>
      <c r="M511" s="757">
        <v>14.15</v>
      </c>
      <c r="N511" s="756">
        <v>1</v>
      </c>
      <c r="O511" s="841">
        <v>0.5</v>
      </c>
      <c r="P511" s="757"/>
      <c r="Q511" s="774">
        <v>0</v>
      </c>
      <c r="R511" s="756"/>
      <c r="S511" s="774">
        <v>0</v>
      </c>
      <c r="T511" s="841"/>
      <c r="U511" s="797">
        <v>0</v>
      </c>
    </row>
    <row r="512" spans="1:21" ht="14.4" customHeight="1" x14ac:dyDescent="0.3">
      <c r="A512" s="755">
        <v>30</v>
      </c>
      <c r="B512" s="756" t="s">
        <v>1955</v>
      </c>
      <c r="C512" s="756" t="s">
        <v>1961</v>
      </c>
      <c r="D512" s="839" t="s">
        <v>2992</v>
      </c>
      <c r="E512" s="840" t="s">
        <v>1967</v>
      </c>
      <c r="F512" s="756" t="s">
        <v>1956</v>
      </c>
      <c r="G512" s="756" t="s">
        <v>2640</v>
      </c>
      <c r="H512" s="756" t="s">
        <v>531</v>
      </c>
      <c r="I512" s="756" t="s">
        <v>2641</v>
      </c>
      <c r="J512" s="756" t="s">
        <v>2642</v>
      </c>
      <c r="K512" s="756" t="s">
        <v>2643</v>
      </c>
      <c r="L512" s="757">
        <v>177.04</v>
      </c>
      <c r="M512" s="757">
        <v>177.04</v>
      </c>
      <c r="N512" s="756">
        <v>1</v>
      </c>
      <c r="O512" s="841">
        <v>1</v>
      </c>
      <c r="P512" s="757">
        <v>177.04</v>
      </c>
      <c r="Q512" s="774">
        <v>1</v>
      </c>
      <c r="R512" s="756">
        <v>1</v>
      </c>
      <c r="S512" s="774">
        <v>1</v>
      </c>
      <c r="T512" s="841">
        <v>1</v>
      </c>
      <c r="U512" s="797">
        <v>1</v>
      </c>
    </row>
    <row r="513" spans="1:21" ht="14.4" customHeight="1" x14ac:dyDescent="0.3">
      <c r="A513" s="755">
        <v>30</v>
      </c>
      <c r="B513" s="756" t="s">
        <v>1955</v>
      </c>
      <c r="C513" s="756" t="s">
        <v>1961</v>
      </c>
      <c r="D513" s="839" t="s">
        <v>2992</v>
      </c>
      <c r="E513" s="840" t="s">
        <v>1967</v>
      </c>
      <c r="F513" s="756" t="s">
        <v>1956</v>
      </c>
      <c r="G513" s="756" t="s">
        <v>2022</v>
      </c>
      <c r="H513" s="756" t="s">
        <v>531</v>
      </c>
      <c r="I513" s="756" t="s">
        <v>2644</v>
      </c>
      <c r="J513" s="756" t="s">
        <v>1034</v>
      </c>
      <c r="K513" s="756" t="s">
        <v>2024</v>
      </c>
      <c r="L513" s="757">
        <v>107.27</v>
      </c>
      <c r="M513" s="757">
        <v>643.62</v>
      </c>
      <c r="N513" s="756">
        <v>6</v>
      </c>
      <c r="O513" s="841">
        <v>1.5</v>
      </c>
      <c r="P513" s="757"/>
      <c r="Q513" s="774">
        <v>0</v>
      </c>
      <c r="R513" s="756"/>
      <c r="S513" s="774">
        <v>0</v>
      </c>
      <c r="T513" s="841"/>
      <c r="U513" s="797">
        <v>0</v>
      </c>
    </row>
    <row r="514" spans="1:21" ht="14.4" customHeight="1" x14ac:dyDescent="0.3">
      <c r="A514" s="755">
        <v>30</v>
      </c>
      <c r="B514" s="756" t="s">
        <v>1955</v>
      </c>
      <c r="C514" s="756" t="s">
        <v>1961</v>
      </c>
      <c r="D514" s="839" t="s">
        <v>2992</v>
      </c>
      <c r="E514" s="840" t="s">
        <v>1967</v>
      </c>
      <c r="F514" s="756" t="s">
        <v>1956</v>
      </c>
      <c r="G514" s="756" t="s">
        <v>2022</v>
      </c>
      <c r="H514" s="756" t="s">
        <v>531</v>
      </c>
      <c r="I514" s="756" t="s">
        <v>2023</v>
      </c>
      <c r="J514" s="756" t="s">
        <v>1034</v>
      </c>
      <c r="K514" s="756" t="s">
        <v>2024</v>
      </c>
      <c r="L514" s="757">
        <v>107.27</v>
      </c>
      <c r="M514" s="757">
        <v>107.27</v>
      </c>
      <c r="N514" s="756">
        <v>1</v>
      </c>
      <c r="O514" s="841">
        <v>1</v>
      </c>
      <c r="P514" s="757"/>
      <c r="Q514" s="774">
        <v>0</v>
      </c>
      <c r="R514" s="756"/>
      <c r="S514" s="774">
        <v>0</v>
      </c>
      <c r="T514" s="841"/>
      <c r="U514" s="797">
        <v>0</v>
      </c>
    </row>
    <row r="515" spans="1:21" ht="14.4" customHeight="1" x14ac:dyDescent="0.3">
      <c r="A515" s="755">
        <v>30</v>
      </c>
      <c r="B515" s="756" t="s">
        <v>1955</v>
      </c>
      <c r="C515" s="756" t="s">
        <v>1961</v>
      </c>
      <c r="D515" s="839" t="s">
        <v>2992</v>
      </c>
      <c r="E515" s="840" t="s">
        <v>1967</v>
      </c>
      <c r="F515" s="756" t="s">
        <v>1956</v>
      </c>
      <c r="G515" s="756" t="s">
        <v>2645</v>
      </c>
      <c r="H515" s="756" t="s">
        <v>531</v>
      </c>
      <c r="I515" s="756" t="s">
        <v>2646</v>
      </c>
      <c r="J515" s="756" t="s">
        <v>2647</v>
      </c>
      <c r="K515" s="756" t="s">
        <v>2648</v>
      </c>
      <c r="L515" s="757">
        <v>0</v>
      </c>
      <c r="M515" s="757">
        <v>0</v>
      </c>
      <c r="N515" s="756">
        <v>5</v>
      </c>
      <c r="O515" s="841">
        <v>1.5</v>
      </c>
      <c r="P515" s="757">
        <v>0</v>
      </c>
      <c r="Q515" s="774"/>
      <c r="R515" s="756">
        <v>5</v>
      </c>
      <c r="S515" s="774">
        <v>1</v>
      </c>
      <c r="T515" s="841">
        <v>1.5</v>
      </c>
      <c r="U515" s="797">
        <v>1</v>
      </c>
    </row>
    <row r="516" spans="1:21" ht="14.4" customHeight="1" x14ac:dyDescent="0.3">
      <c r="A516" s="755">
        <v>30</v>
      </c>
      <c r="B516" s="756" t="s">
        <v>1955</v>
      </c>
      <c r="C516" s="756" t="s">
        <v>1961</v>
      </c>
      <c r="D516" s="839" t="s">
        <v>2992</v>
      </c>
      <c r="E516" s="840" t="s">
        <v>1967</v>
      </c>
      <c r="F516" s="756" t="s">
        <v>1956</v>
      </c>
      <c r="G516" s="756" t="s">
        <v>2025</v>
      </c>
      <c r="H516" s="756" t="s">
        <v>531</v>
      </c>
      <c r="I516" s="756" t="s">
        <v>2649</v>
      </c>
      <c r="J516" s="756" t="s">
        <v>2650</v>
      </c>
      <c r="K516" s="756" t="s">
        <v>2651</v>
      </c>
      <c r="L516" s="757">
        <v>84.39</v>
      </c>
      <c r="M516" s="757">
        <v>84.39</v>
      </c>
      <c r="N516" s="756">
        <v>1</v>
      </c>
      <c r="O516" s="841">
        <v>0.5</v>
      </c>
      <c r="P516" s="757">
        <v>84.39</v>
      </c>
      <c r="Q516" s="774">
        <v>1</v>
      </c>
      <c r="R516" s="756">
        <v>1</v>
      </c>
      <c r="S516" s="774">
        <v>1</v>
      </c>
      <c r="T516" s="841">
        <v>0.5</v>
      </c>
      <c r="U516" s="797">
        <v>1</v>
      </c>
    </row>
    <row r="517" spans="1:21" ht="14.4" customHeight="1" x14ac:dyDescent="0.3">
      <c r="A517" s="755">
        <v>30</v>
      </c>
      <c r="B517" s="756" t="s">
        <v>1955</v>
      </c>
      <c r="C517" s="756" t="s">
        <v>1961</v>
      </c>
      <c r="D517" s="839" t="s">
        <v>2992</v>
      </c>
      <c r="E517" s="840" t="s">
        <v>1967</v>
      </c>
      <c r="F517" s="756" t="s">
        <v>1956</v>
      </c>
      <c r="G517" s="756" t="s">
        <v>2038</v>
      </c>
      <c r="H517" s="756" t="s">
        <v>531</v>
      </c>
      <c r="I517" s="756" t="s">
        <v>2255</v>
      </c>
      <c r="J517" s="756" t="s">
        <v>1307</v>
      </c>
      <c r="K517" s="756" t="s">
        <v>2040</v>
      </c>
      <c r="L517" s="757">
        <v>34.15</v>
      </c>
      <c r="M517" s="757">
        <v>34.15</v>
      </c>
      <c r="N517" s="756">
        <v>1</v>
      </c>
      <c r="O517" s="841">
        <v>1</v>
      </c>
      <c r="P517" s="757"/>
      <c r="Q517" s="774">
        <v>0</v>
      </c>
      <c r="R517" s="756"/>
      <c r="S517" s="774">
        <v>0</v>
      </c>
      <c r="T517" s="841"/>
      <c r="U517" s="797">
        <v>0</v>
      </c>
    </row>
    <row r="518" spans="1:21" ht="14.4" customHeight="1" x14ac:dyDescent="0.3">
      <c r="A518" s="755">
        <v>30</v>
      </c>
      <c r="B518" s="756" t="s">
        <v>1955</v>
      </c>
      <c r="C518" s="756" t="s">
        <v>1961</v>
      </c>
      <c r="D518" s="839" t="s">
        <v>2992</v>
      </c>
      <c r="E518" s="840" t="s">
        <v>1967</v>
      </c>
      <c r="F518" s="756" t="s">
        <v>1956</v>
      </c>
      <c r="G518" s="756" t="s">
        <v>2652</v>
      </c>
      <c r="H518" s="756" t="s">
        <v>531</v>
      </c>
      <c r="I518" s="756" t="s">
        <v>2653</v>
      </c>
      <c r="J518" s="756" t="s">
        <v>2654</v>
      </c>
      <c r="K518" s="756" t="s">
        <v>2655</v>
      </c>
      <c r="L518" s="757">
        <v>0</v>
      </c>
      <c r="M518" s="757">
        <v>0</v>
      </c>
      <c r="N518" s="756">
        <v>1</v>
      </c>
      <c r="O518" s="841">
        <v>1</v>
      </c>
      <c r="P518" s="757"/>
      <c r="Q518" s="774"/>
      <c r="R518" s="756"/>
      <c r="S518" s="774">
        <v>0</v>
      </c>
      <c r="T518" s="841"/>
      <c r="U518" s="797">
        <v>0</v>
      </c>
    </row>
    <row r="519" spans="1:21" ht="14.4" customHeight="1" x14ac:dyDescent="0.3">
      <c r="A519" s="755">
        <v>30</v>
      </c>
      <c r="B519" s="756" t="s">
        <v>1955</v>
      </c>
      <c r="C519" s="756" t="s">
        <v>1961</v>
      </c>
      <c r="D519" s="839" t="s">
        <v>2992</v>
      </c>
      <c r="E519" s="840" t="s">
        <v>1967</v>
      </c>
      <c r="F519" s="756" t="s">
        <v>1956</v>
      </c>
      <c r="G519" s="756" t="s">
        <v>2041</v>
      </c>
      <c r="H519" s="756" t="s">
        <v>531</v>
      </c>
      <c r="I519" s="756" t="s">
        <v>2656</v>
      </c>
      <c r="J519" s="756" t="s">
        <v>919</v>
      </c>
      <c r="K519" s="756" t="s">
        <v>2657</v>
      </c>
      <c r="L519" s="757">
        <v>164.01</v>
      </c>
      <c r="M519" s="757">
        <v>164.01</v>
      </c>
      <c r="N519" s="756">
        <v>1</v>
      </c>
      <c r="O519" s="841">
        <v>1</v>
      </c>
      <c r="P519" s="757"/>
      <c r="Q519" s="774">
        <v>0</v>
      </c>
      <c r="R519" s="756"/>
      <c r="S519" s="774">
        <v>0</v>
      </c>
      <c r="T519" s="841"/>
      <c r="U519" s="797">
        <v>0</v>
      </c>
    </row>
    <row r="520" spans="1:21" ht="14.4" customHeight="1" x14ac:dyDescent="0.3">
      <c r="A520" s="755">
        <v>30</v>
      </c>
      <c r="B520" s="756" t="s">
        <v>1955</v>
      </c>
      <c r="C520" s="756" t="s">
        <v>1961</v>
      </c>
      <c r="D520" s="839" t="s">
        <v>2992</v>
      </c>
      <c r="E520" s="840" t="s">
        <v>1967</v>
      </c>
      <c r="F520" s="756" t="s">
        <v>1956</v>
      </c>
      <c r="G520" s="756" t="s">
        <v>2049</v>
      </c>
      <c r="H520" s="756" t="s">
        <v>531</v>
      </c>
      <c r="I520" s="756" t="s">
        <v>2472</v>
      </c>
      <c r="J520" s="756" t="s">
        <v>2473</v>
      </c>
      <c r="K520" s="756" t="s">
        <v>2155</v>
      </c>
      <c r="L520" s="757">
        <v>25.81</v>
      </c>
      <c r="M520" s="757">
        <v>51.62</v>
      </c>
      <c r="N520" s="756">
        <v>2</v>
      </c>
      <c r="O520" s="841">
        <v>0.5</v>
      </c>
      <c r="P520" s="757"/>
      <c r="Q520" s="774">
        <v>0</v>
      </c>
      <c r="R520" s="756"/>
      <c r="S520" s="774">
        <v>0</v>
      </c>
      <c r="T520" s="841"/>
      <c r="U520" s="797">
        <v>0</v>
      </c>
    </row>
    <row r="521" spans="1:21" ht="14.4" customHeight="1" x14ac:dyDescent="0.3">
      <c r="A521" s="755">
        <v>30</v>
      </c>
      <c r="B521" s="756" t="s">
        <v>1955</v>
      </c>
      <c r="C521" s="756" t="s">
        <v>1961</v>
      </c>
      <c r="D521" s="839" t="s">
        <v>2992</v>
      </c>
      <c r="E521" s="840" t="s">
        <v>1967</v>
      </c>
      <c r="F521" s="756" t="s">
        <v>1956</v>
      </c>
      <c r="G521" s="756" t="s">
        <v>2049</v>
      </c>
      <c r="H521" s="756" t="s">
        <v>531</v>
      </c>
      <c r="I521" s="756" t="s">
        <v>2658</v>
      </c>
      <c r="J521" s="756" t="s">
        <v>2051</v>
      </c>
      <c r="K521" s="756" t="s">
        <v>2659</v>
      </c>
      <c r="L521" s="757">
        <v>64.56</v>
      </c>
      <c r="M521" s="757">
        <v>129.12</v>
      </c>
      <c r="N521" s="756">
        <v>2</v>
      </c>
      <c r="O521" s="841">
        <v>0.5</v>
      </c>
      <c r="P521" s="757">
        <v>129.12</v>
      </c>
      <c r="Q521" s="774">
        <v>1</v>
      </c>
      <c r="R521" s="756">
        <v>2</v>
      </c>
      <c r="S521" s="774">
        <v>1</v>
      </c>
      <c r="T521" s="841">
        <v>0.5</v>
      </c>
      <c r="U521" s="797">
        <v>1</v>
      </c>
    </row>
    <row r="522" spans="1:21" ht="14.4" customHeight="1" x14ac:dyDescent="0.3">
      <c r="A522" s="755">
        <v>30</v>
      </c>
      <c r="B522" s="756" t="s">
        <v>1955</v>
      </c>
      <c r="C522" s="756" t="s">
        <v>1961</v>
      </c>
      <c r="D522" s="839" t="s">
        <v>2992</v>
      </c>
      <c r="E522" s="840" t="s">
        <v>1967</v>
      </c>
      <c r="F522" s="756" t="s">
        <v>1956</v>
      </c>
      <c r="G522" s="756" t="s">
        <v>2660</v>
      </c>
      <c r="H522" s="756" t="s">
        <v>531</v>
      </c>
      <c r="I522" s="756" t="s">
        <v>2661</v>
      </c>
      <c r="J522" s="756" t="s">
        <v>1420</v>
      </c>
      <c r="K522" s="756" t="s">
        <v>2662</v>
      </c>
      <c r="L522" s="757">
        <v>48.09</v>
      </c>
      <c r="M522" s="757">
        <v>96.18</v>
      </c>
      <c r="N522" s="756">
        <v>2</v>
      </c>
      <c r="O522" s="841">
        <v>1</v>
      </c>
      <c r="P522" s="757"/>
      <c r="Q522" s="774">
        <v>0</v>
      </c>
      <c r="R522" s="756"/>
      <c r="S522" s="774">
        <v>0</v>
      </c>
      <c r="T522" s="841"/>
      <c r="U522" s="797">
        <v>0</v>
      </c>
    </row>
    <row r="523" spans="1:21" ht="14.4" customHeight="1" x14ac:dyDescent="0.3">
      <c r="A523" s="755">
        <v>30</v>
      </c>
      <c r="B523" s="756" t="s">
        <v>1955</v>
      </c>
      <c r="C523" s="756" t="s">
        <v>1961</v>
      </c>
      <c r="D523" s="839" t="s">
        <v>2992</v>
      </c>
      <c r="E523" s="840" t="s">
        <v>1967</v>
      </c>
      <c r="F523" s="756" t="s">
        <v>1956</v>
      </c>
      <c r="G523" s="756" t="s">
        <v>2353</v>
      </c>
      <c r="H523" s="756" t="s">
        <v>558</v>
      </c>
      <c r="I523" s="756" t="s">
        <v>1646</v>
      </c>
      <c r="J523" s="756" t="s">
        <v>677</v>
      </c>
      <c r="K523" s="756" t="s">
        <v>1647</v>
      </c>
      <c r="L523" s="757">
        <v>29.27</v>
      </c>
      <c r="M523" s="757">
        <v>29.27</v>
      </c>
      <c r="N523" s="756">
        <v>1</v>
      </c>
      <c r="O523" s="841">
        <v>0.5</v>
      </c>
      <c r="P523" s="757">
        <v>29.27</v>
      </c>
      <c r="Q523" s="774">
        <v>1</v>
      </c>
      <c r="R523" s="756">
        <v>1</v>
      </c>
      <c r="S523" s="774">
        <v>1</v>
      </c>
      <c r="T523" s="841">
        <v>0.5</v>
      </c>
      <c r="U523" s="797">
        <v>1</v>
      </c>
    </row>
    <row r="524" spans="1:21" ht="14.4" customHeight="1" x14ac:dyDescent="0.3">
      <c r="A524" s="755">
        <v>30</v>
      </c>
      <c r="B524" s="756" t="s">
        <v>1955</v>
      </c>
      <c r="C524" s="756" t="s">
        <v>1961</v>
      </c>
      <c r="D524" s="839" t="s">
        <v>2992</v>
      </c>
      <c r="E524" s="840" t="s">
        <v>1967</v>
      </c>
      <c r="F524" s="756" t="s">
        <v>1956</v>
      </c>
      <c r="G524" s="756" t="s">
        <v>2663</v>
      </c>
      <c r="H524" s="756" t="s">
        <v>531</v>
      </c>
      <c r="I524" s="756" t="s">
        <v>2664</v>
      </c>
      <c r="J524" s="756" t="s">
        <v>2665</v>
      </c>
      <c r="K524" s="756" t="s">
        <v>2666</v>
      </c>
      <c r="L524" s="757">
        <v>57.48</v>
      </c>
      <c r="M524" s="757">
        <v>57.48</v>
      </c>
      <c r="N524" s="756">
        <v>1</v>
      </c>
      <c r="O524" s="841">
        <v>1</v>
      </c>
      <c r="P524" s="757">
        <v>57.48</v>
      </c>
      <c r="Q524" s="774">
        <v>1</v>
      </c>
      <c r="R524" s="756">
        <v>1</v>
      </c>
      <c r="S524" s="774">
        <v>1</v>
      </c>
      <c r="T524" s="841">
        <v>1</v>
      </c>
      <c r="U524" s="797">
        <v>1</v>
      </c>
    </row>
    <row r="525" spans="1:21" ht="14.4" customHeight="1" x14ac:dyDescent="0.3">
      <c r="A525" s="755">
        <v>30</v>
      </c>
      <c r="B525" s="756" t="s">
        <v>1955</v>
      </c>
      <c r="C525" s="756" t="s">
        <v>1961</v>
      </c>
      <c r="D525" s="839" t="s">
        <v>2992</v>
      </c>
      <c r="E525" s="840" t="s">
        <v>1967</v>
      </c>
      <c r="F525" s="756" t="s">
        <v>1956</v>
      </c>
      <c r="G525" s="756" t="s">
        <v>2056</v>
      </c>
      <c r="H525" s="756" t="s">
        <v>531</v>
      </c>
      <c r="I525" s="756" t="s">
        <v>2256</v>
      </c>
      <c r="J525" s="756" t="s">
        <v>868</v>
      </c>
      <c r="K525" s="756" t="s">
        <v>2257</v>
      </c>
      <c r="L525" s="757">
        <v>29.31</v>
      </c>
      <c r="M525" s="757">
        <v>87.929999999999993</v>
      </c>
      <c r="N525" s="756">
        <v>3</v>
      </c>
      <c r="O525" s="841">
        <v>1.5</v>
      </c>
      <c r="P525" s="757">
        <v>58.62</v>
      </c>
      <c r="Q525" s="774">
        <v>0.66666666666666674</v>
      </c>
      <c r="R525" s="756">
        <v>2</v>
      </c>
      <c r="S525" s="774">
        <v>0.66666666666666663</v>
      </c>
      <c r="T525" s="841">
        <v>1</v>
      </c>
      <c r="U525" s="797">
        <v>0.66666666666666663</v>
      </c>
    </row>
    <row r="526" spans="1:21" ht="14.4" customHeight="1" x14ac:dyDescent="0.3">
      <c r="A526" s="755">
        <v>30</v>
      </c>
      <c r="B526" s="756" t="s">
        <v>1955</v>
      </c>
      <c r="C526" s="756" t="s">
        <v>1961</v>
      </c>
      <c r="D526" s="839" t="s">
        <v>2992</v>
      </c>
      <c r="E526" s="840" t="s">
        <v>1967</v>
      </c>
      <c r="F526" s="756" t="s">
        <v>1956</v>
      </c>
      <c r="G526" s="756" t="s">
        <v>2056</v>
      </c>
      <c r="H526" s="756" t="s">
        <v>531</v>
      </c>
      <c r="I526" s="756" t="s">
        <v>2667</v>
      </c>
      <c r="J526" s="756" t="s">
        <v>620</v>
      </c>
      <c r="K526" s="756" t="s">
        <v>2668</v>
      </c>
      <c r="L526" s="757">
        <v>0</v>
      </c>
      <c r="M526" s="757">
        <v>0</v>
      </c>
      <c r="N526" s="756">
        <v>2</v>
      </c>
      <c r="O526" s="841">
        <v>1</v>
      </c>
      <c r="P526" s="757">
        <v>0</v>
      </c>
      <c r="Q526" s="774"/>
      <c r="R526" s="756">
        <v>2</v>
      </c>
      <c r="S526" s="774">
        <v>1</v>
      </c>
      <c r="T526" s="841">
        <v>1</v>
      </c>
      <c r="U526" s="797">
        <v>1</v>
      </c>
    </row>
    <row r="527" spans="1:21" ht="14.4" customHeight="1" x14ac:dyDescent="0.3">
      <c r="A527" s="755">
        <v>30</v>
      </c>
      <c r="B527" s="756" t="s">
        <v>1955</v>
      </c>
      <c r="C527" s="756" t="s">
        <v>1961</v>
      </c>
      <c r="D527" s="839" t="s">
        <v>2992</v>
      </c>
      <c r="E527" s="840" t="s">
        <v>1967</v>
      </c>
      <c r="F527" s="756" t="s">
        <v>1956</v>
      </c>
      <c r="G527" s="756" t="s">
        <v>2056</v>
      </c>
      <c r="H527" s="756" t="s">
        <v>531</v>
      </c>
      <c r="I527" s="756" t="s">
        <v>2669</v>
      </c>
      <c r="J527" s="756" t="s">
        <v>2066</v>
      </c>
      <c r="K527" s="756" t="s">
        <v>2670</v>
      </c>
      <c r="L527" s="757">
        <v>58.62</v>
      </c>
      <c r="M527" s="757">
        <v>58.62</v>
      </c>
      <c r="N527" s="756">
        <v>1</v>
      </c>
      <c r="O527" s="841">
        <v>1</v>
      </c>
      <c r="P527" s="757">
        <v>58.62</v>
      </c>
      <c r="Q527" s="774">
        <v>1</v>
      </c>
      <c r="R527" s="756">
        <v>1</v>
      </c>
      <c r="S527" s="774">
        <v>1</v>
      </c>
      <c r="T527" s="841">
        <v>1</v>
      </c>
      <c r="U527" s="797">
        <v>1</v>
      </c>
    </row>
    <row r="528" spans="1:21" ht="14.4" customHeight="1" x14ac:dyDescent="0.3">
      <c r="A528" s="755">
        <v>30</v>
      </c>
      <c r="B528" s="756" t="s">
        <v>1955</v>
      </c>
      <c r="C528" s="756" t="s">
        <v>1961</v>
      </c>
      <c r="D528" s="839" t="s">
        <v>2992</v>
      </c>
      <c r="E528" s="840" t="s">
        <v>1967</v>
      </c>
      <c r="F528" s="756" t="s">
        <v>1956</v>
      </c>
      <c r="G528" s="756" t="s">
        <v>2080</v>
      </c>
      <c r="H528" s="756" t="s">
        <v>558</v>
      </c>
      <c r="I528" s="756" t="s">
        <v>2671</v>
      </c>
      <c r="J528" s="756" t="s">
        <v>1728</v>
      </c>
      <c r="K528" s="756" t="s">
        <v>2672</v>
      </c>
      <c r="L528" s="757">
        <v>0</v>
      </c>
      <c r="M528" s="757">
        <v>0</v>
      </c>
      <c r="N528" s="756">
        <v>1</v>
      </c>
      <c r="O528" s="841">
        <v>0.5</v>
      </c>
      <c r="P528" s="757"/>
      <c r="Q528" s="774"/>
      <c r="R528" s="756"/>
      <c r="S528" s="774">
        <v>0</v>
      </c>
      <c r="T528" s="841"/>
      <c r="U528" s="797">
        <v>0</v>
      </c>
    </row>
    <row r="529" spans="1:21" ht="14.4" customHeight="1" x14ac:dyDescent="0.3">
      <c r="A529" s="755">
        <v>30</v>
      </c>
      <c r="B529" s="756" t="s">
        <v>1955</v>
      </c>
      <c r="C529" s="756" t="s">
        <v>1961</v>
      </c>
      <c r="D529" s="839" t="s">
        <v>2992</v>
      </c>
      <c r="E529" s="840" t="s">
        <v>1967</v>
      </c>
      <c r="F529" s="756" t="s">
        <v>1956</v>
      </c>
      <c r="G529" s="756" t="s">
        <v>2080</v>
      </c>
      <c r="H529" s="756" t="s">
        <v>558</v>
      </c>
      <c r="I529" s="756" t="s">
        <v>1736</v>
      </c>
      <c r="J529" s="756" t="s">
        <v>1002</v>
      </c>
      <c r="K529" s="756" t="s">
        <v>1737</v>
      </c>
      <c r="L529" s="757">
        <v>79.03</v>
      </c>
      <c r="M529" s="757">
        <v>79.03</v>
      </c>
      <c r="N529" s="756">
        <v>1</v>
      </c>
      <c r="O529" s="841">
        <v>0.5</v>
      </c>
      <c r="P529" s="757"/>
      <c r="Q529" s="774">
        <v>0</v>
      </c>
      <c r="R529" s="756"/>
      <c r="S529" s="774">
        <v>0</v>
      </c>
      <c r="T529" s="841"/>
      <c r="U529" s="797">
        <v>0</v>
      </c>
    </row>
    <row r="530" spans="1:21" ht="14.4" customHeight="1" x14ac:dyDescent="0.3">
      <c r="A530" s="755">
        <v>30</v>
      </c>
      <c r="B530" s="756" t="s">
        <v>1955</v>
      </c>
      <c r="C530" s="756" t="s">
        <v>1961</v>
      </c>
      <c r="D530" s="839" t="s">
        <v>2992</v>
      </c>
      <c r="E530" s="840" t="s">
        <v>1967</v>
      </c>
      <c r="F530" s="756" t="s">
        <v>1956</v>
      </c>
      <c r="G530" s="756" t="s">
        <v>2080</v>
      </c>
      <c r="H530" s="756" t="s">
        <v>558</v>
      </c>
      <c r="I530" s="756" t="s">
        <v>1738</v>
      </c>
      <c r="J530" s="756" t="s">
        <v>1728</v>
      </c>
      <c r="K530" s="756" t="s">
        <v>1739</v>
      </c>
      <c r="L530" s="757">
        <v>59.27</v>
      </c>
      <c r="M530" s="757">
        <v>59.27</v>
      </c>
      <c r="N530" s="756">
        <v>1</v>
      </c>
      <c r="O530" s="841">
        <v>1</v>
      </c>
      <c r="P530" s="757">
        <v>59.27</v>
      </c>
      <c r="Q530" s="774">
        <v>1</v>
      </c>
      <c r="R530" s="756">
        <v>1</v>
      </c>
      <c r="S530" s="774">
        <v>1</v>
      </c>
      <c r="T530" s="841">
        <v>1</v>
      </c>
      <c r="U530" s="797">
        <v>1</v>
      </c>
    </row>
    <row r="531" spans="1:21" ht="14.4" customHeight="1" x14ac:dyDescent="0.3">
      <c r="A531" s="755">
        <v>30</v>
      </c>
      <c r="B531" s="756" t="s">
        <v>1955</v>
      </c>
      <c r="C531" s="756" t="s">
        <v>1961</v>
      </c>
      <c r="D531" s="839" t="s">
        <v>2992</v>
      </c>
      <c r="E531" s="840" t="s">
        <v>1967</v>
      </c>
      <c r="F531" s="756" t="s">
        <v>1956</v>
      </c>
      <c r="G531" s="756" t="s">
        <v>2080</v>
      </c>
      <c r="H531" s="756" t="s">
        <v>531</v>
      </c>
      <c r="I531" s="756" t="s">
        <v>2477</v>
      </c>
      <c r="J531" s="756" t="s">
        <v>1728</v>
      </c>
      <c r="K531" s="756" t="s">
        <v>2478</v>
      </c>
      <c r="L531" s="757">
        <v>79.03</v>
      </c>
      <c r="M531" s="757">
        <v>79.03</v>
      </c>
      <c r="N531" s="756">
        <v>1</v>
      </c>
      <c r="O531" s="841">
        <v>0.5</v>
      </c>
      <c r="P531" s="757"/>
      <c r="Q531" s="774">
        <v>0</v>
      </c>
      <c r="R531" s="756"/>
      <c r="S531" s="774">
        <v>0</v>
      </c>
      <c r="T531" s="841"/>
      <c r="U531" s="797">
        <v>0</v>
      </c>
    </row>
    <row r="532" spans="1:21" ht="14.4" customHeight="1" x14ac:dyDescent="0.3">
      <c r="A532" s="755">
        <v>30</v>
      </c>
      <c r="B532" s="756" t="s">
        <v>1955</v>
      </c>
      <c r="C532" s="756" t="s">
        <v>1961</v>
      </c>
      <c r="D532" s="839" t="s">
        <v>2992</v>
      </c>
      <c r="E532" s="840" t="s">
        <v>1967</v>
      </c>
      <c r="F532" s="756" t="s">
        <v>1956</v>
      </c>
      <c r="G532" s="756" t="s">
        <v>2080</v>
      </c>
      <c r="H532" s="756" t="s">
        <v>558</v>
      </c>
      <c r="I532" s="756" t="s">
        <v>2083</v>
      </c>
      <c r="J532" s="756" t="s">
        <v>2084</v>
      </c>
      <c r="K532" s="756" t="s">
        <v>2085</v>
      </c>
      <c r="L532" s="757">
        <v>46.07</v>
      </c>
      <c r="M532" s="757">
        <v>92.14</v>
      </c>
      <c r="N532" s="756">
        <v>2</v>
      </c>
      <c r="O532" s="841">
        <v>1</v>
      </c>
      <c r="P532" s="757">
        <v>92.14</v>
      </c>
      <c r="Q532" s="774">
        <v>1</v>
      </c>
      <c r="R532" s="756">
        <v>2</v>
      </c>
      <c r="S532" s="774">
        <v>1</v>
      </c>
      <c r="T532" s="841">
        <v>1</v>
      </c>
      <c r="U532" s="797">
        <v>1</v>
      </c>
    </row>
    <row r="533" spans="1:21" ht="14.4" customHeight="1" x14ac:dyDescent="0.3">
      <c r="A533" s="755">
        <v>30</v>
      </c>
      <c r="B533" s="756" t="s">
        <v>1955</v>
      </c>
      <c r="C533" s="756" t="s">
        <v>1961</v>
      </c>
      <c r="D533" s="839" t="s">
        <v>2992</v>
      </c>
      <c r="E533" s="840" t="s">
        <v>1967</v>
      </c>
      <c r="F533" s="756" t="s">
        <v>1956</v>
      </c>
      <c r="G533" s="756" t="s">
        <v>2090</v>
      </c>
      <c r="H533" s="756" t="s">
        <v>531</v>
      </c>
      <c r="I533" s="756" t="s">
        <v>2673</v>
      </c>
      <c r="J533" s="756" t="s">
        <v>2674</v>
      </c>
      <c r="K533" s="756" t="s">
        <v>2675</v>
      </c>
      <c r="L533" s="757">
        <v>48.84</v>
      </c>
      <c r="M533" s="757">
        <v>146.52000000000001</v>
      </c>
      <c r="N533" s="756">
        <v>3</v>
      </c>
      <c r="O533" s="841">
        <v>0.5</v>
      </c>
      <c r="P533" s="757">
        <v>146.52000000000001</v>
      </c>
      <c r="Q533" s="774">
        <v>1</v>
      </c>
      <c r="R533" s="756">
        <v>3</v>
      </c>
      <c r="S533" s="774">
        <v>1</v>
      </c>
      <c r="T533" s="841">
        <v>0.5</v>
      </c>
      <c r="U533" s="797">
        <v>1</v>
      </c>
    </row>
    <row r="534" spans="1:21" ht="14.4" customHeight="1" x14ac:dyDescent="0.3">
      <c r="A534" s="755">
        <v>30</v>
      </c>
      <c r="B534" s="756" t="s">
        <v>1955</v>
      </c>
      <c r="C534" s="756" t="s">
        <v>1961</v>
      </c>
      <c r="D534" s="839" t="s">
        <v>2992</v>
      </c>
      <c r="E534" s="840" t="s">
        <v>1967</v>
      </c>
      <c r="F534" s="756" t="s">
        <v>1956</v>
      </c>
      <c r="G534" s="756" t="s">
        <v>2676</v>
      </c>
      <c r="H534" s="756" t="s">
        <v>531</v>
      </c>
      <c r="I534" s="756" t="s">
        <v>2677</v>
      </c>
      <c r="J534" s="756" t="s">
        <v>2678</v>
      </c>
      <c r="K534" s="756" t="s">
        <v>2679</v>
      </c>
      <c r="L534" s="757">
        <v>195.77</v>
      </c>
      <c r="M534" s="757">
        <v>391.54</v>
      </c>
      <c r="N534" s="756">
        <v>2</v>
      </c>
      <c r="O534" s="841">
        <v>2</v>
      </c>
      <c r="P534" s="757">
        <v>391.54</v>
      </c>
      <c r="Q534" s="774">
        <v>1</v>
      </c>
      <c r="R534" s="756">
        <v>2</v>
      </c>
      <c r="S534" s="774">
        <v>1</v>
      </c>
      <c r="T534" s="841">
        <v>2</v>
      </c>
      <c r="U534" s="797">
        <v>1</v>
      </c>
    </row>
    <row r="535" spans="1:21" ht="14.4" customHeight="1" x14ac:dyDescent="0.3">
      <c r="A535" s="755">
        <v>30</v>
      </c>
      <c r="B535" s="756" t="s">
        <v>1955</v>
      </c>
      <c r="C535" s="756" t="s">
        <v>1961</v>
      </c>
      <c r="D535" s="839" t="s">
        <v>2992</v>
      </c>
      <c r="E535" s="840" t="s">
        <v>1967</v>
      </c>
      <c r="F535" s="756" t="s">
        <v>1956</v>
      </c>
      <c r="G535" s="756" t="s">
        <v>2680</v>
      </c>
      <c r="H535" s="756" t="s">
        <v>531</v>
      </c>
      <c r="I535" s="756" t="s">
        <v>2681</v>
      </c>
      <c r="J535" s="756" t="s">
        <v>2682</v>
      </c>
      <c r="K535" s="756" t="s">
        <v>1623</v>
      </c>
      <c r="L535" s="757">
        <v>38.56</v>
      </c>
      <c r="M535" s="757">
        <v>77.12</v>
      </c>
      <c r="N535" s="756">
        <v>2</v>
      </c>
      <c r="O535" s="841">
        <v>1</v>
      </c>
      <c r="P535" s="757">
        <v>77.12</v>
      </c>
      <c r="Q535" s="774">
        <v>1</v>
      </c>
      <c r="R535" s="756">
        <v>2</v>
      </c>
      <c r="S535" s="774">
        <v>1</v>
      </c>
      <c r="T535" s="841">
        <v>1</v>
      </c>
      <c r="U535" s="797">
        <v>1</v>
      </c>
    </row>
    <row r="536" spans="1:21" ht="14.4" customHeight="1" x14ac:dyDescent="0.3">
      <c r="A536" s="755">
        <v>30</v>
      </c>
      <c r="B536" s="756" t="s">
        <v>1955</v>
      </c>
      <c r="C536" s="756" t="s">
        <v>1961</v>
      </c>
      <c r="D536" s="839" t="s">
        <v>2992</v>
      </c>
      <c r="E536" s="840" t="s">
        <v>1967</v>
      </c>
      <c r="F536" s="756" t="s">
        <v>1956</v>
      </c>
      <c r="G536" s="756" t="s">
        <v>2683</v>
      </c>
      <c r="H536" s="756" t="s">
        <v>531</v>
      </c>
      <c r="I536" s="756" t="s">
        <v>2684</v>
      </c>
      <c r="J536" s="756" t="s">
        <v>2685</v>
      </c>
      <c r="K536" s="756" t="s">
        <v>2686</v>
      </c>
      <c r="L536" s="757">
        <v>0</v>
      </c>
      <c r="M536" s="757">
        <v>0</v>
      </c>
      <c r="N536" s="756">
        <v>3</v>
      </c>
      <c r="O536" s="841">
        <v>1</v>
      </c>
      <c r="P536" s="757">
        <v>0</v>
      </c>
      <c r="Q536" s="774"/>
      <c r="R536" s="756">
        <v>3</v>
      </c>
      <c r="S536" s="774">
        <v>1</v>
      </c>
      <c r="T536" s="841">
        <v>1</v>
      </c>
      <c r="U536" s="797">
        <v>1</v>
      </c>
    </row>
    <row r="537" spans="1:21" ht="14.4" customHeight="1" x14ac:dyDescent="0.3">
      <c r="A537" s="755">
        <v>30</v>
      </c>
      <c r="B537" s="756" t="s">
        <v>1955</v>
      </c>
      <c r="C537" s="756" t="s">
        <v>1961</v>
      </c>
      <c r="D537" s="839" t="s">
        <v>2992</v>
      </c>
      <c r="E537" s="840" t="s">
        <v>1967</v>
      </c>
      <c r="F537" s="756" t="s">
        <v>1956</v>
      </c>
      <c r="G537" s="756" t="s">
        <v>2097</v>
      </c>
      <c r="H537" s="756" t="s">
        <v>531</v>
      </c>
      <c r="I537" s="756" t="s">
        <v>2687</v>
      </c>
      <c r="J537" s="756" t="s">
        <v>2099</v>
      </c>
      <c r="K537" s="756" t="s">
        <v>2688</v>
      </c>
      <c r="L537" s="757">
        <v>122.73</v>
      </c>
      <c r="M537" s="757">
        <v>245.46</v>
      </c>
      <c r="N537" s="756">
        <v>2</v>
      </c>
      <c r="O537" s="841">
        <v>0.5</v>
      </c>
      <c r="P537" s="757">
        <v>245.46</v>
      </c>
      <c r="Q537" s="774">
        <v>1</v>
      </c>
      <c r="R537" s="756">
        <v>2</v>
      </c>
      <c r="S537" s="774">
        <v>1</v>
      </c>
      <c r="T537" s="841">
        <v>0.5</v>
      </c>
      <c r="U537" s="797">
        <v>1</v>
      </c>
    </row>
    <row r="538" spans="1:21" ht="14.4" customHeight="1" x14ac:dyDescent="0.3">
      <c r="A538" s="755">
        <v>30</v>
      </c>
      <c r="B538" s="756" t="s">
        <v>1955</v>
      </c>
      <c r="C538" s="756" t="s">
        <v>1961</v>
      </c>
      <c r="D538" s="839" t="s">
        <v>2992</v>
      </c>
      <c r="E538" s="840" t="s">
        <v>1967</v>
      </c>
      <c r="F538" s="756" t="s">
        <v>1956</v>
      </c>
      <c r="G538" s="756" t="s">
        <v>2105</v>
      </c>
      <c r="H538" s="756" t="s">
        <v>558</v>
      </c>
      <c r="I538" s="756" t="s">
        <v>2689</v>
      </c>
      <c r="J538" s="756" t="s">
        <v>2485</v>
      </c>
      <c r="K538" s="756" t="s">
        <v>2690</v>
      </c>
      <c r="L538" s="757">
        <v>73.45</v>
      </c>
      <c r="M538" s="757">
        <v>220.35000000000002</v>
      </c>
      <c r="N538" s="756">
        <v>3</v>
      </c>
      <c r="O538" s="841">
        <v>0.5</v>
      </c>
      <c r="P538" s="757"/>
      <c r="Q538" s="774">
        <v>0</v>
      </c>
      <c r="R538" s="756"/>
      <c r="S538" s="774">
        <v>0</v>
      </c>
      <c r="T538" s="841"/>
      <c r="U538" s="797">
        <v>0</v>
      </c>
    </row>
    <row r="539" spans="1:21" ht="14.4" customHeight="1" x14ac:dyDescent="0.3">
      <c r="A539" s="755">
        <v>30</v>
      </c>
      <c r="B539" s="756" t="s">
        <v>1955</v>
      </c>
      <c r="C539" s="756" t="s">
        <v>1961</v>
      </c>
      <c r="D539" s="839" t="s">
        <v>2992</v>
      </c>
      <c r="E539" s="840" t="s">
        <v>1967</v>
      </c>
      <c r="F539" s="756" t="s">
        <v>1956</v>
      </c>
      <c r="G539" s="756" t="s">
        <v>2105</v>
      </c>
      <c r="H539" s="756" t="s">
        <v>558</v>
      </c>
      <c r="I539" s="756" t="s">
        <v>1580</v>
      </c>
      <c r="J539" s="756" t="s">
        <v>1181</v>
      </c>
      <c r="K539" s="756" t="s">
        <v>1581</v>
      </c>
      <c r="L539" s="757">
        <v>86.41</v>
      </c>
      <c r="M539" s="757">
        <v>432.04999999999995</v>
      </c>
      <c r="N539" s="756">
        <v>5</v>
      </c>
      <c r="O539" s="841">
        <v>1.5</v>
      </c>
      <c r="P539" s="757">
        <v>86.41</v>
      </c>
      <c r="Q539" s="774">
        <v>0.2</v>
      </c>
      <c r="R539" s="756">
        <v>1</v>
      </c>
      <c r="S539" s="774">
        <v>0.2</v>
      </c>
      <c r="T539" s="841">
        <v>0.5</v>
      </c>
      <c r="U539" s="797">
        <v>0.33333333333333331</v>
      </c>
    </row>
    <row r="540" spans="1:21" ht="14.4" customHeight="1" x14ac:dyDescent="0.3">
      <c r="A540" s="755">
        <v>30</v>
      </c>
      <c r="B540" s="756" t="s">
        <v>1955</v>
      </c>
      <c r="C540" s="756" t="s">
        <v>1961</v>
      </c>
      <c r="D540" s="839" t="s">
        <v>2992</v>
      </c>
      <c r="E540" s="840" t="s">
        <v>1967</v>
      </c>
      <c r="F540" s="756" t="s">
        <v>1956</v>
      </c>
      <c r="G540" s="756" t="s">
        <v>2105</v>
      </c>
      <c r="H540" s="756" t="s">
        <v>558</v>
      </c>
      <c r="I540" s="756" t="s">
        <v>2691</v>
      </c>
      <c r="J540" s="756" t="s">
        <v>1181</v>
      </c>
      <c r="K540" s="756" t="s">
        <v>2692</v>
      </c>
      <c r="L540" s="757">
        <v>0</v>
      </c>
      <c r="M540" s="757">
        <v>0</v>
      </c>
      <c r="N540" s="756">
        <v>5</v>
      </c>
      <c r="O540" s="841">
        <v>1</v>
      </c>
      <c r="P540" s="757">
        <v>0</v>
      </c>
      <c r="Q540" s="774"/>
      <c r="R540" s="756">
        <v>2</v>
      </c>
      <c r="S540" s="774">
        <v>0.4</v>
      </c>
      <c r="T540" s="841">
        <v>0.5</v>
      </c>
      <c r="U540" s="797">
        <v>0.5</v>
      </c>
    </row>
    <row r="541" spans="1:21" ht="14.4" customHeight="1" x14ac:dyDescent="0.3">
      <c r="A541" s="755">
        <v>30</v>
      </c>
      <c r="B541" s="756" t="s">
        <v>1955</v>
      </c>
      <c r="C541" s="756" t="s">
        <v>1961</v>
      </c>
      <c r="D541" s="839" t="s">
        <v>2992</v>
      </c>
      <c r="E541" s="840" t="s">
        <v>1967</v>
      </c>
      <c r="F541" s="756" t="s">
        <v>1956</v>
      </c>
      <c r="G541" s="756" t="s">
        <v>2107</v>
      </c>
      <c r="H541" s="756" t="s">
        <v>531</v>
      </c>
      <c r="I541" s="756" t="s">
        <v>2388</v>
      </c>
      <c r="J541" s="756" t="s">
        <v>2109</v>
      </c>
      <c r="K541" s="756" t="s">
        <v>2389</v>
      </c>
      <c r="L541" s="757">
        <v>0</v>
      </c>
      <c r="M541" s="757">
        <v>0</v>
      </c>
      <c r="N541" s="756">
        <v>3</v>
      </c>
      <c r="O541" s="841">
        <v>0.5</v>
      </c>
      <c r="P541" s="757"/>
      <c r="Q541" s="774"/>
      <c r="R541" s="756"/>
      <c r="S541" s="774">
        <v>0</v>
      </c>
      <c r="T541" s="841"/>
      <c r="U541" s="797">
        <v>0</v>
      </c>
    </row>
    <row r="542" spans="1:21" ht="14.4" customHeight="1" x14ac:dyDescent="0.3">
      <c r="A542" s="755">
        <v>30</v>
      </c>
      <c r="B542" s="756" t="s">
        <v>1955</v>
      </c>
      <c r="C542" s="756" t="s">
        <v>1961</v>
      </c>
      <c r="D542" s="839" t="s">
        <v>2992</v>
      </c>
      <c r="E542" s="840" t="s">
        <v>1967</v>
      </c>
      <c r="F542" s="756" t="s">
        <v>1956</v>
      </c>
      <c r="G542" s="756" t="s">
        <v>2107</v>
      </c>
      <c r="H542" s="756" t="s">
        <v>531</v>
      </c>
      <c r="I542" s="756" t="s">
        <v>2693</v>
      </c>
      <c r="J542" s="756" t="s">
        <v>2109</v>
      </c>
      <c r="K542" s="756" t="s">
        <v>2694</v>
      </c>
      <c r="L542" s="757">
        <v>0</v>
      </c>
      <c r="M542" s="757">
        <v>0</v>
      </c>
      <c r="N542" s="756">
        <v>3</v>
      </c>
      <c r="O542" s="841">
        <v>0.5</v>
      </c>
      <c r="P542" s="757"/>
      <c r="Q542" s="774"/>
      <c r="R542" s="756"/>
      <c r="S542" s="774">
        <v>0</v>
      </c>
      <c r="T542" s="841"/>
      <c r="U542" s="797">
        <v>0</v>
      </c>
    </row>
    <row r="543" spans="1:21" ht="14.4" customHeight="1" x14ac:dyDescent="0.3">
      <c r="A543" s="755">
        <v>30</v>
      </c>
      <c r="B543" s="756" t="s">
        <v>1955</v>
      </c>
      <c r="C543" s="756" t="s">
        <v>1961</v>
      </c>
      <c r="D543" s="839" t="s">
        <v>2992</v>
      </c>
      <c r="E543" s="840" t="s">
        <v>1967</v>
      </c>
      <c r="F543" s="756" t="s">
        <v>1956</v>
      </c>
      <c r="G543" s="756" t="s">
        <v>2107</v>
      </c>
      <c r="H543" s="756" t="s">
        <v>531</v>
      </c>
      <c r="I543" s="756" t="s">
        <v>2116</v>
      </c>
      <c r="J543" s="756" t="s">
        <v>2109</v>
      </c>
      <c r="K543" s="756" t="s">
        <v>2117</v>
      </c>
      <c r="L543" s="757">
        <v>17.559999999999999</v>
      </c>
      <c r="M543" s="757">
        <v>52.679999999999993</v>
      </c>
      <c r="N543" s="756">
        <v>3</v>
      </c>
      <c r="O543" s="841">
        <v>1</v>
      </c>
      <c r="P543" s="757"/>
      <c r="Q543" s="774">
        <v>0</v>
      </c>
      <c r="R543" s="756"/>
      <c r="S543" s="774">
        <v>0</v>
      </c>
      <c r="T543" s="841"/>
      <c r="U543" s="797">
        <v>0</v>
      </c>
    </row>
    <row r="544" spans="1:21" ht="14.4" customHeight="1" x14ac:dyDescent="0.3">
      <c r="A544" s="755">
        <v>30</v>
      </c>
      <c r="B544" s="756" t="s">
        <v>1955</v>
      </c>
      <c r="C544" s="756" t="s">
        <v>1961</v>
      </c>
      <c r="D544" s="839" t="s">
        <v>2992</v>
      </c>
      <c r="E544" s="840" t="s">
        <v>1967</v>
      </c>
      <c r="F544" s="756" t="s">
        <v>1956</v>
      </c>
      <c r="G544" s="756" t="s">
        <v>2277</v>
      </c>
      <c r="H544" s="756" t="s">
        <v>531</v>
      </c>
      <c r="I544" s="756" t="s">
        <v>2695</v>
      </c>
      <c r="J544" s="756" t="s">
        <v>2696</v>
      </c>
      <c r="K544" s="756" t="s">
        <v>2697</v>
      </c>
      <c r="L544" s="757">
        <v>0</v>
      </c>
      <c r="M544" s="757">
        <v>0</v>
      </c>
      <c r="N544" s="756">
        <v>2</v>
      </c>
      <c r="O544" s="841">
        <v>0.5</v>
      </c>
      <c r="P544" s="757"/>
      <c r="Q544" s="774"/>
      <c r="R544" s="756"/>
      <c r="S544" s="774">
        <v>0</v>
      </c>
      <c r="T544" s="841"/>
      <c r="U544" s="797">
        <v>0</v>
      </c>
    </row>
    <row r="545" spans="1:21" ht="14.4" customHeight="1" x14ac:dyDescent="0.3">
      <c r="A545" s="755">
        <v>30</v>
      </c>
      <c r="B545" s="756" t="s">
        <v>1955</v>
      </c>
      <c r="C545" s="756" t="s">
        <v>1961</v>
      </c>
      <c r="D545" s="839" t="s">
        <v>2992</v>
      </c>
      <c r="E545" s="840" t="s">
        <v>1967</v>
      </c>
      <c r="F545" s="756" t="s">
        <v>1956</v>
      </c>
      <c r="G545" s="756" t="s">
        <v>2698</v>
      </c>
      <c r="H545" s="756" t="s">
        <v>558</v>
      </c>
      <c r="I545" s="756" t="s">
        <v>1801</v>
      </c>
      <c r="J545" s="756" t="s">
        <v>626</v>
      </c>
      <c r="K545" s="756" t="s">
        <v>1802</v>
      </c>
      <c r="L545" s="757">
        <v>48.42</v>
      </c>
      <c r="M545" s="757">
        <v>532.62</v>
      </c>
      <c r="N545" s="756">
        <v>11</v>
      </c>
      <c r="O545" s="841">
        <v>4.5</v>
      </c>
      <c r="P545" s="757">
        <v>435.78</v>
      </c>
      <c r="Q545" s="774">
        <v>0.81818181818181812</v>
      </c>
      <c r="R545" s="756">
        <v>9</v>
      </c>
      <c r="S545" s="774">
        <v>0.81818181818181823</v>
      </c>
      <c r="T545" s="841">
        <v>3.5</v>
      </c>
      <c r="U545" s="797">
        <v>0.77777777777777779</v>
      </c>
    </row>
    <row r="546" spans="1:21" ht="14.4" customHeight="1" x14ac:dyDescent="0.3">
      <c r="A546" s="755">
        <v>30</v>
      </c>
      <c r="B546" s="756" t="s">
        <v>1955</v>
      </c>
      <c r="C546" s="756" t="s">
        <v>1961</v>
      </c>
      <c r="D546" s="839" t="s">
        <v>2992</v>
      </c>
      <c r="E546" s="840" t="s">
        <v>1967</v>
      </c>
      <c r="F546" s="756" t="s">
        <v>1956</v>
      </c>
      <c r="G546" s="756" t="s">
        <v>2284</v>
      </c>
      <c r="H546" s="756" t="s">
        <v>558</v>
      </c>
      <c r="I546" s="756" t="s">
        <v>1655</v>
      </c>
      <c r="J546" s="756" t="s">
        <v>1656</v>
      </c>
      <c r="K546" s="756" t="s">
        <v>1657</v>
      </c>
      <c r="L546" s="757">
        <v>31.09</v>
      </c>
      <c r="M546" s="757">
        <v>7492.6900000000005</v>
      </c>
      <c r="N546" s="756">
        <v>241</v>
      </c>
      <c r="O546" s="841">
        <v>1</v>
      </c>
      <c r="P546" s="757">
        <v>7492.6900000000005</v>
      </c>
      <c r="Q546" s="774">
        <v>1</v>
      </c>
      <c r="R546" s="756">
        <v>241</v>
      </c>
      <c r="S546" s="774">
        <v>1</v>
      </c>
      <c r="T546" s="841">
        <v>1</v>
      </c>
      <c r="U546" s="797">
        <v>1</v>
      </c>
    </row>
    <row r="547" spans="1:21" ht="14.4" customHeight="1" x14ac:dyDescent="0.3">
      <c r="A547" s="755">
        <v>30</v>
      </c>
      <c r="B547" s="756" t="s">
        <v>1955</v>
      </c>
      <c r="C547" s="756" t="s">
        <v>1961</v>
      </c>
      <c r="D547" s="839" t="s">
        <v>2992</v>
      </c>
      <c r="E547" s="840" t="s">
        <v>1967</v>
      </c>
      <c r="F547" s="756" t="s">
        <v>1956</v>
      </c>
      <c r="G547" s="756" t="s">
        <v>2142</v>
      </c>
      <c r="H547" s="756" t="s">
        <v>531</v>
      </c>
      <c r="I547" s="756" t="s">
        <v>2145</v>
      </c>
      <c r="J547" s="756" t="s">
        <v>877</v>
      </c>
      <c r="K547" s="756" t="s">
        <v>2146</v>
      </c>
      <c r="L547" s="757">
        <v>301.2</v>
      </c>
      <c r="M547" s="757">
        <v>903.59999999999991</v>
      </c>
      <c r="N547" s="756">
        <v>3</v>
      </c>
      <c r="O547" s="841">
        <v>1.5</v>
      </c>
      <c r="P547" s="757">
        <v>301.2</v>
      </c>
      <c r="Q547" s="774">
        <v>0.33333333333333337</v>
      </c>
      <c r="R547" s="756">
        <v>1</v>
      </c>
      <c r="S547" s="774">
        <v>0.33333333333333331</v>
      </c>
      <c r="T547" s="841">
        <v>0.5</v>
      </c>
      <c r="U547" s="797">
        <v>0.33333333333333331</v>
      </c>
    </row>
    <row r="548" spans="1:21" ht="14.4" customHeight="1" x14ac:dyDescent="0.3">
      <c r="A548" s="755">
        <v>30</v>
      </c>
      <c r="B548" s="756" t="s">
        <v>1955</v>
      </c>
      <c r="C548" s="756" t="s">
        <v>1961</v>
      </c>
      <c r="D548" s="839" t="s">
        <v>2992</v>
      </c>
      <c r="E548" s="840" t="s">
        <v>1967</v>
      </c>
      <c r="F548" s="756" t="s">
        <v>1956</v>
      </c>
      <c r="G548" s="756" t="s">
        <v>2142</v>
      </c>
      <c r="H548" s="756" t="s">
        <v>531</v>
      </c>
      <c r="I548" s="756" t="s">
        <v>2699</v>
      </c>
      <c r="J548" s="756" t="s">
        <v>877</v>
      </c>
      <c r="K548" s="756" t="s">
        <v>2146</v>
      </c>
      <c r="L548" s="757">
        <v>185.26</v>
      </c>
      <c r="M548" s="757">
        <v>370.52</v>
      </c>
      <c r="N548" s="756">
        <v>2</v>
      </c>
      <c r="O548" s="841">
        <v>1.5</v>
      </c>
      <c r="P548" s="757">
        <v>185.26</v>
      </c>
      <c r="Q548" s="774">
        <v>0.5</v>
      </c>
      <c r="R548" s="756">
        <v>1</v>
      </c>
      <c r="S548" s="774">
        <v>0.5</v>
      </c>
      <c r="T548" s="841">
        <v>0.5</v>
      </c>
      <c r="U548" s="797">
        <v>0.33333333333333331</v>
      </c>
    </row>
    <row r="549" spans="1:21" ht="14.4" customHeight="1" x14ac:dyDescent="0.3">
      <c r="A549" s="755">
        <v>30</v>
      </c>
      <c r="B549" s="756" t="s">
        <v>1955</v>
      </c>
      <c r="C549" s="756" t="s">
        <v>1961</v>
      </c>
      <c r="D549" s="839" t="s">
        <v>2992</v>
      </c>
      <c r="E549" s="840" t="s">
        <v>1967</v>
      </c>
      <c r="F549" s="756" t="s">
        <v>1956</v>
      </c>
      <c r="G549" s="756" t="s">
        <v>2142</v>
      </c>
      <c r="H549" s="756" t="s">
        <v>531</v>
      </c>
      <c r="I549" s="756" t="s">
        <v>2700</v>
      </c>
      <c r="J549" s="756" t="s">
        <v>2701</v>
      </c>
      <c r="K549" s="756" t="s">
        <v>2702</v>
      </c>
      <c r="L549" s="757">
        <v>157.78</v>
      </c>
      <c r="M549" s="757">
        <v>473.34000000000003</v>
      </c>
      <c r="N549" s="756">
        <v>3</v>
      </c>
      <c r="O549" s="841">
        <v>1</v>
      </c>
      <c r="P549" s="757"/>
      <c r="Q549" s="774">
        <v>0</v>
      </c>
      <c r="R549" s="756"/>
      <c r="S549" s="774">
        <v>0</v>
      </c>
      <c r="T549" s="841"/>
      <c r="U549" s="797">
        <v>0</v>
      </c>
    </row>
    <row r="550" spans="1:21" ht="14.4" customHeight="1" x14ac:dyDescent="0.3">
      <c r="A550" s="755">
        <v>30</v>
      </c>
      <c r="B550" s="756" t="s">
        <v>1955</v>
      </c>
      <c r="C550" s="756" t="s">
        <v>1961</v>
      </c>
      <c r="D550" s="839" t="s">
        <v>2992</v>
      </c>
      <c r="E550" s="840" t="s">
        <v>1967</v>
      </c>
      <c r="F550" s="756" t="s">
        <v>1956</v>
      </c>
      <c r="G550" s="756" t="s">
        <v>2148</v>
      </c>
      <c r="H550" s="756" t="s">
        <v>558</v>
      </c>
      <c r="I550" s="756" t="s">
        <v>2149</v>
      </c>
      <c r="J550" s="756" t="s">
        <v>1546</v>
      </c>
      <c r="K550" s="756" t="s">
        <v>1547</v>
      </c>
      <c r="L550" s="757">
        <v>28.81</v>
      </c>
      <c r="M550" s="757">
        <v>86.429999999999993</v>
      </c>
      <c r="N550" s="756">
        <v>3</v>
      </c>
      <c r="O550" s="841">
        <v>0.5</v>
      </c>
      <c r="P550" s="757"/>
      <c r="Q550" s="774">
        <v>0</v>
      </c>
      <c r="R550" s="756"/>
      <c r="S550" s="774">
        <v>0</v>
      </c>
      <c r="T550" s="841"/>
      <c r="U550" s="797">
        <v>0</v>
      </c>
    </row>
    <row r="551" spans="1:21" ht="14.4" customHeight="1" x14ac:dyDescent="0.3">
      <c r="A551" s="755">
        <v>30</v>
      </c>
      <c r="B551" s="756" t="s">
        <v>1955</v>
      </c>
      <c r="C551" s="756" t="s">
        <v>1961</v>
      </c>
      <c r="D551" s="839" t="s">
        <v>2992</v>
      </c>
      <c r="E551" s="840" t="s">
        <v>1967</v>
      </c>
      <c r="F551" s="756" t="s">
        <v>1956</v>
      </c>
      <c r="G551" s="756" t="s">
        <v>2148</v>
      </c>
      <c r="H551" s="756" t="s">
        <v>558</v>
      </c>
      <c r="I551" s="756" t="s">
        <v>2703</v>
      </c>
      <c r="J551" s="756" t="s">
        <v>1546</v>
      </c>
      <c r="K551" s="756" t="s">
        <v>2704</v>
      </c>
      <c r="L551" s="757">
        <v>0</v>
      </c>
      <c r="M551" s="757">
        <v>0</v>
      </c>
      <c r="N551" s="756">
        <v>3</v>
      </c>
      <c r="O551" s="841">
        <v>0.5</v>
      </c>
      <c r="P551" s="757">
        <v>0</v>
      </c>
      <c r="Q551" s="774"/>
      <c r="R551" s="756">
        <v>3</v>
      </c>
      <c r="S551" s="774">
        <v>1</v>
      </c>
      <c r="T551" s="841">
        <v>0.5</v>
      </c>
      <c r="U551" s="797">
        <v>1</v>
      </c>
    </row>
    <row r="552" spans="1:21" ht="14.4" customHeight="1" x14ac:dyDescent="0.3">
      <c r="A552" s="755">
        <v>30</v>
      </c>
      <c r="B552" s="756" t="s">
        <v>1955</v>
      </c>
      <c r="C552" s="756" t="s">
        <v>1961</v>
      </c>
      <c r="D552" s="839" t="s">
        <v>2992</v>
      </c>
      <c r="E552" s="840" t="s">
        <v>1967</v>
      </c>
      <c r="F552" s="756" t="s">
        <v>1956</v>
      </c>
      <c r="G552" s="756" t="s">
        <v>2148</v>
      </c>
      <c r="H552" s="756" t="s">
        <v>558</v>
      </c>
      <c r="I552" s="756" t="s">
        <v>2705</v>
      </c>
      <c r="J552" s="756" t="s">
        <v>1546</v>
      </c>
      <c r="K552" s="756" t="s">
        <v>2706</v>
      </c>
      <c r="L552" s="757">
        <v>301.2</v>
      </c>
      <c r="M552" s="757">
        <v>301.2</v>
      </c>
      <c r="N552" s="756">
        <v>1</v>
      </c>
      <c r="O552" s="841">
        <v>0.5</v>
      </c>
      <c r="P552" s="757">
        <v>301.2</v>
      </c>
      <c r="Q552" s="774">
        <v>1</v>
      </c>
      <c r="R552" s="756">
        <v>1</v>
      </c>
      <c r="S552" s="774">
        <v>1</v>
      </c>
      <c r="T552" s="841">
        <v>0.5</v>
      </c>
      <c r="U552" s="797">
        <v>1</v>
      </c>
    </row>
    <row r="553" spans="1:21" ht="14.4" customHeight="1" x14ac:dyDescent="0.3">
      <c r="A553" s="755">
        <v>30</v>
      </c>
      <c r="B553" s="756" t="s">
        <v>1955</v>
      </c>
      <c r="C553" s="756" t="s">
        <v>1961</v>
      </c>
      <c r="D553" s="839" t="s">
        <v>2992</v>
      </c>
      <c r="E553" s="840" t="s">
        <v>1967</v>
      </c>
      <c r="F553" s="756" t="s">
        <v>1956</v>
      </c>
      <c r="G553" s="756" t="s">
        <v>2148</v>
      </c>
      <c r="H553" s="756" t="s">
        <v>558</v>
      </c>
      <c r="I553" s="756" t="s">
        <v>2707</v>
      </c>
      <c r="J553" s="756" t="s">
        <v>1546</v>
      </c>
      <c r="K553" s="756" t="s">
        <v>2708</v>
      </c>
      <c r="L553" s="757">
        <v>150.59</v>
      </c>
      <c r="M553" s="757">
        <v>150.59</v>
      </c>
      <c r="N553" s="756">
        <v>1</v>
      </c>
      <c r="O553" s="841">
        <v>0.5</v>
      </c>
      <c r="P553" s="757">
        <v>150.59</v>
      </c>
      <c r="Q553" s="774">
        <v>1</v>
      </c>
      <c r="R553" s="756">
        <v>1</v>
      </c>
      <c r="S553" s="774">
        <v>1</v>
      </c>
      <c r="T553" s="841">
        <v>0.5</v>
      </c>
      <c r="U553" s="797">
        <v>1</v>
      </c>
    </row>
    <row r="554" spans="1:21" ht="14.4" customHeight="1" x14ac:dyDescent="0.3">
      <c r="A554" s="755">
        <v>30</v>
      </c>
      <c r="B554" s="756" t="s">
        <v>1955</v>
      </c>
      <c r="C554" s="756" t="s">
        <v>1961</v>
      </c>
      <c r="D554" s="839" t="s">
        <v>2992</v>
      </c>
      <c r="E554" s="840" t="s">
        <v>1967</v>
      </c>
      <c r="F554" s="756" t="s">
        <v>1956</v>
      </c>
      <c r="G554" s="756" t="s">
        <v>2148</v>
      </c>
      <c r="H554" s="756" t="s">
        <v>558</v>
      </c>
      <c r="I554" s="756" t="s">
        <v>1545</v>
      </c>
      <c r="J554" s="756" t="s">
        <v>1546</v>
      </c>
      <c r="K554" s="756" t="s">
        <v>1547</v>
      </c>
      <c r="L554" s="757">
        <v>28.81</v>
      </c>
      <c r="M554" s="757">
        <v>86.429999999999993</v>
      </c>
      <c r="N554" s="756">
        <v>3</v>
      </c>
      <c r="O554" s="841">
        <v>0.5</v>
      </c>
      <c r="P554" s="757">
        <v>86.429999999999993</v>
      </c>
      <c r="Q554" s="774">
        <v>1</v>
      </c>
      <c r="R554" s="756">
        <v>3</v>
      </c>
      <c r="S554" s="774">
        <v>1</v>
      </c>
      <c r="T554" s="841">
        <v>0.5</v>
      </c>
      <c r="U554" s="797">
        <v>1</v>
      </c>
    </row>
    <row r="555" spans="1:21" ht="14.4" customHeight="1" x14ac:dyDescent="0.3">
      <c r="A555" s="755">
        <v>30</v>
      </c>
      <c r="B555" s="756" t="s">
        <v>1955</v>
      </c>
      <c r="C555" s="756" t="s">
        <v>1961</v>
      </c>
      <c r="D555" s="839" t="s">
        <v>2992</v>
      </c>
      <c r="E555" s="840" t="s">
        <v>1967</v>
      </c>
      <c r="F555" s="756" t="s">
        <v>1956</v>
      </c>
      <c r="G555" s="756" t="s">
        <v>2150</v>
      </c>
      <c r="H555" s="756" t="s">
        <v>531</v>
      </c>
      <c r="I555" s="756" t="s">
        <v>2709</v>
      </c>
      <c r="J555" s="756" t="s">
        <v>2710</v>
      </c>
      <c r="K555" s="756" t="s">
        <v>2711</v>
      </c>
      <c r="L555" s="757">
        <v>144.81</v>
      </c>
      <c r="M555" s="757">
        <v>144.81</v>
      </c>
      <c r="N555" s="756">
        <v>1</v>
      </c>
      <c r="O555" s="841">
        <v>0.5</v>
      </c>
      <c r="P555" s="757">
        <v>144.81</v>
      </c>
      <c r="Q555" s="774">
        <v>1</v>
      </c>
      <c r="R555" s="756">
        <v>1</v>
      </c>
      <c r="S555" s="774">
        <v>1</v>
      </c>
      <c r="T555" s="841">
        <v>0.5</v>
      </c>
      <c r="U555" s="797">
        <v>1</v>
      </c>
    </row>
    <row r="556" spans="1:21" ht="14.4" customHeight="1" x14ac:dyDescent="0.3">
      <c r="A556" s="755">
        <v>30</v>
      </c>
      <c r="B556" s="756" t="s">
        <v>1955</v>
      </c>
      <c r="C556" s="756" t="s">
        <v>1961</v>
      </c>
      <c r="D556" s="839" t="s">
        <v>2992</v>
      </c>
      <c r="E556" s="840" t="s">
        <v>1967</v>
      </c>
      <c r="F556" s="756" t="s">
        <v>1956</v>
      </c>
      <c r="G556" s="756" t="s">
        <v>2150</v>
      </c>
      <c r="H556" s="756" t="s">
        <v>531</v>
      </c>
      <c r="I556" s="756" t="s">
        <v>2712</v>
      </c>
      <c r="J556" s="756" t="s">
        <v>2710</v>
      </c>
      <c r="K556" s="756" t="s">
        <v>2711</v>
      </c>
      <c r="L556" s="757">
        <v>144.81</v>
      </c>
      <c r="M556" s="757">
        <v>144.81</v>
      </c>
      <c r="N556" s="756">
        <v>1</v>
      </c>
      <c r="O556" s="841">
        <v>0.5</v>
      </c>
      <c r="P556" s="757"/>
      <c r="Q556" s="774">
        <v>0</v>
      </c>
      <c r="R556" s="756"/>
      <c r="S556" s="774">
        <v>0</v>
      </c>
      <c r="T556" s="841"/>
      <c r="U556" s="797">
        <v>0</v>
      </c>
    </row>
    <row r="557" spans="1:21" ht="14.4" customHeight="1" x14ac:dyDescent="0.3">
      <c r="A557" s="755">
        <v>30</v>
      </c>
      <c r="B557" s="756" t="s">
        <v>1955</v>
      </c>
      <c r="C557" s="756" t="s">
        <v>1961</v>
      </c>
      <c r="D557" s="839" t="s">
        <v>2992</v>
      </c>
      <c r="E557" s="840" t="s">
        <v>1967</v>
      </c>
      <c r="F557" s="756" t="s">
        <v>1956</v>
      </c>
      <c r="G557" s="756" t="s">
        <v>2151</v>
      </c>
      <c r="H557" s="756" t="s">
        <v>558</v>
      </c>
      <c r="I557" s="756" t="s">
        <v>1674</v>
      </c>
      <c r="J557" s="756" t="s">
        <v>1675</v>
      </c>
      <c r="K557" s="756" t="s">
        <v>1676</v>
      </c>
      <c r="L557" s="757">
        <v>72.88</v>
      </c>
      <c r="M557" s="757">
        <v>145.76</v>
      </c>
      <c r="N557" s="756">
        <v>2</v>
      </c>
      <c r="O557" s="841">
        <v>2</v>
      </c>
      <c r="P557" s="757">
        <v>145.76</v>
      </c>
      <c r="Q557" s="774">
        <v>1</v>
      </c>
      <c r="R557" s="756">
        <v>2</v>
      </c>
      <c r="S557" s="774">
        <v>1</v>
      </c>
      <c r="T557" s="841">
        <v>2</v>
      </c>
      <c r="U557" s="797">
        <v>1</v>
      </c>
    </row>
    <row r="558" spans="1:21" ht="14.4" customHeight="1" x14ac:dyDescent="0.3">
      <c r="A558" s="755">
        <v>30</v>
      </c>
      <c r="B558" s="756" t="s">
        <v>1955</v>
      </c>
      <c r="C558" s="756" t="s">
        <v>1961</v>
      </c>
      <c r="D558" s="839" t="s">
        <v>2992</v>
      </c>
      <c r="E558" s="840" t="s">
        <v>1967</v>
      </c>
      <c r="F558" s="756" t="s">
        <v>1956</v>
      </c>
      <c r="G558" s="756" t="s">
        <v>2151</v>
      </c>
      <c r="H558" s="756" t="s">
        <v>558</v>
      </c>
      <c r="I558" s="756" t="s">
        <v>1677</v>
      </c>
      <c r="J558" s="756" t="s">
        <v>1675</v>
      </c>
      <c r="K558" s="756" t="s">
        <v>1678</v>
      </c>
      <c r="L558" s="757">
        <v>218.62</v>
      </c>
      <c r="M558" s="757">
        <v>437.24</v>
      </c>
      <c r="N558" s="756">
        <v>2</v>
      </c>
      <c r="O558" s="841">
        <v>1</v>
      </c>
      <c r="P558" s="757">
        <v>218.62</v>
      </c>
      <c r="Q558" s="774">
        <v>0.5</v>
      </c>
      <c r="R558" s="756">
        <v>1</v>
      </c>
      <c r="S558" s="774">
        <v>0.5</v>
      </c>
      <c r="T558" s="841">
        <v>0.5</v>
      </c>
      <c r="U558" s="797">
        <v>0.5</v>
      </c>
    </row>
    <row r="559" spans="1:21" ht="14.4" customHeight="1" x14ac:dyDescent="0.3">
      <c r="A559" s="755">
        <v>30</v>
      </c>
      <c r="B559" s="756" t="s">
        <v>1955</v>
      </c>
      <c r="C559" s="756" t="s">
        <v>1961</v>
      </c>
      <c r="D559" s="839" t="s">
        <v>2992</v>
      </c>
      <c r="E559" s="840" t="s">
        <v>1967</v>
      </c>
      <c r="F559" s="756" t="s">
        <v>1956</v>
      </c>
      <c r="G559" s="756" t="s">
        <v>2296</v>
      </c>
      <c r="H559" s="756" t="s">
        <v>531</v>
      </c>
      <c r="I559" s="756" t="s">
        <v>2297</v>
      </c>
      <c r="J559" s="756" t="s">
        <v>578</v>
      </c>
      <c r="K559" s="756" t="s">
        <v>2298</v>
      </c>
      <c r="L559" s="757">
        <v>52.61</v>
      </c>
      <c r="M559" s="757">
        <v>105.22</v>
      </c>
      <c r="N559" s="756">
        <v>2</v>
      </c>
      <c r="O559" s="841">
        <v>0.5</v>
      </c>
      <c r="P559" s="757"/>
      <c r="Q559" s="774">
        <v>0</v>
      </c>
      <c r="R559" s="756"/>
      <c r="S559" s="774">
        <v>0</v>
      </c>
      <c r="T559" s="841"/>
      <c r="U559" s="797">
        <v>0</v>
      </c>
    </row>
    <row r="560" spans="1:21" ht="14.4" customHeight="1" x14ac:dyDescent="0.3">
      <c r="A560" s="755">
        <v>30</v>
      </c>
      <c r="B560" s="756" t="s">
        <v>1955</v>
      </c>
      <c r="C560" s="756" t="s">
        <v>1961</v>
      </c>
      <c r="D560" s="839" t="s">
        <v>2992</v>
      </c>
      <c r="E560" s="840" t="s">
        <v>1967</v>
      </c>
      <c r="F560" s="756" t="s">
        <v>1956</v>
      </c>
      <c r="G560" s="756" t="s">
        <v>2156</v>
      </c>
      <c r="H560" s="756" t="s">
        <v>558</v>
      </c>
      <c r="I560" s="756" t="s">
        <v>2713</v>
      </c>
      <c r="J560" s="756" t="s">
        <v>1667</v>
      </c>
      <c r="K560" s="756" t="s">
        <v>1894</v>
      </c>
      <c r="L560" s="757">
        <v>96.53</v>
      </c>
      <c r="M560" s="757">
        <v>772.24</v>
      </c>
      <c r="N560" s="756">
        <v>8</v>
      </c>
      <c r="O560" s="841">
        <v>2.5</v>
      </c>
      <c r="P560" s="757">
        <v>482.65000000000003</v>
      </c>
      <c r="Q560" s="774">
        <v>0.625</v>
      </c>
      <c r="R560" s="756">
        <v>5</v>
      </c>
      <c r="S560" s="774">
        <v>0.625</v>
      </c>
      <c r="T560" s="841">
        <v>1.5</v>
      </c>
      <c r="U560" s="797">
        <v>0.6</v>
      </c>
    </row>
    <row r="561" spans="1:21" ht="14.4" customHeight="1" x14ac:dyDescent="0.3">
      <c r="A561" s="755">
        <v>30</v>
      </c>
      <c r="B561" s="756" t="s">
        <v>1955</v>
      </c>
      <c r="C561" s="756" t="s">
        <v>1961</v>
      </c>
      <c r="D561" s="839" t="s">
        <v>2992</v>
      </c>
      <c r="E561" s="840" t="s">
        <v>1967</v>
      </c>
      <c r="F561" s="756" t="s">
        <v>1956</v>
      </c>
      <c r="G561" s="756" t="s">
        <v>2156</v>
      </c>
      <c r="H561" s="756" t="s">
        <v>558</v>
      </c>
      <c r="I561" s="756" t="s">
        <v>1666</v>
      </c>
      <c r="J561" s="756" t="s">
        <v>1667</v>
      </c>
      <c r="K561" s="756" t="s">
        <v>1668</v>
      </c>
      <c r="L561" s="757">
        <v>10.41</v>
      </c>
      <c r="M561" s="757">
        <v>52.05</v>
      </c>
      <c r="N561" s="756">
        <v>5</v>
      </c>
      <c r="O561" s="841">
        <v>2</v>
      </c>
      <c r="P561" s="757">
        <v>52.05</v>
      </c>
      <c r="Q561" s="774">
        <v>1</v>
      </c>
      <c r="R561" s="756">
        <v>5</v>
      </c>
      <c r="S561" s="774">
        <v>1</v>
      </c>
      <c r="T561" s="841">
        <v>2</v>
      </c>
      <c r="U561" s="797">
        <v>1</v>
      </c>
    </row>
    <row r="562" spans="1:21" ht="14.4" customHeight="1" x14ac:dyDescent="0.3">
      <c r="A562" s="755">
        <v>30</v>
      </c>
      <c r="B562" s="756" t="s">
        <v>1955</v>
      </c>
      <c r="C562" s="756" t="s">
        <v>1961</v>
      </c>
      <c r="D562" s="839" t="s">
        <v>2992</v>
      </c>
      <c r="E562" s="840" t="s">
        <v>1967</v>
      </c>
      <c r="F562" s="756" t="s">
        <v>1956</v>
      </c>
      <c r="G562" s="756" t="s">
        <v>2156</v>
      </c>
      <c r="H562" s="756" t="s">
        <v>558</v>
      </c>
      <c r="I562" s="756" t="s">
        <v>2414</v>
      </c>
      <c r="J562" s="756" t="s">
        <v>1667</v>
      </c>
      <c r="K562" s="756" t="s">
        <v>2415</v>
      </c>
      <c r="L562" s="757">
        <v>0</v>
      </c>
      <c r="M562" s="757">
        <v>0</v>
      </c>
      <c r="N562" s="756">
        <v>3</v>
      </c>
      <c r="O562" s="841">
        <v>0.5</v>
      </c>
      <c r="P562" s="757"/>
      <c r="Q562" s="774"/>
      <c r="R562" s="756"/>
      <c r="S562" s="774">
        <v>0</v>
      </c>
      <c r="T562" s="841"/>
      <c r="U562" s="797">
        <v>0</v>
      </c>
    </row>
    <row r="563" spans="1:21" ht="14.4" customHeight="1" x14ac:dyDescent="0.3">
      <c r="A563" s="755">
        <v>30</v>
      </c>
      <c r="B563" s="756" t="s">
        <v>1955</v>
      </c>
      <c r="C563" s="756" t="s">
        <v>1961</v>
      </c>
      <c r="D563" s="839" t="s">
        <v>2992</v>
      </c>
      <c r="E563" s="840" t="s">
        <v>1967</v>
      </c>
      <c r="F563" s="756" t="s">
        <v>1956</v>
      </c>
      <c r="G563" s="756" t="s">
        <v>2156</v>
      </c>
      <c r="H563" s="756" t="s">
        <v>558</v>
      </c>
      <c r="I563" s="756" t="s">
        <v>2714</v>
      </c>
      <c r="J563" s="756" t="s">
        <v>1667</v>
      </c>
      <c r="K563" s="756" t="s">
        <v>2715</v>
      </c>
      <c r="L563" s="757">
        <v>0</v>
      </c>
      <c r="M563" s="757">
        <v>0</v>
      </c>
      <c r="N563" s="756">
        <v>3</v>
      </c>
      <c r="O563" s="841">
        <v>0.5</v>
      </c>
      <c r="P563" s="757"/>
      <c r="Q563" s="774"/>
      <c r="R563" s="756"/>
      <c r="S563" s="774">
        <v>0</v>
      </c>
      <c r="T563" s="841"/>
      <c r="U563" s="797">
        <v>0</v>
      </c>
    </row>
    <row r="564" spans="1:21" ht="14.4" customHeight="1" x14ac:dyDescent="0.3">
      <c r="A564" s="755">
        <v>30</v>
      </c>
      <c r="B564" s="756" t="s">
        <v>1955</v>
      </c>
      <c r="C564" s="756" t="s">
        <v>1961</v>
      </c>
      <c r="D564" s="839" t="s">
        <v>2992</v>
      </c>
      <c r="E564" s="840" t="s">
        <v>1967</v>
      </c>
      <c r="F564" s="756" t="s">
        <v>1956</v>
      </c>
      <c r="G564" s="756" t="s">
        <v>2157</v>
      </c>
      <c r="H564" s="756" t="s">
        <v>531</v>
      </c>
      <c r="I564" s="756" t="s">
        <v>2158</v>
      </c>
      <c r="J564" s="756" t="s">
        <v>1268</v>
      </c>
      <c r="K564" s="756" t="s">
        <v>2159</v>
      </c>
      <c r="L564" s="757">
        <v>117.46</v>
      </c>
      <c r="M564" s="757">
        <v>1057.1399999999999</v>
      </c>
      <c r="N564" s="756">
        <v>9</v>
      </c>
      <c r="O564" s="841">
        <v>2</v>
      </c>
      <c r="P564" s="757">
        <v>704.76</v>
      </c>
      <c r="Q564" s="774">
        <v>0.66666666666666674</v>
      </c>
      <c r="R564" s="756">
        <v>6</v>
      </c>
      <c r="S564" s="774">
        <v>0.66666666666666663</v>
      </c>
      <c r="T564" s="841">
        <v>1</v>
      </c>
      <c r="U564" s="797">
        <v>0.5</v>
      </c>
    </row>
    <row r="565" spans="1:21" ht="14.4" customHeight="1" x14ac:dyDescent="0.3">
      <c r="A565" s="755">
        <v>30</v>
      </c>
      <c r="B565" s="756" t="s">
        <v>1955</v>
      </c>
      <c r="C565" s="756" t="s">
        <v>1961</v>
      </c>
      <c r="D565" s="839" t="s">
        <v>2992</v>
      </c>
      <c r="E565" s="840" t="s">
        <v>1967</v>
      </c>
      <c r="F565" s="756" t="s">
        <v>1956</v>
      </c>
      <c r="G565" s="756" t="s">
        <v>2157</v>
      </c>
      <c r="H565" s="756" t="s">
        <v>531</v>
      </c>
      <c r="I565" s="756" t="s">
        <v>2716</v>
      </c>
      <c r="J565" s="756" t="s">
        <v>2717</v>
      </c>
      <c r="K565" s="756" t="s">
        <v>2718</v>
      </c>
      <c r="L565" s="757">
        <v>58.73</v>
      </c>
      <c r="M565" s="757">
        <v>176.19</v>
      </c>
      <c r="N565" s="756">
        <v>3</v>
      </c>
      <c r="O565" s="841">
        <v>1</v>
      </c>
      <c r="P565" s="757"/>
      <c r="Q565" s="774">
        <v>0</v>
      </c>
      <c r="R565" s="756"/>
      <c r="S565" s="774">
        <v>0</v>
      </c>
      <c r="T565" s="841"/>
      <c r="U565" s="797">
        <v>0</v>
      </c>
    </row>
    <row r="566" spans="1:21" ht="14.4" customHeight="1" x14ac:dyDescent="0.3">
      <c r="A566" s="755">
        <v>30</v>
      </c>
      <c r="B566" s="756" t="s">
        <v>1955</v>
      </c>
      <c r="C566" s="756" t="s">
        <v>1961</v>
      </c>
      <c r="D566" s="839" t="s">
        <v>2992</v>
      </c>
      <c r="E566" s="840" t="s">
        <v>1967</v>
      </c>
      <c r="F566" s="756" t="s">
        <v>1956</v>
      </c>
      <c r="G566" s="756" t="s">
        <v>2719</v>
      </c>
      <c r="H566" s="756" t="s">
        <v>531</v>
      </c>
      <c r="I566" s="756" t="s">
        <v>2720</v>
      </c>
      <c r="J566" s="756" t="s">
        <v>1434</v>
      </c>
      <c r="K566" s="756" t="s">
        <v>2721</v>
      </c>
      <c r="L566" s="757">
        <v>453.8</v>
      </c>
      <c r="M566" s="757">
        <v>453.8</v>
      </c>
      <c r="N566" s="756">
        <v>1</v>
      </c>
      <c r="O566" s="841">
        <v>1</v>
      </c>
      <c r="P566" s="757"/>
      <c r="Q566" s="774">
        <v>0</v>
      </c>
      <c r="R566" s="756"/>
      <c r="S566" s="774">
        <v>0</v>
      </c>
      <c r="T566" s="841"/>
      <c r="U566" s="797">
        <v>0</v>
      </c>
    </row>
    <row r="567" spans="1:21" ht="14.4" customHeight="1" x14ac:dyDescent="0.3">
      <c r="A567" s="755">
        <v>30</v>
      </c>
      <c r="B567" s="756" t="s">
        <v>1955</v>
      </c>
      <c r="C567" s="756" t="s">
        <v>1961</v>
      </c>
      <c r="D567" s="839" t="s">
        <v>2992</v>
      </c>
      <c r="E567" s="840" t="s">
        <v>1967</v>
      </c>
      <c r="F567" s="756" t="s">
        <v>1956</v>
      </c>
      <c r="G567" s="756" t="s">
        <v>2416</v>
      </c>
      <c r="H567" s="756" t="s">
        <v>558</v>
      </c>
      <c r="I567" s="756" t="s">
        <v>2722</v>
      </c>
      <c r="J567" s="756" t="s">
        <v>1715</v>
      </c>
      <c r="K567" s="756" t="s">
        <v>1664</v>
      </c>
      <c r="L567" s="757">
        <v>353.18</v>
      </c>
      <c r="M567" s="757">
        <v>706.36</v>
      </c>
      <c r="N567" s="756">
        <v>2</v>
      </c>
      <c r="O567" s="841">
        <v>2</v>
      </c>
      <c r="P567" s="757"/>
      <c r="Q567" s="774">
        <v>0</v>
      </c>
      <c r="R567" s="756"/>
      <c r="S567" s="774">
        <v>0</v>
      </c>
      <c r="T567" s="841"/>
      <c r="U567" s="797">
        <v>0</v>
      </c>
    </row>
    <row r="568" spans="1:21" ht="14.4" customHeight="1" x14ac:dyDescent="0.3">
      <c r="A568" s="755">
        <v>30</v>
      </c>
      <c r="B568" s="756" t="s">
        <v>1955</v>
      </c>
      <c r="C568" s="756" t="s">
        <v>1961</v>
      </c>
      <c r="D568" s="839" t="s">
        <v>2992</v>
      </c>
      <c r="E568" s="840" t="s">
        <v>1967</v>
      </c>
      <c r="F568" s="756" t="s">
        <v>1956</v>
      </c>
      <c r="G568" s="756" t="s">
        <v>2416</v>
      </c>
      <c r="H568" s="756" t="s">
        <v>558</v>
      </c>
      <c r="I568" s="756" t="s">
        <v>2723</v>
      </c>
      <c r="J568" s="756" t="s">
        <v>1715</v>
      </c>
      <c r="K568" s="756" t="s">
        <v>2600</v>
      </c>
      <c r="L568" s="757">
        <v>543.36</v>
      </c>
      <c r="M568" s="757">
        <v>2716.8</v>
      </c>
      <c r="N568" s="756">
        <v>5</v>
      </c>
      <c r="O568" s="841">
        <v>4</v>
      </c>
      <c r="P568" s="757">
        <v>1086.72</v>
      </c>
      <c r="Q568" s="774">
        <v>0.39999999999999997</v>
      </c>
      <c r="R568" s="756">
        <v>2</v>
      </c>
      <c r="S568" s="774">
        <v>0.4</v>
      </c>
      <c r="T568" s="841">
        <v>1.5</v>
      </c>
      <c r="U568" s="797">
        <v>0.375</v>
      </c>
    </row>
    <row r="569" spans="1:21" ht="14.4" customHeight="1" x14ac:dyDescent="0.3">
      <c r="A569" s="755">
        <v>30</v>
      </c>
      <c r="B569" s="756" t="s">
        <v>1955</v>
      </c>
      <c r="C569" s="756" t="s">
        <v>1961</v>
      </c>
      <c r="D569" s="839" t="s">
        <v>2992</v>
      </c>
      <c r="E569" s="840" t="s">
        <v>1967</v>
      </c>
      <c r="F569" s="756" t="s">
        <v>1956</v>
      </c>
      <c r="G569" s="756" t="s">
        <v>2175</v>
      </c>
      <c r="H569" s="756" t="s">
        <v>558</v>
      </c>
      <c r="I569" s="756" t="s">
        <v>1823</v>
      </c>
      <c r="J569" s="756" t="s">
        <v>1824</v>
      </c>
      <c r="K569" s="756" t="s">
        <v>1825</v>
      </c>
      <c r="L569" s="757">
        <v>0</v>
      </c>
      <c r="M569" s="757">
        <v>0</v>
      </c>
      <c r="N569" s="756">
        <v>4</v>
      </c>
      <c r="O569" s="841">
        <v>1.5</v>
      </c>
      <c r="P569" s="757"/>
      <c r="Q569" s="774"/>
      <c r="R569" s="756"/>
      <c r="S569" s="774">
        <v>0</v>
      </c>
      <c r="T569" s="841"/>
      <c r="U569" s="797">
        <v>0</v>
      </c>
    </row>
    <row r="570" spans="1:21" ht="14.4" customHeight="1" x14ac:dyDescent="0.3">
      <c r="A570" s="755">
        <v>30</v>
      </c>
      <c r="B570" s="756" t="s">
        <v>1955</v>
      </c>
      <c r="C570" s="756" t="s">
        <v>1961</v>
      </c>
      <c r="D570" s="839" t="s">
        <v>2992</v>
      </c>
      <c r="E570" s="840" t="s">
        <v>1967</v>
      </c>
      <c r="F570" s="756" t="s">
        <v>1956</v>
      </c>
      <c r="G570" s="756" t="s">
        <v>2724</v>
      </c>
      <c r="H570" s="756" t="s">
        <v>531</v>
      </c>
      <c r="I570" s="756" t="s">
        <v>2725</v>
      </c>
      <c r="J570" s="756" t="s">
        <v>651</v>
      </c>
      <c r="K570" s="756" t="s">
        <v>2726</v>
      </c>
      <c r="L570" s="757">
        <v>42.54</v>
      </c>
      <c r="M570" s="757">
        <v>85.08</v>
      </c>
      <c r="N570" s="756">
        <v>2</v>
      </c>
      <c r="O570" s="841">
        <v>1.5</v>
      </c>
      <c r="P570" s="757"/>
      <c r="Q570" s="774">
        <v>0</v>
      </c>
      <c r="R570" s="756"/>
      <c r="S570" s="774">
        <v>0</v>
      </c>
      <c r="T570" s="841"/>
      <c r="U570" s="797">
        <v>0</v>
      </c>
    </row>
    <row r="571" spans="1:21" ht="14.4" customHeight="1" x14ac:dyDescent="0.3">
      <c r="A571" s="755">
        <v>30</v>
      </c>
      <c r="B571" s="756" t="s">
        <v>1955</v>
      </c>
      <c r="C571" s="756" t="s">
        <v>1961</v>
      </c>
      <c r="D571" s="839" t="s">
        <v>2992</v>
      </c>
      <c r="E571" s="840" t="s">
        <v>1967</v>
      </c>
      <c r="F571" s="756" t="s">
        <v>1956</v>
      </c>
      <c r="G571" s="756" t="s">
        <v>2724</v>
      </c>
      <c r="H571" s="756" t="s">
        <v>531</v>
      </c>
      <c r="I571" s="756" t="s">
        <v>2727</v>
      </c>
      <c r="J571" s="756" t="s">
        <v>2728</v>
      </c>
      <c r="K571" s="756" t="s">
        <v>2729</v>
      </c>
      <c r="L571" s="757">
        <v>66.88</v>
      </c>
      <c r="M571" s="757">
        <v>66.88</v>
      </c>
      <c r="N571" s="756">
        <v>1</v>
      </c>
      <c r="O571" s="841">
        <v>1</v>
      </c>
      <c r="P571" s="757">
        <v>66.88</v>
      </c>
      <c r="Q571" s="774">
        <v>1</v>
      </c>
      <c r="R571" s="756">
        <v>1</v>
      </c>
      <c r="S571" s="774">
        <v>1</v>
      </c>
      <c r="T571" s="841">
        <v>1</v>
      </c>
      <c r="U571" s="797">
        <v>1</v>
      </c>
    </row>
    <row r="572" spans="1:21" ht="14.4" customHeight="1" x14ac:dyDescent="0.3">
      <c r="A572" s="755">
        <v>30</v>
      </c>
      <c r="B572" s="756" t="s">
        <v>1955</v>
      </c>
      <c r="C572" s="756" t="s">
        <v>1961</v>
      </c>
      <c r="D572" s="839" t="s">
        <v>2992</v>
      </c>
      <c r="E572" s="840" t="s">
        <v>1967</v>
      </c>
      <c r="F572" s="756" t="s">
        <v>1956</v>
      </c>
      <c r="G572" s="756" t="s">
        <v>2179</v>
      </c>
      <c r="H572" s="756" t="s">
        <v>531</v>
      </c>
      <c r="I572" s="756" t="s">
        <v>2730</v>
      </c>
      <c r="J572" s="756" t="s">
        <v>1303</v>
      </c>
      <c r="K572" s="756" t="s">
        <v>2731</v>
      </c>
      <c r="L572" s="757">
        <v>657.67</v>
      </c>
      <c r="M572" s="757">
        <v>657.67</v>
      </c>
      <c r="N572" s="756">
        <v>1</v>
      </c>
      <c r="O572" s="841">
        <v>1</v>
      </c>
      <c r="P572" s="757">
        <v>657.67</v>
      </c>
      <c r="Q572" s="774">
        <v>1</v>
      </c>
      <c r="R572" s="756">
        <v>1</v>
      </c>
      <c r="S572" s="774">
        <v>1</v>
      </c>
      <c r="T572" s="841">
        <v>1</v>
      </c>
      <c r="U572" s="797">
        <v>1</v>
      </c>
    </row>
    <row r="573" spans="1:21" ht="14.4" customHeight="1" x14ac:dyDescent="0.3">
      <c r="A573" s="755">
        <v>30</v>
      </c>
      <c r="B573" s="756" t="s">
        <v>1955</v>
      </c>
      <c r="C573" s="756" t="s">
        <v>1961</v>
      </c>
      <c r="D573" s="839" t="s">
        <v>2992</v>
      </c>
      <c r="E573" s="840" t="s">
        <v>1967</v>
      </c>
      <c r="F573" s="756" t="s">
        <v>1956</v>
      </c>
      <c r="G573" s="756" t="s">
        <v>2179</v>
      </c>
      <c r="H573" s="756" t="s">
        <v>531</v>
      </c>
      <c r="I573" s="756" t="s">
        <v>2499</v>
      </c>
      <c r="J573" s="756" t="s">
        <v>1303</v>
      </c>
      <c r="K573" s="756" t="s">
        <v>2500</v>
      </c>
      <c r="L573" s="757">
        <v>789.2</v>
      </c>
      <c r="M573" s="757">
        <v>1578.4</v>
      </c>
      <c r="N573" s="756">
        <v>2</v>
      </c>
      <c r="O573" s="841">
        <v>1</v>
      </c>
      <c r="P573" s="757">
        <v>1578.4</v>
      </c>
      <c r="Q573" s="774">
        <v>1</v>
      </c>
      <c r="R573" s="756">
        <v>2</v>
      </c>
      <c r="S573" s="774">
        <v>1</v>
      </c>
      <c r="T573" s="841">
        <v>1</v>
      </c>
      <c r="U573" s="797">
        <v>1</v>
      </c>
    </row>
    <row r="574" spans="1:21" ht="14.4" customHeight="1" x14ac:dyDescent="0.3">
      <c r="A574" s="755">
        <v>30</v>
      </c>
      <c r="B574" s="756" t="s">
        <v>1955</v>
      </c>
      <c r="C574" s="756" t="s">
        <v>1961</v>
      </c>
      <c r="D574" s="839" t="s">
        <v>2992</v>
      </c>
      <c r="E574" s="840" t="s">
        <v>1967</v>
      </c>
      <c r="F574" s="756" t="s">
        <v>1956</v>
      </c>
      <c r="G574" s="756" t="s">
        <v>2182</v>
      </c>
      <c r="H574" s="756" t="s">
        <v>531</v>
      </c>
      <c r="I574" s="756" t="s">
        <v>2732</v>
      </c>
      <c r="J574" s="756" t="s">
        <v>2184</v>
      </c>
      <c r="K574" s="756" t="s">
        <v>2733</v>
      </c>
      <c r="L574" s="757">
        <v>0</v>
      </c>
      <c r="M574" s="757">
        <v>0</v>
      </c>
      <c r="N574" s="756">
        <v>1</v>
      </c>
      <c r="O574" s="841">
        <v>0.5</v>
      </c>
      <c r="P574" s="757"/>
      <c r="Q574" s="774"/>
      <c r="R574" s="756"/>
      <c r="S574" s="774">
        <v>0</v>
      </c>
      <c r="T574" s="841"/>
      <c r="U574" s="797">
        <v>0</v>
      </c>
    </row>
    <row r="575" spans="1:21" ht="14.4" customHeight="1" x14ac:dyDescent="0.3">
      <c r="A575" s="755">
        <v>30</v>
      </c>
      <c r="B575" s="756" t="s">
        <v>1955</v>
      </c>
      <c r="C575" s="756" t="s">
        <v>1961</v>
      </c>
      <c r="D575" s="839" t="s">
        <v>2992</v>
      </c>
      <c r="E575" s="840" t="s">
        <v>1967</v>
      </c>
      <c r="F575" s="756" t="s">
        <v>1956</v>
      </c>
      <c r="G575" s="756" t="s">
        <v>2423</v>
      </c>
      <c r="H575" s="756" t="s">
        <v>531</v>
      </c>
      <c r="I575" s="756" t="s">
        <v>2734</v>
      </c>
      <c r="J575" s="756" t="s">
        <v>2425</v>
      </c>
      <c r="K575" s="756" t="s">
        <v>2735</v>
      </c>
      <c r="L575" s="757">
        <v>0</v>
      </c>
      <c r="M575" s="757">
        <v>0</v>
      </c>
      <c r="N575" s="756">
        <v>1</v>
      </c>
      <c r="O575" s="841">
        <v>0.5</v>
      </c>
      <c r="P575" s="757">
        <v>0</v>
      </c>
      <c r="Q575" s="774"/>
      <c r="R575" s="756">
        <v>1</v>
      </c>
      <c r="S575" s="774">
        <v>1</v>
      </c>
      <c r="T575" s="841">
        <v>0.5</v>
      </c>
      <c r="U575" s="797">
        <v>1</v>
      </c>
    </row>
    <row r="576" spans="1:21" ht="14.4" customHeight="1" x14ac:dyDescent="0.3">
      <c r="A576" s="755">
        <v>30</v>
      </c>
      <c r="B576" s="756" t="s">
        <v>1955</v>
      </c>
      <c r="C576" s="756" t="s">
        <v>1961</v>
      </c>
      <c r="D576" s="839" t="s">
        <v>2992</v>
      </c>
      <c r="E576" s="840" t="s">
        <v>1967</v>
      </c>
      <c r="F576" s="756" t="s">
        <v>1956</v>
      </c>
      <c r="G576" s="756" t="s">
        <v>2423</v>
      </c>
      <c r="H576" s="756" t="s">
        <v>531</v>
      </c>
      <c r="I576" s="756" t="s">
        <v>2736</v>
      </c>
      <c r="J576" s="756" t="s">
        <v>2737</v>
      </c>
      <c r="K576" s="756" t="s">
        <v>2738</v>
      </c>
      <c r="L576" s="757">
        <v>85.54</v>
      </c>
      <c r="M576" s="757">
        <v>85.54</v>
      </c>
      <c r="N576" s="756">
        <v>1</v>
      </c>
      <c r="O576" s="841">
        <v>0.5</v>
      </c>
      <c r="P576" s="757">
        <v>85.54</v>
      </c>
      <c r="Q576" s="774">
        <v>1</v>
      </c>
      <c r="R576" s="756">
        <v>1</v>
      </c>
      <c r="S576" s="774">
        <v>1</v>
      </c>
      <c r="T576" s="841">
        <v>0.5</v>
      </c>
      <c r="U576" s="797">
        <v>1</v>
      </c>
    </row>
    <row r="577" spans="1:21" ht="14.4" customHeight="1" x14ac:dyDescent="0.3">
      <c r="A577" s="755">
        <v>30</v>
      </c>
      <c r="B577" s="756" t="s">
        <v>1955</v>
      </c>
      <c r="C577" s="756" t="s">
        <v>1961</v>
      </c>
      <c r="D577" s="839" t="s">
        <v>2992</v>
      </c>
      <c r="E577" s="840" t="s">
        <v>1967</v>
      </c>
      <c r="F577" s="756" t="s">
        <v>1956</v>
      </c>
      <c r="G577" s="756" t="s">
        <v>2739</v>
      </c>
      <c r="H577" s="756" t="s">
        <v>531</v>
      </c>
      <c r="I577" s="756" t="s">
        <v>2740</v>
      </c>
      <c r="J577" s="756" t="s">
        <v>1235</v>
      </c>
      <c r="K577" s="756" t="s">
        <v>1861</v>
      </c>
      <c r="L577" s="757">
        <v>192.28</v>
      </c>
      <c r="M577" s="757">
        <v>576.84</v>
      </c>
      <c r="N577" s="756">
        <v>3</v>
      </c>
      <c r="O577" s="841">
        <v>2</v>
      </c>
      <c r="P577" s="757"/>
      <c r="Q577" s="774">
        <v>0</v>
      </c>
      <c r="R577" s="756"/>
      <c r="S577" s="774">
        <v>0</v>
      </c>
      <c r="T577" s="841"/>
      <c r="U577" s="797">
        <v>0</v>
      </c>
    </row>
    <row r="578" spans="1:21" ht="14.4" customHeight="1" x14ac:dyDescent="0.3">
      <c r="A578" s="755">
        <v>30</v>
      </c>
      <c r="B578" s="756" t="s">
        <v>1955</v>
      </c>
      <c r="C578" s="756" t="s">
        <v>1961</v>
      </c>
      <c r="D578" s="839" t="s">
        <v>2992</v>
      </c>
      <c r="E578" s="840" t="s">
        <v>1967</v>
      </c>
      <c r="F578" s="756" t="s">
        <v>1956</v>
      </c>
      <c r="G578" s="756" t="s">
        <v>2741</v>
      </c>
      <c r="H578" s="756" t="s">
        <v>531</v>
      </c>
      <c r="I578" s="756" t="s">
        <v>2742</v>
      </c>
      <c r="J578" s="756" t="s">
        <v>2743</v>
      </c>
      <c r="K578" s="756" t="s">
        <v>2744</v>
      </c>
      <c r="L578" s="757">
        <v>139.04</v>
      </c>
      <c r="M578" s="757">
        <v>278.08</v>
      </c>
      <c r="N578" s="756">
        <v>2</v>
      </c>
      <c r="O578" s="841">
        <v>1</v>
      </c>
      <c r="P578" s="757">
        <v>278.08</v>
      </c>
      <c r="Q578" s="774">
        <v>1</v>
      </c>
      <c r="R578" s="756">
        <v>2</v>
      </c>
      <c r="S578" s="774">
        <v>1</v>
      </c>
      <c r="T578" s="841">
        <v>1</v>
      </c>
      <c r="U578" s="797">
        <v>1</v>
      </c>
    </row>
    <row r="579" spans="1:21" ht="14.4" customHeight="1" x14ac:dyDescent="0.3">
      <c r="A579" s="755">
        <v>30</v>
      </c>
      <c r="B579" s="756" t="s">
        <v>1955</v>
      </c>
      <c r="C579" s="756" t="s">
        <v>1961</v>
      </c>
      <c r="D579" s="839" t="s">
        <v>2992</v>
      </c>
      <c r="E579" s="840" t="s">
        <v>1967</v>
      </c>
      <c r="F579" s="756" t="s">
        <v>1956</v>
      </c>
      <c r="G579" s="756" t="s">
        <v>2745</v>
      </c>
      <c r="H579" s="756" t="s">
        <v>531</v>
      </c>
      <c r="I579" s="756" t="s">
        <v>2746</v>
      </c>
      <c r="J579" s="756" t="s">
        <v>2747</v>
      </c>
      <c r="K579" s="756" t="s">
        <v>2748</v>
      </c>
      <c r="L579" s="757">
        <v>77.13</v>
      </c>
      <c r="M579" s="757">
        <v>77.13</v>
      </c>
      <c r="N579" s="756">
        <v>1</v>
      </c>
      <c r="O579" s="841">
        <v>0.5</v>
      </c>
      <c r="P579" s="757">
        <v>77.13</v>
      </c>
      <c r="Q579" s="774">
        <v>1</v>
      </c>
      <c r="R579" s="756">
        <v>1</v>
      </c>
      <c r="S579" s="774">
        <v>1</v>
      </c>
      <c r="T579" s="841">
        <v>0.5</v>
      </c>
      <c r="U579" s="797">
        <v>1</v>
      </c>
    </row>
    <row r="580" spans="1:21" ht="14.4" customHeight="1" x14ac:dyDescent="0.3">
      <c r="A580" s="755">
        <v>30</v>
      </c>
      <c r="B580" s="756" t="s">
        <v>1955</v>
      </c>
      <c r="C580" s="756" t="s">
        <v>1961</v>
      </c>
      <c r="D580" s="839" t="s">
        <v>2992</v>
      </c>
      <c r="E580" s="840" t="s">
        <v>1967</v>
      </c>
      <c r="F580" s="756" t="s">
        <v>1956</v>
      </c>
      <c r="G580" s="756" t="s">
        <v>2307</v>
      </c>
      <c r="H580" s="756" t="s">
        <v>531</v>
      </c>
      <c r="I580" s="756" t="s">
        <v>2749</v>
      </c>
      <c r="J580" s="756" t="s">
        <v>2750</v>
      </c>
      <c r="K580" s="756" t="s">
        <v>2751</v>
      </c>
      <c r="L580" s="757">
        <v>170.32</v>
      </c>
      <c r="M580" s="757">
        <v>170.32</v>
      </c>
      <c r="N580" s="756">
        <v>1</v>
      </c>
      <c r="O580" s="841">
        <v>1</v>
      </c>
      <c r="P580" s="757"/>
      <c r="Q580" s="774">
        <v>0</v>
      </c>
      <c r="R580" s="756"/>
      <c r="S580" s="774">
        <v>0</v>
      </c>
      <c r="T580" s="841"/>
      <c r="U580" s="797">
        <v>0</v>
      </c>
    </row>
    <row r="581" spans="1:21" ht="14.4" customHeight="1" x14ac:dyDescent="0.3">
      <c r="A581" s="755">
        <v>30</v>
      </c>
      <c r="B581" s="756" t="s">
        <v>1955</v>
      </c>
      <c r="C581" s="756" t="s">
        <v>1961</v>
      </c>
      <c r="D581" s="839" t="s">
        <v>2992</v>
      </c>
      <c r="E581" s="840" t="s">
        <v>1967</v>
      </c>
      <c r="F581" s="756" t="s">
        <v>1956</v>
      </c>
      <c r="G581" s="756" t="s">
        <v>2310</v>
      </c>
      <c r="H581" s="756" t="s">
        <v>531</v>
      </c>
      <c r="I581" s="756" t="s">
        <v>2502</v>
      </c>
      <c r="J581" s="756" t="s">
        <v>2436</v>
      </c>
      <c r="K581" s="756" t="s">
        <v>2503</v>
      </c>
      <c r="L581" s="757">
        <v>131.32</v>
      </c>
      <c r="M581" s="757">
        <v>262.64</v>
      </c>
      <c r="N581" s="756">
        <v>2</v>
      </c>
      <c r="O581" s="841">
        <v>1</v>
      </c>
      <c r="P581" s="757">
        <v>262.64</v>
      </c>
      <c r="Q581" s="774">
        <v>1</v>
      </c>
      <c r="R581" s="756">
        <v>2</v>
      </c>
      <c r="S581" s="774">
        <v>1</v>
      </c>
      <c r="T581" s="841">
        <v>1</v>
      </c>
      <c r="U581" s="797">
        <v>1</v>
      </c>
    </row>
    <row r="582" spans="1:21" ht="14.4" customHeight="1" x14ac:dyDescent="0.3">
      <c r="A582" s="755">
        <v>30</v>
      </c>
      <c r="B582" s="756" t="s">
        <v>1955</v>
      </c>
      <c r="C582" s="756" t="s">
        <v>1961</v>
      </c>
      <c r="D582" s="839" t="s">
        <v>2992</v>
      </c>
      <c r="E582" s="840" t="s">
        <v>1967</v>
      </c>
      <c r="F582" s="756" t="s">
        <v>1956</v>
      </c>
      <c r="G582" s="756" t="s">
        <v>2310</v>
      </c>
      <c r="H582" s="756" t="s">
        <v>531</v>
      </c>
      <c r="I582" s="756" t="s">
        <v>2752</v>
      </c>
      <c r="J582" s="756" t="s">
        <v>2436</v>
      </c>
      <c r="K582" s="756" t="s">
        <v>2753</v>
      </c>
      <c r="L582" s="757">
        <v>0</v>
      </c>
      <c r="M582" s="757">
        <v>0</v>
      </c>
      <c r="N582" s="756">
        <v>2</v>
      </c>
      <c r="O582" s="841">
        <v>1</v>
      </c>
      <c r="P582" s="757">
        <v>0</v>
      </c>
      <c r="Q582" s="774"/>
      <c r="R582" s="756">
        <v>2</v>
      </c>
      <c r="S582" s="774">
        <v>1</v>
      </c>
      <c r="T582" s="841">
        <v>1</v>
      </c>
      <c r="U582" s="797">
        <v>1</v>
      </c>
    </row>
    <row r="583" spans="1:21" ht="14.4" customHeight="1" x14ac:dyDescent="0.3">
      <c r="A583" s="755">
        <v>30</v>
      </c>
      <c r="B583" s="756" t="s">
        <v>1955</v>
      </c>
      <c r="C583" s="756" t="s">
        <v>1961</v>
      </c>
      <c r="D583" s="839" t="s">
        <v>2992</v>
      </c>
      <c r="E583" s="840" t="s">
        <v>1967</v>
      </c>
      <c r="F583" s="756" t="s">
        <v>1956</v>
      </c>
      <c r="G583" s="756" t="s">
        <v>2197</v>
      </c>
      <c r="H583" s="756" t="s">
        <v>531</v>
      </c>
      <c r="I583" s="756" t="s">
        <v>2311</v>
      </c>
      <c r="J583" s="756" t="s">
        <v>668</v>
      </c>
      <c r="K583" s="756" t="s">
        <v>2312</v>
      </c>
      <c r="L583" s="757">
        <v>271.94</v>
      </c>
      <c r="M583" s="757">
        <v>271.94</v>
      </c>
      <c r="N583" s="756">
        <v>1</v>
      </c>
      <c r="O583" s="841">
        <v>0.5</v>
      </c>
      <c r="P583" s="757"/>
      <c r="Q583" s="774">
        <v>0</v>
      </c>
      <c r="R583" s="756"/>
      <c r="S583" s="774">
        <v>0</v>
      </c>
      <c r="T583" s="841"/>
      <c r="U583" s="797">
        <v>0</v>
      </c>
    </row>
    <row r="584" spans="1:21" ht="14.4" customHeight="1" x14ac:dyDescent="0.3">
      <c r="A584" s="755">
        <v>30</v>
      </c>
      <c r="B584" s="756" t="s">
        <v>1955</v>
      </c>
      <c r="C584" s="756" t="s">
        <v>1961</v>
      </c>
      <c r="D584" s="839" t="s">
        <v>2992</v>
      </c>
      <c r="E584" s="840" t="s">
        <v>1967</v>
      </c>
      <c r="F584" s="756" t="s">
        <v>1956</v>
      </c>
      <c r="G584" s="756" t="s">
        <v>2208</v>
      </c>
      <c r="H584" s="756" t="s">
        <v>558</v>
      </c>
      <c r="I584" s="756" t="s">
        <v>2754</v>
      </c>
      <c r="J584" s="756" t="s">
        <v>683</v>
      </c>
      <c r="K584" s="756" t="s">
        <v>2755</v>
      </c>
      <c r="L584" s="757">
        <v>0</v>
      </c>
      <c r="M584" s="757">
        <v>0</v>
      </c>
      <c r="N584" s="756">
        <v>1</v>
      </c>
      <c r="O584" s="841">
        <v>0.5</v>
      </c>
      <c r="P584" s="757"/>
      <c r="Q584" s="774"/>
      <c r="R584" s="756"/>
      <c r="S584" s="774">
        <v>0</v>
      </c>
      <c r="T584" s="841"/>
      <c r="U584" s="797">
        <v>0</v>
      </c>
    </row>
    <row r="585" spans="1:21" ht="14.4" customHeight="1" x14ac:dyDescent="0.3">
      <c r="A585" s="755">
        <v>30</v>
      </c>
      <c r="B585" s="756" t="s">
        <v>1955</v>
      </c>
      <c r="C585" s="756" t="s">
        <v>1961</v>
      </c>
      <c r="D585" s="839" t="s">
        <v>2992</v>
      </c>
      <c r="E585" s="840" t="s">
        <v>1967</v>
      </c>
      <c r="F585" s="756" t="s">
        <v>1956</v>
      </c>
      <c r="G585" s="756" t="s">
        <v>1312</v>
      </c>
      <c r="H585" s="756" t="s">
        <v>558</v>
      </c>
      <c r="I585" s="756" t="s">
        <v>2504</v>
      </c>
      <c r="J585" s="756" t="s">
        <v>1589</v>
      </c>
      <c r="K585" s="756" t="s">
        <v>2505</v>
      </c>
      <c r="L585" s="757">
        <v>184.74</v>
      </c>
      <c r="M585" s="757">
        <v>369.48</v>
      </c>
      <c r="N585" s="756">
        <v>2</v>
      </c>
      <c r="O585" s="841">
        <v>1.5</v>
      </c>
      <c r="P585" s="757">
        <v>369.48</v>
      </c>
      <c r="Q585" s="774">
        <v>1</v>
      </c>
      <c r="R585" s="756">
        <v>2</v>
      </c>
      <c r="S585" s="774">
        <v>1</v>
      </c>
      <c r="T585" s="841">
        <v>1.5</v>
      </c>
      <c r="U585" s="797">
        <v>1</v>
      </c>
    </row>
    <row r="586" spans="1:21" ht="14.4" customHeight="1" x14ac:dyDescent="0.3">
      <c r="A586" s="755">
        <v>30</v>
      </c>
      <c r="B586" s="756" t="s">
        <v>1955</v>
      </c>
      <c r="C586" s="756" t="s">
        <v>1961</v>
      </c>
      <c r="D586" s="839" t="s">
        <v>2992</v>
      </c>
      <c r="E586" s="840" t="s">
        <v>1967</v>
      </c>
      <c r="F586" s="756" t="s">
        <v>1956</v>
      </c>
      <c r="G586" s="756" t="s">
        <v>2313</v>
      </c>
      <c r="H586" s="756" t="s">
        <v>558</v>
      </c>
      <c r="I586" s="756" t="s">
        <v>1860</v>
      </c>
      <c r="J586" s="756" t="s">
        <v>1329</v>
      </c>
      <c r="K586" s="756" t="s">
        <v>1861</v>
      </c>
      <c r="L586" s="757">
        <v>0</v>
      </c>
      <c r="M586" s="757">
        <v>0</v>
      </c>
      <c r="N586" s="756">
        <v>1</v>
      </c>
      <c r="O586" s="841">
        <v>0.5</v>
      </c>
      <c r="P586" s="757">
        <v>0</v>
      </c>
      <c r="Q586" s="774"/>
      <c r="R586" s="756">
        <v>1</v>
      </c>
      <c r="S586" s="774">
        <v>1</v>
      </c>
      <c r="T586" s="841">
        <v>0.5</v>
      </c>
      <c r="U586" s="797">
        <v>1</v>
      </c>
    </row>
    <row r="587" spans="1:21" ht="14.4" customHeight="1" x14ac:dyDescent="0.3">
      <c r="A587" s="755">
        <v>30</v>
      </c>
      <c r="B587" s="756" t="s">
        <v>1955</v>
      </c>
      <c r="C587" s="756" t="s">
        <v>1961</v>
      </c>
      <c r="D587" s="839" t="s">
        <v>2992</v>
      </c>
      <c r="E587" s="840" t="s">
        <v>1967</v>
      </c>
      <c r="F587" s="756" t="s">
        <v>1956</v>
      </c>
      <c r="G587" s="756" t="s">
        <v>2313</v>
      </c>
      <c r="H587" s="756" t="s">
        <v>531</v>
      </c>
      <c r="I587" s="756" t="s">
        <v>2756</v>
      </c>
      <c r="J587" s="756" t="s">
        <v>2757</v>
      </c>
      <c r="K587" s="756" t="s">
        <v>1859</v>
      </c>
      <c r="L587" s="757">
        <v>0</v>
      </c>
      <c r="M587" s="757">
        <v>0</v>
      </c>
      <c r="N587" s="756">
        <v>2</v>
      </c>
      <c r="O587" s="841">
        <v>0.5</v>
      </c>
      <c r="P587" s="757">
        <v>0</v>
      </c>
      <c r="Q587" s="774"/>
      <c r="R587" s="756">
        <v>2</v>
      </c>
      <c r="S587" s="774">
        <v>1</v>
      </c>
      <c r="T587" s="841">
        <v>0.5</v>
      </c>
      <c r="U587" s="797">
        <v>1</v>
      </c>
    </row>
    <row r="588" spans="1:21" ht="14.4" customHeight="1" x14ac:dyDescent="0.3">
      <c r="A588" s="755">
        <v>30</v>
      </c>
      <c r="B588" s="756" t="s">
        <v>1955</v>
      </c>
      <c r="C588" s="756" t="s">
        <v>1961</v>
      </c>
      <c r="D588" s="839" t="s">
        <v>2992</v>
      </c>
      <c r="E588" s="840" t="s">
        <v>1967</v>
      </c>
      <c r="F588" s="756" t="s">
        <v>1956</v>
      </c>
      <c r="G588" s="756" t="s">
        <v>2313</v>
      </c>
      <c r="H588" s="756" t="s">
        <v>531</v>
      </c>
      <c r="I588" s="756" t="s">
        <v>2758</v>
      </c>
      <c r="J588" s="756" t="s">
        <v>2757</v>
      </c>
      <c r="K588" s="756" t="s">
        <v>1859</v>
      </c>
      <c r="L588" s="757">
        <v>0</v>
      </c>
      <c r="M588" s="757">
        <v>0</v>
      </c>
      <c r="N588" s="756">
        <v>2</v>
      </c>
      <c r="O588" s="841">
        <v>0.5</v>
      </c>
      <c r="P588" s="757"/>
      <c r="Q588" s="774"/>
      <c r="R588" s="756"/>
      <c r="S588" s="774">
        <v>0</v>
      </c>
      <c r="T588" s="841"/>
      <c r="U588" s="797">
        <v>0</v>
      </c>
    </row>
    <row r="589" spans="1:21" ht="14.4" customHeight="1" x14ac:dyDescent="0.3">
      <c r="A589" s="755">
        <v>30</v>
      </c>
      <c r="B589" s="756" t="s">
        <v>1955</v>
      </c>
      <c r="C589" s="756" t="s">
        <v>1961</v>
      </c>
      <c r="D589" s="839" t="s">
        <v>2992</v>
      </c>
      <c r="E589" s="840" t="s">
        <v>1967</v>
      </c>
      <c r="F589" s="756" t="s">
        <v>1956</v>
      </c>
      <c r="G589" s="756" t="s">
        <v>2209</v>
      </c>
      <c r="H589" s="756" t="s">
        <v>558</v>
      </c>
      <c r="I589" s="756" t="s">
        <v>2759</v>
      </c>
      <c r="J589" s="756" t="s">
        <v>1608</v>
      </c>
      <c r="K589" s="756" t="s">
        <v>2760</v>
      </c>
      <c r="L589" s="757">
        <v>5286.12</v>
      </c>
      <c r="M589" s="757">
        <v>5286.12</v>
      </c>
      <c r="N589" s="756">
        <v>1</v>
      </c>
      <c r="O589" s="841"/>
      <c r="P589" s="757">
        <v>5286.12</v>
      </c>
      <c r="Q589" s="774">
        <v>1</v>
      </c>
      <c r="R589" s="756">
        <v>1</v>
      </c>
      <c r="S589" s="774">
        <v>1</v>
      </c>
      <c r="T589" s="841"/>
      <c r="U589" s="797"/>
    </row>
    <row r="590" spans="1:21" ht="14.4" customHeight="1" x14ac:dyDescent="0.3">
      <c r="A590" s="755">
        <v>30</v>
      </c>
      <c r="B590" s="756" t="s">
        <v>1955</v>
      </c>
      <c r="C590" s="756" t="s">
        <v>1961</v>
      </c>
      <c r="D590" s="839" t="s">
        <v>2992</v>
      </c>
      <c r="E590" s="840" t="s">
        <v>1967</v>
      </c>
      <c r="F590" s="756" t="s">
        <v>1956</v>
      </c>
      <c r="G590" s="756" t="s">
        <v>2209</v>
      </c>
      <c r="H590" s="756" t="s">
        <v>558</v>
      </c>
      <c r="I590" s="756" t="s">
        <v>1612</v>
      </c>
      <c r="J590" s="756" t="s">
        <v>1608</v>
      </c>
      <c r="K590" s="756" t="s">
        <v>1613</v>
      </c>
      <c r="L590" s="757">
        <v>1887.9</v>
      </c>
      <c r="M590" s="757">
        <v>11327.400000000001</v>
      </c>
      <c r="N590" s="756">
        <v>6</v>
      </c>
      <c r="O590" s="841">
        <v>3</v>
      </c>
      <c r="P590" s="757">
        <v>7551.6</v>
      </c>
      <c r="Q590" s="774">
        <v>0.66666666666666663</v>
      </c>
      <c r="R590" s="756">
        <v>4</v>
      </c>
      <c r="S590" s="774">
        <v>0.66666666666666663</v>
      </c>
      <c r="T590" s="841">
        <v>2</v>
      </c>
      <c r="U590" s="797">
        <v>0.66666666666666663</v>
      </c>
    </row>
    <row r="591" spans="1:21" ht="14.4" customHeight="1" x14ac:dyDescent="0.3">
      <c r="A591" s="755">
        <v>30</v>
      </c>
      <c r="B591" s="756" t="s">
        <v>1955</v>
      </c>
      <c r="C591" s="756" t="s">
        <v>1961</v>
      </c>
      <c r="D591" s="839" t="s">
        <v>2992</v>
      </c>
      <c r="E591" s="840" t="s">
        <v>1967</v>
      </c>
      <c r="F591" s="756" t="s">
        <v>1956</v>
      </c>
      <c r="G591" s="756" t="s">
        <v>2209</v>
      </c>
      <c r="H591" s="756" t="s">
        <v>558</v>
      </c>
      <c r="I591" s="756" t="s">
        <v>1610</v>
      </c>
      <c r="J591" s="756" t="s">
        <v>1608</v>
      </c>
      <c r="K591" s="756" t="s">
        <v>1611</v>
      </c>
      <c r="L591" s="757">
        <v>1544.99</v>
      </c>
      <c r="M591" s="757">
        <v>12359.92</v>
      </c>
      <c r="N591" s="756">
        <v>8</v>
      </c>
      <c r="O591" s="841">
        <v>2.5</v>
      </c>
      <c r="P591" s="757">
        <v>9269.94</v>
      </c>
      <c r="Q591" s="774">
        <v>0.75</v>
      </c>
      <c r="R591" s="756">
        <v>6</v>
      </c>
      <c r="S591" s="774">
        <v>0.75</v>
      </c>
      <c r="T591" s="841">
        <v>1.5</v>
      </c>
      <c r="U591" s="797">
        <v>0.6</v>
      </c>
    </row>
    <row r="592" spans="1:21" ht="14.4" customHeight="1" x14ac:dyDescent="0.3">
      <c r="A592" s="755">
        <v>30</v>
      </c>
      <c r="B592" s="756" t="s">
        <v>1955</v>
      </c>
      <c r="C592" s="756" t="s">
        <v>1961</v>
      </c>
      <c r="D592" s="839" t="s">
        <v>2992</v>
      </c>
      <c r="E592" s="840" t="s">
        <v>1967</v>
      </c>
      <c r="F592" s="756" t="s">
        <v>1956</v>
      </c>
      <c r="G592" s="756" t="s">
        <v>2451</v>
      </c>
      <c r="H592" s="756" t="s">
        <v>531</v>
      </c>
      <c r="I592" s="756" t="s">
        <v>2761</v>
      </c>
      <c r="J592" s="756" t="s">
        <v>2453</v>
      </c>
      <c r="K592" s="756" t="s">
        <v>2762</v>
      </c>
      <c r="L592" s="757">
        <v>580.04</v>
      </c>
      <c r="M592" s="757">
        <v>580.04</v>
      </c>
      <c r="N592" s="756">
        <v>1</v>
      </c>
      <c r="O592" s="841">
        <v>1</v>
      </c>
      <c r="P592" s="757"/>
      <c r="Q592" s="774">
        <v>0</v>
      </c>
      <c r="R592" s="756"/>
      <c r="S592" s="774">
        <v>0</v>
      </c>
      <c r="T592" s="841"/>
      <c r="U592" s="797">
        <v>0</v>
      </c>
    </row>
    <row r="593" spans="1:21" ht="14.4" customHeight="1" x14ac:dyDescent="0.3">
      <c r="A593" s="755">
        <v>30</v>
      </c>
      <c r="B593" s="756" t="s">
        <v>1955</v>
      </c>
      <c r="C593" s="756" t="s">
        <v>1961</v>
      </c>
      <c r="D593" s="839" t="s">
        <v>2992</v>
      </c>
      <c r="E593" s="840" t="s">
        <v>1967</v>
      </c>
      <c r="F593" s="756" t="s">
        <v>1956</v>
      </c>
      <c r="G593" s="756" t="s">
        <v>2763</v>
      </c>
      <c r="H593" s="756" t="s">
        <v>531</v>
      </c>
      <c r="I593" s="756" t="s">
        <v>2764</v>
      </c>
      <c r="J593" s="756" t="s">
        <v>2765</v>
      </c>
      <c r="K593" s="756" t="s">
        <v>2766</v>
      </c>
      <c r="L593" s="757">
        <v>0</v>
      </c>
      <c r="M593" s="757">
        <v>0</v>
      </c>
      <c r="N593" s="756">
        <v>1</v>
      </c>
      <c r="O593" s="841">
        <v>0.5</v>
      </c>
      <c r="P593" s="757"/>
      <c r="Q593" s="774"/>
      <c r="R593" s="756"/>
      <c r="S593" s="774">
        <v>0</v>
      </c>
      <c r="T593" s="841"/>
      <c r="U593" s="797">
        <v>0</v>
      </c>
    </row>
    <row r="594" spans="1:21" ht="14.4" customHeight="1" x14ac:dyDescent="0.3">
      <c r="A594" s="755">
        <v>30</v>
      </c>
      <c r="B594" s="756" t="s">
        <v>1955</v>
      </c>
      <c r="C594" s="756" t="s">
        <v>1961</v>
      </c>
      <c r="D594" s="839" t="s">
        <v>2992</v>
      </c>
      <c r="E594" s="840" t="s">
        <v>1967</v>
      </c>
      <c r="F594" s="756" t="s">
        <v>1956</v>
      </c>
      <c r="G594" s="756" t="s">
        <v>2763</v>
      </c>
      <c r="H594" s="756" t="s">
        <v>531</v>
      </c>
      <c r="I594" s="756" t="s">
        <v>2767</v>
      </c>
      <c r="J594" s="756" t="s">
        <v>2765</v>
      </c>
      <c r="K594" s="756" t="s">
        <v>2768</v>
      </c>
      <c r="L594" s="757">
        <v>0</v>
      </c>
      <c r="M594" s="757">
        <v>0</v>
      </c>
      <c r="N594" s="756">
        <v>1</v>
      </c>
      <c r="O594" s="841">
        <v>1</v>
      </c>
      <c r="P594" s="757">
        <v>0</v>
      </c>
      <c r="Q594" s="774"/>
      <c r="R594" s="756">
        <v>1</v>
      </c>
      <c r="S594" s="774">
        <v>1</v>
      </c>
      <c r="T594" s="841">
        <v>1</v>
      </c>
      <c r="U594" s="797">
        <v>1</v>
      </c>
    </row>
    <row r="595" spans="1:21" ht="14.4" customHeight="1" x14ac:dyDescent="0.3">
      <c r="A595" s="755">
        <v>30</v>
      </c>
      <c r="B595" s="756" t="s">
        <v>1955</v>
      </c>
      <c r="C595" s="756" t="s">
        <v>1961</v>
      </c>
      <c r="D595" s="839" t="s">
        <v>2992</v>
      </c>
      <c r="E595" s="840" t="s">
        <v>1967</v>
      </c>
      <c r="F595" s="756" t="s">
        <v>1956</v>
      </c>
      <c r="G595" s="756" t="s">
        <v>2763</v>
      </c>
      <c r="H595" s="756" t="s">
        <v>531</v>
      </c>
      <c r="I595" s="756" t="s">
        <v>2769</v>
      </c>
      <c r="J595" s="756" t="s">
        <v>2765</v>
      </c>
      <c r="K595" s="756" t="s">
        <v>2770</v>
      </c>
      <c r="L595" s="757">
        <v>0</v>
      </c>
      <c r="M595" s="757">
        <v>0</v>
      </c>
      <c r="N595" s="756">
        <v>1</v>
      </c>
      <c r="O595" s="841">
        <v>1</v>
      </c>
      <c r="P595" s="757">
        <v>0</v>
      </c>
      <c r="Q595" s="774"/>
      <c r="R595" s="756">
        <v>1</v>
      </c>
      <c r="S595" s="774">
        <v>1</v>
      </c>
      <c r="T595" s="841">
        <v>1</v>
      </c>
      <c r="U595" s="797">
        <v>1</v>
      </c>
    </row>
    <row r="596" spans="1:21" ht="14.4" customHeight="1" x14ac:dyDescent="0.3">
      <c r="A596" s="755">
        <v>30</v>
      </c>
      <c r="B596" s="756" t="s">
        <v>1955</v>
      </c>
      <c r="C596" s="756" t="s">
        <v>1961</v>
      </c>
      <c r="D596" s="839" t="s">
        <v>2992</v>
      </c>
      <c r="E596" s="840" t="s">
        <v>1967</v>
      </c>
      <c r="F596" s="756" t="s">
        <v>1956</v>
      </c>
      <c r="G596" s="756" t="s">
        <v>2763</v>
      </c>
      <c r="H596" s="756" t="s">
        <v>531</v>
      </c>
      <c r="I596" s="756" t="s">
        <v>2771</v>
      </c>
      <c r="J596" s="756" t="s">
        <v>2765</v>
      </c>
      <c r="K596" s="756" t="s">
        <v>2404</v>
      </c>
      <c r="L596" s="757">
        <v>101.23</v>
      </c>
      <c r="M596" s="757">
        <v>303.69</v>
      </c>
      <c r="N596" s="756">
        <v>3</v>
      </c>
      <c r="O596" s="841">
        <v>1</v>
      </c>
      <c r="P596" s="757"/>
      <c r="Q596" s="774">
        <v>0</v>
      </c>
      <c r="R596" s="756"/>
      <c r="S596" s="774">
        <v>0</v>
      </c>
      <c r="T596" s="841"/>
      <c r="U596" s="797">
        <v>0</v>
      </c>
    </row>
    <row r="597" spans="1:21" ht="14.4" customHeight="1" x14ac:dyDescent="0.3">
      <c r="A597" s="755">
        <v>30</v>
      </c>
      <c r="B597" s="756" t="s">
        <v>1955</v>
      </c>
      <c r="C597" s="756" t="s">
        <v>1961</v>
      </c>
      <c r="D597" s="839" t="s">
        <v>2992</v>
      </c>
      <c r="E597" s="840" t="s">
        <v>1967</v>
      </c>
      <c r="F597" s="756" t="s">
        <v>1958</v>
      </c>
      <c r="G597" s="756" t="s">
        <v>2772</v>
      </c>
      <c r="H597" s="756" t="s">
        <v>531</v>
      </c>
      <c r="I597" s="756" t="s">
        <v>2773</v>
      </c>
      <c r="J597" s="756" t="s">
        <v>2774</v>
      </c>
      <c r="K597" s="756" t="s">
        <v>2775</v>
      </c>
      <c r="L597" s="757">
        <v>135.43</v>
      </c>
      <c r="M597" s="757">
        <v>1218.8700000000001</v>
      </c>
      <c r="N597" s="756">
        <v>9</v>
      </c>
      <c r="O597" s="841">
        <v>1</v>
      </c>
      <c r="P597" s="757"/>
      <c r="Q597" s="774">
        <v>0</v>
      </c>
      <c r="R597" s="756"/>
      <c r="S597" s="774">
        <v>0</v>
      </c>
      <c r="T597" s="841"/>
      <c r="U597" s="797">
        <v>0</v>
      </c>
    </row>
    <row r="598" spans="1:21" ht="14.4" customHeight="1" x14ac:dyDescent="0.3">
      <c r="A598" s="755">
        <v>30</v>
      </c>
      <c r="B598" s="756" t="s">
        <v>1955</v>
      </c>
      <c r="C598" s="756" t="s">
        <v>1961</v>
      </c>
      <c r="D598" s="839" t="s">
        <v>2992</v>
      </c>
      <c r="E598" s="840" t="s">
        <v>1967</v>
      </c>
      <c r="F598" s="756" t="s">
        <v>1958</v>
      </c>
      <c r="G598" s="756" t="s">
        <v>2772</v>
      </c>
      <c r="H598" s="756" t="s">
        <v>531</v>
      </c>
      <c r="I598" s="756" t="s">
        <v>2776</v>
      </c>
      <c r="J598" s="756" t="s">
        <v>2777</v>
      </c>
      <c r="K598" s="756" t="s">
        <v>2778</v>
      </c>
      <c r="L598" s="757">
        <v>396.17</v>
      </c>
      <c r="M598" s="757">
        <v>3961.7000000000003</v>
      </c>
      <c r="N598" s="756">
        <v>10</v>
      </c>
      <c r="O598" s="841">
        <v>1</v>
      </c>
      <c r="P598" s="757">
        <v>3961.7000000000003</v>
      </c>
      <c r="Q598" s="774">
        <v>1</v>
      </c>
      <c r="R598" s="756">
        <v>10</v>
      </c>
      <c r="S598" s="774">
        <v>1</v>
      </c>
      <c r="T598" s="841">
        <v>1</v>
      </c>
      <c r="U598" s="797">
        <v>1</v>
      </c>
    </row>
    <row r="599" spans="1:21" ht="14.4" customHeight="1" x14ac:dyDescent="0.3">
      <c r="A599" s="755">
        <v>30</v>
      </c>
      <c r="B599" s="756" t="s">
        <v>1955</v>
      </c>
      <c r="C599" s="756" t="s">
        <v>1961</v>
      </c>
      <c r="D599" s="839" t="s">
        <v>2992</v>
      </c>
      <c r="E599" s="840" t="s">
        <v>1967</v>
      </c>
      <c r="F599" s="756" t="s">
        <v>1958</v>
      </c>
      <c r="G599" s="756" t="s">
        <v>2772</v>
      </c>
      <c r="H599" s="756" t="s">
        <v>531</v>
      </c>
      <c r="I599" s="756" t="s">
        <v>2779</v>
      </c>
      <c r="J599" s="756" t="s">
        <v>2780</v>
      </c>
      <c r="K599" s="756" t="s">
        <v>2781</v>
      </c>
      <c r="L599" s="757">
        <v>176.88</v>
      </c>
      <c r="M599" s="757">
        <v>353.76</v>
      </c>
      <c r="N599" s="756">
        <v>2</v>
      </c>
      <c r="O599" s="841">
        <v>1</v>
      </c>
      <c r="P599" s="757"/>
      <c r="Q599" s="774">
        <v>0</v>
      </c>
      <c r="R599" s="756"/>
      <c r="S599" s="774">
        <v>0</v>
      </c>
      <c r="T599" s="841"/>
      <c r="U599" s="797">
        <v>0</v>
      </c>
    </row>
    <row r="600" spans="1:21" ht="14.4" customHeight="1" x14ac:dyDescent="0.3">
      <c r="A600" s="755">
        <v>30</v>
      </c>
      <c r="B600" s="756" t="s">
        <v>1955</v>
      </c>
      <c r="C600" s="756" t="s">
        <v>1961</v>
      </c>
      <c r="D600" s="839" t="s">
        <v>2992</v>
      </c>
      <c r="E600" s="840" t="s">
        <v>1969</v>
      </c>
      <c r="F600" s="756" t="s">
        <v>1956</v>
      </c>
      <c r="G600" s="756" t="s">
        <v>2133</v>
      </c>
      <c r="H600" s="756" t="s">
        <v>531</v>
      </c>
      <c r="I600" s="756" t="s">
        <v>2782</v>
      </c>
      <c r="J600" s="756" t="s">
        <v>786</v>
      </c>
      <c r="K600" s="756" t="s">
        <v>2783</v>
      </c>
      <c r="L600" s="757">
        <v>155.24</v>
      </c>
      <c r="M600" s="757">
        <v>155.24</v>
      </c>
      <c r="N600" s="756">
        <v>1</v>
      </c>
      <c r="O600" s="841">
        <v>0.5</v>
      </c>
      <c r="P600" s="757"/>
      <c r="Q600" s="774">
        <v>0</v>
      </c>
      <c r="R600" s="756"/>
      <c r="S600" s="774">
        <v>0</v>
      </c>
      <c r="T600" s="841"/>
      <c r="U600" s="797">
        <v>0</v>
      </c>
    </row>
    <row r="601" spans="1:21" ht="14.4" customHeight="1" x14ac:dyDescent="0.3">
      <c r="A601" s="755">
        <v>30</v>
      </c>
      <c r="B601" s="756" t="s">
        <v>1955</v>
      </c>
      <c r="C601" s="756" t="s">
        <v>1961</v>
      </c>
      <c r="D601" s="839" t="s">
        <v>2992</v>
      </c>
      <c r="E601" s="840" t="s">
        <v>1969</v>
      </c>
      <c r="F601" s="756" t="s">
        <v>1956</v>
      </c>
      <c r="G601" s="756" t="s">
        <v>2179</v>
      </c>
      <c r="H601" s="756" t="s">
        <v>531</v>
      </c>
      <c r="I601" s="756" t="s">
        <v>2784</v>
      </c>
      <c r="J601" s="756" t="s">
        <v>1303</v>
      </c>
      <c r="K601" s="756" t="s">
        <v>2785</v>
      </c>
      <c r="L601" s="757">
        <v>318.7</v>
      </c>
      <c r="M601" s="757">
        <v>637.4</v>
      </c>
      <c r="N601" s="756">
        <v>2</v>
      </c>
      <c r="O601" s="841">
        <v>0.5</v>
      </c>
      <c r="P601" s="757"/>
      <c r="Q601" s="774">
        <v>0</v>
      </c>
      <c r="R601" s="756"/>
      <c r="S601" s="774">
        <v>0</v>
      </c>
      <c r="T601" s="841"/>
      <c r="U601" s="797">
        <v>0</v>
      </c>
    </row>
    <row r="602" spans="1:21" ht="14.4" customHeight="1" x14ac:dyDescent="0.3">
      <c r="A602" s="755">
        <v>30</v>
      </c>
      <c r="B602" s="756" t="s">
        <v>1955</v>
      </c>
      <c r="C602" s="756" t="s">
        <v>1961</v>
      </c>
      <c r="D602" s="839" t="s">
        <v>2992</v>
      </c>
      <c r="E602" s="840" t="s">
        <v>1970</v>
      </c>
      <c r="F602" s="756" t="s">
        <v>1956</v>
      </c>
      <c r="G602" s="756" t="s">
        <v>2591</v>
      </c>
      <c r="H602" s="756" t="s">
        <v>531</v>
      </c>
      <c r="I602" s="756" t="s">
        <v>2592</v>
      </c>
      <c r="J602" s="756" t="s">
        <v>1072</v>
      </c>
      <c r="K602" s="756" t="s">
        <v>2593</v>
      </c>
      <c r="L602" s="757">
        <v>0</v>
      </c>
      <c r="M602" s="757">
        <v>0</v>
      </c>
      <c r="N602" s="756">
        <v>1</v>
      </c>
      <c r="O602" s="841">
        <v>0.5</v>
      </c>
      <c r="P602" s="757">
        <v>0</v>
      </c>
      <c r="Q602" s="774"/>
      <c r="R602" s="756">
        <v>1</v>
      </c>
      <c r="S602" s="774">
        <v>1</v>
      </c>
      <c r="T602" s="841">
        <v>0.5</v>
      </c>
      <c r="U602" s="797">
        <v>1</v>
      </c>
    </row>
    <row r="603" spans="1:21" ht="14.4" customHeight="1" x14ac:dyDescent="0.3">
      <c r="A603" s="755">
        <v>30</v>
      </c>
      <c r="B603" s="756" t="s">
        <v>1955</v>
      </c>
      <c r="C603" s="756" t="s">
        <v>1961</v>
      </c>
      <c r="D603" s="839" t="s">
        <v>2992</v>
      </c>
      <c r="E603" s="840" t="s">
        <v>1970</v>
      </c>
      <c r="F603" s="756" t="s">
        <v>1956</v>
      </c>
      <c r="G603" s="756" t="s">
        <v>2354</v>
      </c>
      <c r="H603" s="756" t="s">
        <v>531</v>
      </c>
      <c r="I603" s="756" t="s">
        <v>2521</v>
      </c>
      <c r="J603" s="756" t="s">
        <v>986</v>
      </c>
      <c r="K603" s="756" t="s">
        <v>2356</v>
      </c>
      <c r="L603" s="757">
        <v>98.75</v>
      </c>
      <c r="M603" s="757">
        <v>98.75</v>
      </c>
      <c r="N603" s="756">
        <v>1</v>
      </c>
      <c r="O603" s="841">
        <v>0.5</v>
      </c>
      <c r="P603" s="757">
        <v>98.75</v>
      </c>
      <c r="Q603" s="774">
        <v>1</v>
      </c>
      <c r="R603" s="756">
        <v>1</v>
      </c>
      <c r="S603" s="774">
        <v>1</v>
      </c>
      <c r="T603" s="841">
        <v>0.5</v>
      </c>
      <c r="U603" s="797">
        <v>1</v>
      </c>
    </row>
    <row r="604" spans="1:21" ht="14.4" customHeight="1" x14ac:dyDescent="0.3">
      <c r="A604" s="755">
        <v>30</v>
      </c>
      <c r="B604" s="756" t="s">
        <v>1955</v>
      </c>
      <c r="C604" s="756" t="s">
        <v>1961</v>
      </c>
      <c r="D604" s="839" t="s">
        <v>2992</v>
      </c>
      <c r="E604" s="840" t="s">
        <v>1970</v>
      </c>
      <c r="F604" s="756" t="s">
        <v>1956</v>
      </c>
      <c r="G604" s="756" t="s">
        <v>2698</v>
      </c>
      <c r="H604" s="756" t="s">
        <v>531</v>
      </c>
      <c r="I604" s="756" t="s">
        <v>2786</v>
      </c>
      <c r="J604" s="756" t="s">
        <v>626</v>
      </c>
      <c r="K604" s="756" t="s">
        <v>2787</v>
      </c>
      <c r="L604" s="757">
        <v>48.42</v>
      </c>
      <c r="M604" s="757">
        <v>96.84</v>
      </c>
      <c r="N604" s="756">
        <v>2</v>
      </c>
      <c r="O604" s="841">
        <v>1</v>
      </c>
      <c r="P604" s="757"/>
      <c r="Q604" s="774">
        <v>0</v>
      </c>
      <c r="R604" s="756"/>
      <c r="S604" s="774">
        <v>0</v>
      </c>
      <c r="T604" s="841"/>
      <c r="U604" s="797">
        <v>0</v>
      </c>
    </row>
    <row r="605" spans="1:21" ht="14.4" customHeight="1" x14ac:dyDescent="0.3">
      <c r="A605" s="755">
        <v>30</v>
      </c>
      <c r="B605" s="756" t="s">
        <v>1955</v>
      </c>
      <c r="C605" s="756" t="s">
        <v>1961</v>
      </c>
      <c r="D605" s="839" t="s">
        <v>2992</v>
      </c>
      <c r="E605" s="840" t="s">
        <v>1971</v>
      </c>
      <c r="F605" s="756" t="s">
        <v>1956</v>
      </c>
      <c r="G605" s="756" t="s">
        <v>2788</v>
      </c>
      <c r="H605" s="756" t="s">
        <v>531</v>
      </c>
      <c r="I605" s="756" t="s">
        <v>2789</v>
      </c>
      <c r="J605" s="756" t="s">
        <v>2790</v>
      </c>
      <c r="K605" s="756" t="s">
        <v>2791</v>
      </c>
      <c r="L605" s="757">
        <v>69.59</v>
      </c>
      <c r="M605" s="757">
        <v>69.59</v>
      </c>
      <c r="N605" s="756">
        <v>1</v>
      </c>
      <c r="O605" s="841">
        <v>1</v>
      </c>
      <c r="P605" s="757"/>
      <c r="Q605" s="774">
        <v>0</v>
      </c>
      <c r="R605" s="756"/>
      <c r="S605" s="774">
        <v>0</v>
      </c>
      <c r="T605" s="841"/>
      <c r="U605" s="797">
        <v>0</v>
      </c>
    </row>
    <row r="606" spans="1:21" ht="14.4" customHeight="1" x14ac:dyDescent="0.3">
      <c r="A606" s="755">
        <v>30</v>
      </c>
      <c r="B606" s="756" t="s">
        <v>1955</v>
      </c>
      <c r="C606" s="756" t="s">
        <v>1961</v>
      </c>
      <c r="D606" s="839" t="s">
        <v>2992</v>
      </c>
      <c r="E606" s="840" t="s">
        <v>1971</v>
      </c>
      <c r="F606" s="756" t="s">
        <v>1956</v>
      </c>
      <c r="G606" s="756" t="s">
        <v>2409</v>
      </c>
      <c r="H606" s="756" t="s">
        <v>531</v>
      </c>
      <c r="I606" s="756" t="s">
        <v>2792</v>
      </c>
      <c r="J606" s="756" t="s">
        <v>2793</v>
      </c>
      <c r="K606" s="756" t="s">
        <v>1935</v>
      </c>
      <c r="L606" s="757">
        <v>176.46</v>
      </c>
      <c r="M606" s="757">
        <v>12352.2</v>
      </c>
      <c r="N606" s="756">
        <v>70</v>
      </c>
      <c r="O606" s="841">
        <v>1</v>
      </c>
      <c r="P606" s="757"/>
      <c r="Q606" s="774">
        <v>0</v>
      </c>
      <c r="R606" s="756"/>
      <c r="S606" s="774">
        <v>0</v>
      </c>
      <c r="T606" s="841"/>
      <c r="U606" s="797">
        <v>0</v>
      </c>
    </row>
    <row r="607" spans="1:21" ht="14.4" customHeight="1" x14ac:dyDescent="0.3">
      <c r="A607" s="755">
        <v>30</v>
      </c>
      <c r="B607" s="756" t="s">
        <v>1955</v>
      </c>
      <c r="C607" s="756" t="s">
        <v>1961</v>
      </c>
      <c r="D607" s="839" t="s">
        <v>2992</v>
      </c>
      <c r="E607" s="840" t="s">
        <v>1971</v>
      </c>
      <c r="F607" s="756" t="s">
        <v>1957</v>
      </c>
      <c r="G607" s="756" t="s">
        <v>2218</v>
      </c>
      <c r="H607" s="756" t="s">
        <v>531</v>
      </c>
      <c r="I607" s="756" t="s">
        <v>2794</v>
      </c>
      <c r="J607" s="756" t="s">
        <v>2220</v>
      </c>
      <c r="K607" s="756"/>
      <c r="L607" s="757">
        <v>0</v>
      </c>
      <c r="M607" s="757">
        <v>0</v>
      </c>
      <c r="N607" s="756">
        <v>1</v>
      </c>
      <c r="O607" s="841">
        <v>1</v>
      </c>
      <c r="P607" s="757">
        <v>0</v>
      </c>
      <c r="Q607" s="774"/>
      <c r="R607" s="756">
        <v>1</v>
      </c>
      <c r="S607" s="774">
        <v>1</v>
      </c>
      <c r="T607" s="841">
        <v>1</v>
      </c>
      <c r="U607" s="797">
        <v>1</v>
      </c>
    </row>
    <row r="608" spans="1:21" ht="14.4" customHeight="1" x14ac:dyDescent="0.3">
      <c r="A608" s="755">
        <v>30</v>
      </c>
      <c r="B608" s="756" t="s">
        <v>1955</v>
      </c>
      <c r="C608" s="756" t="s">
        <v>1961</v>
      </c>
      <c r="D608" s="839" t="s">
        <v>2992</v>
      </c>
      <c r="E608" s="840" t="s">
        <v>1972</v>
      </c>
      <c r="F608" s="756" t="s">
        <v>1956</v>
      </c>
      <c r="G608" s="756" t="s">
        <v>1976</v>
      </c>
      <c r="H608" s="756" t="s">
        <v>531</v>
      </c>
      <c r="I608" s="756" t="s">
        <v>2583</v>
      </c>
      <c r="J608" s="756" t="s">
        <v>2584</v>
      </c>
      <c r="K608" s="756" t="s">
        <v>2531</v>
      </c>
      <c r="L608" s="757">
        <v>72.55</v>
      </c>
      <c r="M608" s="757">
        <v>72.55</v>
      </c>
      <c r="N608" s="756">
        <v>1</v>
      </c>
      <c r="O608" s="841">
        <v>0.5</v>
      </c>
      <c r="P608" s="757"/>
      <c r="Q608" s="774">
        <v>0</v>
      </c>
      <c r="R608" s="756"/>
      <c r="S608" s="774">
        <v>0</v>
      </c>
      <c r="T608" s="841"/>
      <c r="U608" s="797">
        <v>0</v>
      </c>
    </row>
    <row r="609" spans="1:21" ht="14.4" customHeight="1" x14ac:dyDescent="0.3">
      <c r="A609" s="755">
        <v>30</v>
      </c>
      <c r="B609" s="756" t="s">
        <v>1955</v>
      </c>
      <c r="C609" s="756" t="s">
        <v>1961</v>
      </c>
      <c r="D609" s="839" t="s">
        <v>2992</v>
      </c>
      <c r="E609" s="840" t="s">
        <v>1972</v>
      </c>
      <c r="F609" s="756" t="s">
        <v>1956</v>
      </c>
      <c r="G609" s="756" t="s">
        <v>1976</v>
      </c>
      <c r="H609" s="756" t="s">
        <v>531</v>
      </c>
      <c r="I609" s="756" t="s">
        <v>1806</v>
      </c>
      <c r="J609" s="756" t="s">
        <v>1051</v>
      </c>
      <c r="K609" s="756" t="s">
        <v>1807</v>
      </c>
      <c r="L609" s="757">
        <v>36.270000000000003</v>
      </c>
      <c r="M609" s="757">
        <v>217.62</v>
      </c>
      <c r="N609" s="756">
        <v>6</v>
      </c>
      <c r="O609" s="841">
        <v>2</v>
      </c>
      <c r="P609" s="757"/>
      <c r="Q609" s="774">
        <v>0</v>
      </c>
      <c r="R609" s="756"/>
      <c r="S609" s="774">
        <v>0</v>
      </c>
      <c r="T609" s="841"/>
      <c r="U609" s="797">
        <v>0</v>
      </c>
    </row>
    <row r="610" spans="1:21" ht="14.4" customHeight="1" x14ac:dyDescent="0.3">
      <c r="A610" s="755">
        <v>30</v>
      </c>
      <c r="B610" s="756" t="s">
        <v>1955</v>
      </c>
      <c r="C610" s="756" t="s">
        <v>1961</v>
      </c>
      <c r="D610" s="839" t="s">
        <v>2992</v>
      </c>
      <c r="E610" s="840" t="s">
        <v>1972</v>
      </c>
      <c r="F610" s="756" t="s">
        <v>1956</v>
      </c>
      <c r="G610" s="756" t="s">
        <v>1978</v>
      </c>
      <c r="H610" s="756" t="s">
        <v>531</v>
      </c>
      <c r="I610" s="756" t="s">
        <v>1980</v>
      </c>
      <c r="J610" s="756" t="s">
        <v>604</v>
      </c>
      <c r="K610" s="756" t="s">
        <v>1672</v>
      </c>
      <c r="L610" s="757">
        <v>31.09</v>
      </c>
      <c r="M610" s="757">
        <v>93.27</v>
      </c>
      <c r="N610" s="756">
        <v>3</v>
      </c>
      <c r="O610" s="841">
        <v>0.5</v>
      </c>
      <c r="P610" s="757"/>
      <c r="Q610" s="774">
        <v>0</v>
      </c>
      <c r="R610" s="756"/>
      <c r="S610" s="774">
        <v>0</v>
      </c>
      <c r="T610" s="841"/>
      <c r="U610" s="797">
        <v>0</v>
      </c>
    </row>
    <row r="611" spans="1:21" ht="14.4" customHeight="1" x14ac:dyDescent="0.3">
      <c r="A611" s="755">
        <v>30</v>
      </c>
      <c r="B611" s="756" t="s">
        <v>1955</v>
      </c>
      <c r="C611" s="756" t="s">
        <v>1961</v>
      </c>
      <c r="D611" s="839" t="s">
        <v>2992</v>
      </c>
      <c r="E611" s="840" t="s">
        <v>1972</v>
      </c>
      <c r="F611" s="756" t="s">
        <v>1956</v>
      </c>
      <c r="G611" s="756" t="s">
        <v>1978</v>
      </c>
      <c r="H611" s="756" t="s">
        <v>531</v>
      </c>
      <c r="I611" s="756" t="s">
        <v>2795</v>
      </c>
      <c r="J611" s="756" t="s">
        <v>2796</v>
      </c>
      <c r="K611" s="756" t="s">
        <v>1672</v>
      </c>
      <c r="L611" s="757">
        <v>31.09</v>
      </c>
      <c r="M611" s="757">
        <v>93.27</v>
      </c>
      <c r="N611" s="756">
        <v>3</v>
      </c>
      <c r="O611" s="841">
        <v>0.5</v>
      </c>
      <c r="P611" s="757"/>
      <c r="Q611" s="774">
        <v>0</v>
      </c>
      <c r="R611" s="756"/>
      <c r="S611" s="774">
        <v>0</v>
      </c>
      <c r="T611" s="841"/>
      <c r="U611" s="797">
        <v>0</v>
      </c>
    </row>
    <row r="612" spans="1:21" ht="14.4" customHeight="1" x14ac:dyDescent="0.3">
      <c r="A612" s="755">
        <v>30</v>
      </c>
      <c r="B612" s="756" t="s">
        <v>1955</v>
      </c>
      <c r="C612" s="756" t="s">
        <v>1961</v>
      </c>
      <c r="D612" s="839" t="s">
        <v>2992</v>
      </c>
      <c r="E612" s="840" t="s">
        <v>1972</v>
      </c>
      <c r="F612" s="756" t="s">
        <v>1956</v>
      </c>
      <c r="G612" s="756" t="s">
        <v>1982</v>
      </c>
      <c r="H612" s="756" t="s">
        <v>558</v>
      </c>
      <c r="I612" s="756" t="s">
        <v>2797</v>
      </c>
      <c r="J612" s="756" t="s">
        <v>2798</v>
      </c>
      <c r="K612" s="756" t="s">
        <v>2799</v>
      </c>
      <c r="L612" s="757">
        <v>58.86</v>
      </c>
      <c r="M612" s="757">
        <v>176.57999999999998</v>
      </c>
      <c r="N612" s="756">
        <v>3</v>
      </c>
      <c r="O612" s="841">
        <v>0.5</v>
      </c>
      <c r="P612" s="757"/>
      <c r="Q612" s="774">
        <v>0</v>
      </c>
      <c r="R612" s="756"/>
      <c r="S612" s="774">
        <v>0</v>
      </c>
      <c r="T612" s="841"/>
      <c r="U612" s="797">
        <v>0</v>
      </c>
    </row>
    <row r="613" spans="1:21" ht="14.4" customHeight="1" x14ac:dyDescent="0.3">
      <c r="A613" s="755">
        <v>30</v>
      </c>
      <c r="B613" s="756" t="s">
        <v>1955</v>
      </c>
      <c r="C613" s="756" t="s">
        <v>1961</v>
      </c>
      <c r="D613" s="839" t="s">
        <v>2992</v>
      </c>
      <c r="E613" s="840" t="s">
        <v>1972</v>
      </c>
      <c r="F613" s="756" t="s">
        <v>1956</v>
      </c>
      <c r="G613" s="756" t="s">
        <v>1982</v>
      </c>
      <c r="H613" s="756" t="s">
        <v>558</v>
      </c>
      <c r="I613" s="756" t="s">
        <v>1704</v>
      </c>
      <c r="J613" s="756" t="s">
        <v>1702</v>
      </c>
      <c r="K613" s="756" t="s">
        <v>1642</v>
      </c>
      <c r="L613" s="757">
        <v>58.86</v>
      </c>
      <c r="M613" s="757">
        <v>353.15999999999997</v>
      </c>
      <c r="N613" s="756">
        <v>6</v>
      </c>
      <c r="O613" s="841">
        <v>2</v>
      </c>
      <c r="P613" s="757"/>
      <c r="Q613" s="774">
        <v>0</v>
      </c>
      <c r="R613" s="756"/>
      <c r="S613" s="774">
        <v>0</v>
      </c>
      <c r="T613" s="841"/>
      <c r="U613" s="797">
        <v>0</v>
      </c>
    </row>
    <row r="614" spans="1:21" ht="14.4" customHeight="1" x14ac:dyDescent="0.3">
      <c r="A614" s="755">
        <v>30</v>
      </c>
      <c r="B614" s="756" t="s">
        <v>1955</v>
      </c>
      <c r="C614" s="756" t="s">
        <v>1961</v>
      </c>
      <c r="D614" s="839" t="s">
        <v>2992</v>
      </c>
      <c r="E614" s="840" t="s">
        <v>1972</v>
      </c>
      <c r="F614" s="756" t="s">
        <v>1956</v>
      </c>
      <c r="G614" s="756" t="s">
        <v>1982</v>
      </c>
      <c r="H614" s="756" t="s">
        <v>558</v>
      </c>
      <c r="I614" s="756" t="s">
        <v>1705</v>
      </c>
      <c r="J614" s="756" t="s">
        <v>1702</v>
      </c>
      <c r="K614" s="756" t="s">
        <v>1706</v>
      </c>
      <c r="L614" s="757">
        <v>196.21</v>
      </c>
      <c r="M614" s="757">
        <v>196.21</v>
      </c>
      <c r="N614" s="756">
        <v>1</v>
      </c>
      <c r="O614" s="841">
        <v>1</v>
      </c>
      <c r="P614" s="757"/>
      <c r="Q614" s="774">
        <v>0</v>
      </c>
      <c r="R614" s="756"/>
      <c r="S614" s="774">
        <v>0</v>
      </c>
      <c r="T614" s="841"/>
      <c r="U614" s="797">
        <v>0</v>
      </c>
    </row>
    <row r="615" spans="1:21" ht="14.4" customHeight="1" x14ac:dyDescent="0.3">
      <c r="A615" s="755">
        <v>30</v>
      </c>
      <c r="B615" s="756" t="s">
        <v>1955</v>
      </c>
      <c r="C615" s="756" t="s">
        <v>1961</v>
      </c>
      <c r="D615" s="839" t="s">
        <v>2992</v>
      </c>
      <c r="E615" s="840" t="s">
        <v>1972</v>
      </c>
      <c r="F615" s="756" t="s">
        <v>1956</v>
      </c>
      <c r="G615" s="756" t="s">
        <v>1982</v>
      </c>
      <c r="H615" s="756" t="s">
        <v>558</v>
      </c>
      <c r="I615" s="756" t="s">
        <v>1707</v>
      </c>
      <c r="J615" s="756" t="s">
        <v>1702</v>
      </c>
      <c r="K615" s="756" t="s">
        <v>1708</v>
      </c>
      <c r="L615" s="757">
        <v>117.73</v>
      </c>
      <c r="M615" s="757">
        <v>1412.76</v>
      </c>
      <c r="N615" s="756">
        <v>12</v>
      </c>
      <c r="O615" s="841">
        <v>2.5</v>
      </c>
      <c r="P615" s="757">
        <v>353.19</v>
      </c>
      <c r="Q615" s="774">
        <v>0.25</v>
      </c>
      <c r="R615" s="756">
        <v>3</v>
      </c>
      <c r="S615" s="774">
        <v>0.25</v>
      </c>
      <c r="T615" s="841">
        <v>0.5</v>
      </c>
      <c r="U615" s="797">
        <v>0.2</v>
      </c>
    </row>
    <row r="616" spans="1:21" ht="14.4" customHeight="1" x14ac:dyDescent="0.3">
      <c r="A616" s="755">
        <v>30</v>
      </c>
      <c r="B616" s="756" t="s">
        <v>1955</v>
      </c>
      <c r="C616" s="756" t="s">
        <v>1961</v>
      </c>
      <c r="D616" s="839" t="s">
        <v>2992</v>
      </c>
      <c r="E616" s="840" t="s">
        <v>1972</v>
      </c>
      <c r="F616" s="756" t="s">
        <v>1956</v>
      </c>
      <c r="G616" s="756" t="s">
        <v>1983</v>
      </c>
      <c r="H616" s="756" t="s">
        <v>531</v>
      </c>
      <c r="I616" s="756" t="s">
        <v>2233</v>
      </c>
      <c r="J616" s="756" t="s">
        <v>2234</v>
      </c>
      <c r="K616" s="756" t="s">
        <v>2235</v>
      </c>
      <c r="L616" s="757">
        <v>16.38</v>
      </c>
      <c r="M616" s="757">
        <v>49.14</v>
      </c>
      <c r="N616" s="756">
        <v>3</v>
      </c>
      <c r="O616" s="841">
        <v>0.5</v>
      </c>
      <c r="P616" s="757">
        <v>49.14</v>
      </c>
      <c r="Q616" s="774">
        <v>1</v>
      </c>
      <c r="R616" s="756">
        <v>3</v>
      </c>
      <c r="S616" s="774">
        <v>1</v>
      </c>
      <c r="T616" s="841">
        <v>0.5</v>
      </c>
      <c r="U616" s="797">
        <v>1</v>
      </c>
    </row>
    <row r="617" spans="1:21" ht="14.4" customHeight="1" x14ac:dyDescent="0.3">
      <c r="A617" s="755">
        <v>30</v>
      </c>
      <c r="B617" s="756" t="s">
        <v>1955</v>
      </c>
      <c r="C617" s="756" t="s">
        <v>1961</v>
      </c>
      <c r="D617" s="839" t="s">
        <v>2992</v>
      </c>
      <c r="E617" s="840" t="s">
        <v>1972</v>
      </c>
      <c r="F617" s="756" t="s">
        <v>1956</v>
      </c>
      <c r="G617" s="756" t="s">
        <v>1983</v>
      </c>
      <c r="H617" s="756" t="s">
        <v>558</v>
      </c>
      <c r="I617" s="756" t="s">
        <v>1641</v>
      </c>
      <c r="J617" s="756" t="s">
        <v>1158</v>
      </c>
      <c r="K617" s="756" t="s">
        <v>1642</v>
      </c>
      <c r="L617" s="757">
        <v>70.23</v>
      </c>
      <c r="M617" s="757">
        <v>210.69</v>
      </c>
      <c r="N617" s="756">
        <v>3</v>
      </c>
      <c r="O617" s="841">
        <v>0.5</v>
      </c>
      <c r="P617" s="757"/>
      <c r="Q617" s="774">
        <v>0</v>
      </c>
      <c r="R617" s="756"/>
      <c r="S617" s="774">
        <v>0</v>
      </c>
      <c r="T617" s="841"/>
      <c r="U617" s="797">
        <v>0</v>
      </c>
    </row>
    <row r="618" spans="1:21" ht="14.4" customHeight="1" x14ac:dyDescent="0.3">
      <c r="A618" s="755">
        <v>30</v>
      </c>
      <c r="B618" s="756" t="s">
        <v>1955</v>
      </c>
      <c r="C618" s="756" t="s">
        <v>1961</v>
      </c>
      <c r="D618" s="839" t="s">
        <v>2992</v>
      </c>
      <c r="E618" s="840" t="s">
        <v>1972</v>
      </c>
      <c r="F618" s="756" t="s">
        <v>1956</v>
      </c>
      <c r="G618" s="756" t="s">
        <v>2608</v>
      </c>
      <c r="H618" s="756" t="s">
        <v>531</v>
      </c>
      <c r="I618" s="756" t="s">
        <v>2609</v>
      </c>
      <c r="J618" s="756" t="s">
        <v>2610</v>
      </c>
      <c r="K618" s="756" t="s">
        <v>2611</v>
      </c>
      <c r="L618" s="757">
        <v>0</v>
      </c>
      <c r="M618" s="757">
        <v>0</v>
      </c>
      <c r="N618" s="756">
        <v>2</v>
      </c>
      <c r="O618" s="841">
        <v>1</v>
      </c>
      <c r="P618" s="757">
        <v>0</v>
      </c>
      <c r="Q618" s="774"/>
      <c r="R618" s="756">
        <v>2</v>
      </c>
      <c r="S618" s="774">
        <v>1</v>
      </c>
      <c r="T618" s="841">
        <v>1</v>
      </c>
      <c r="U618" s="797">
        <v>1</v>
      </c>
    </row>
    <row r="619" spans="1:21" ht="14.4" customHeight="1" x14ac:dyDescent="0.3">
      <c r="A619" s="755">
        <v>30</v>
      </c>
      <c r="B619" s="756" t="s">
        <v>1955</v>
      </c>
      <c r="C619" s="756" t="s">
        <v>1961</v>
      </c>
      <c r="D619" s="839" t="s">
        <v>2992</v>
      </c>
      <c r="E619" s="840" t="s">
        <v>1972</v>
      </c>
      <c r="F619" s="756" t="s">
        <v>1956</v>
      </c>
      <c r="G619" s="756" t="s">
        <v>2532</v>
      </c>
      <c r="H619" s="756" t="s">
        <v>531</v>
      </c>
      <c r="I619" s="756" t="s">
        <v>2800</v>
      </c>
      <c r="J619" s="756" t="s">
        <v>1229</v>
      </c>
      <c r="K619" s="756" t="s">
        <v>2534</v>
      </c>
      <c r="L619" s="757">
        <v>35.11</v>
      </c>
      <c r="M619" s="757">
        <v>105.33</v>
      </c>
      <c r="N619" s="756">
        <v>3</v>
      </c>
      <c r="O619" s="841">
        <v>0.5</v>
      </c>
      <c r="P619" s="757"/>
      <c r="Q619" s="774">
        <v>0</v>
      </c>
      <c r="R619" s="756"/>
      <c r="S619" s="774">
        <v>0</v>
      </c>
      <c r="T619" s="841"/>
      <c r="U619" s="797">
        <v>0</v>
      </c>
    </row>
    <row r="620" spans="1:21" ht="14.4" customHeight="1" x14ac:dyDescent="0.3">
      <c r="A620" s="755">
        <v>30</v>
      </c>
      <c r="B620" s="756" t="s">
        <v>1955</v>
      </c>
      <c r="C620" s="756" t="s">
        <v>1961</v>
      </c>
      <c r="D620" s="839" t="s">
        <v>2992</v>
      </c>
      <c r="E620" s="840" t="s">
        <v>1972</v>
      </c>
      <c r="F620" s="756" t="s">
        <v>1956</v>
      </c>
      <c r="G620" s="756" t="s">
        <v>2801</v>
      </c>
      <c r="H620" s="756" t="s">
        <v>531</v>
      </c>
      <c r="I620" s="756" t="s">
        <v>2802</v>
      </c>
      <c r="J620" s="756" t="s">
        <v>2803</v>
      </c>
      <c r="K620" s="756" t="s">
        <v>2327</v>
      </c>
      <c r="L620" s="757">
        <v>0</v>
      </c>
      <c r="M620" s="757">
        <v>0</v>
      </c>
      <c r="N620" s="756">
        <v>3</v>
      </c>
      <c r="O620" s="841">
        <v>1</v>
      </c>
      <c r="P620" s="757"/>
      <c r="Q620" s="774"/>
      <c r="R620" s="756"/>
      <c r="S620" s="774">
        <v>0</v>
      </c>
      <c r="T620" s="841"/>
      <c r="U620" s="797">
        <v>0</v>
      </c>
    </row>
    <row r="621" spans="1:21" ht="14.4" customHeight="1" x14ac:dyDescent="0.3">
      <c r="A621" s="755">
        <v>30</v>
      </c>
      <c r="B621" s="756" t="s">
        <v>1955</v>
      </c>
      <c r="C621" s="756" t="s">
        <v>1961</v>
      </c>
      <c r="D621" s="839" t="s">
        <v>2992</v>
      </c>
      <c r="E621" s="840" t="s">
        <v>1972</v>
      </c>
      <c r="F621" s="756" t="s">
        <v>1956</v>
      </c>
      <c r="G621" s="756" t="s">
        <v>2804</v>
      </c>
      <c r="H621" s="756" t="s">
        <v>531</v>
      </c>
      <c r="I621" s="756" t="s">
        <v>2805</v>
      </c>
      <c r="J621" s="756" t="s">
        <v>2806</v>
      </c>
      <c r="K621" s="756" t="s">
        <v>2807</v>
      </c>
      <c r="L621" s="757">
        <v>277.67</v>
      </c>
      <c r="M621" s="757">
        <v>1110.68</v>
      </c>
      <c r="N621" s="756">
        <v>4</v>
      </c>
      <c r="O621" s="841">
        <v>2</v>
      </c>
      <c r="P621" s="757"/>
      <c r="Q621" s="774">
        <v>0</v>
      </c>
      <c r="R621" s="756"/>
      <c r="S621" s="774">
        <v>0</v>
      </c>
      <c r="T621" s="841"/>
      <c r="U621" s="797">
        <v>0</v>
      </c>
    </row>
    <row r="622" spans="1:21" ht="14.4" customHeight="1" x14ac:dyDescent="0.3">
      <c r="A622" s="755">
        <v>30</v>
      </c>
      <c r="B622" s="756" t="s">
        <v>1955</v>
      </c>
      <c r="C622" s="756" t="s">
        <v>1961</v>
      </c>
      <c r="D622" s="839" t="s">
        <v>2992</v>
      </c>
      <c r="E622" s="840" t="s">
        <v>1972</v>
      </c>
      <c r="F622" s="756" t="s">
        <v>1956</v>
      </c>
      <c r="G622" s="756" t="s">
        <v>2465</v>
      </c>
      <c r="H622" s="756" t="s">
        <v>531</v>
      </c>
      <c r="I622" s="756" t="s">
        <v>2808</v>
      </c>
      <c r="J622" s="756" t="s">
        <v>734</v>
      </c>
      <c r="K622" s="756" t="s">
        <v>2809</v>
      </c>
      <c r="L622" s="757">
        <v>37.61</v>
      </c>
      <c r="M622" s="757">
        <v>75.22</v>
      </c>
      <c r="N622" s="756">
        <v>2</v>
      </c>
      <c r="O622" s="841">
        <v>0.5</v>
      </c>
      <c r="P622" s="757">
        <v>75.22</v>
      </c>
      <c r="Q622" s="774">
        <v>1</v>
      </c>
      <c r="R622" s="756">
        <v>2</v>
      </c>
      <c r="S622" s="774">
        <v>1</v>
      </c>
      <c r="T622" s="841">
        <v>0.5</v>
      </c>
      <c r="U622" s="797">
        <v>1</v>
      </c>
    </row>
    <row r="623" spans="1:21" ht="14.4" customHeight="1" x14ac:dyDescent="0.3">
      <c r="A623" s="755">
        <v>30</v>
      </c>
      <c r="B623" s="756" t="s">
        <v>1955</v>
      </c>
      <c r="C623" s="756" t="s">
        <v>1961</v>
      </c>
      <c r="D623" s="839" t="s">
        <v>2992</v>
      </c>
      <c r="E623" s="840" t="s">
        <v>1972</v>
      </c>
      <c r="F623" s="756" t="s">
        <v>1956</v>
      </c>
      <c r="G623" s="756" t="s">
        <v>2618</v>
      </c>
      <c r="H623" s="756" t="s">
        <v>531</v>
      </c>
      <c r="I623" s="756" t="s">
        <v>2619</v>
      </c>
      <c r="J623" s="756" t="s">
        <v>2620</v>
      </c>
      <c r="K623" s="756" t="s">
        <v>2621</v>
      </c>
      <c r="L623" s="757">
        <v>72.64</v>
      </c>
      <c r="M623" s="757">
        <v>72.64</v>
      </c>
      <c r="N623" s="756">
        <v>1</v>
      </c>
      <c r="O623" s="841">
        <v>1</v>
      </c>
      <c r="P623" s="757">
        <v>72.64</v>
      </c>
      <c r="Q623" s="774">
        <v>1</v>
      </c>
      <c r="R623" s="756">
        <v>1</v>
      </c>
      <c r="S623" s="774">
        <v>1</v>
      </c>
      <c r="T623" s="841">
        <v>1</v>
      </c>
      <c r="U623" s="797">
        <v>1</v>
      </c>
    </row>
    <row r="624" spans="1:21" ht="14.4" customHeight="1" x14ac:dyDescent="0.3">
      <c r="A624" s="755">
        <v>30</v>
      </c>
      <c r="B624" s="756" t="s">
        <v>1955</v>
      </c>
      <c r="C624" s="756" t="s">
        <v>1961</v>
      </c>
      <c r="D624" s="839" t="s">
        <v>2992</v>
      </c>
      <c r="E624" s="840" t="s">
        <v>1972</v>
      </c>
      <c r="F624" s="756" t="s">
        <v>1956</v>
      </c>
      <c r="G624" s="756" t="s">
        <v>2618</v>
      </c>
      <c r="H624" s="756" t="s">
        <v>531</v>
      </c>
      <c r="I624" s="756" t="s">
        <v>2810</v>
      </c>
      <c r="J624" s="756" t="s">
        <v>2811</v>
      </c>
      <c r="K624" s="756" t="s">
        <v>2812</v>
      </c>
      <c r="L624" s="757">
        <v>96.84</v>
      </c>
      <c r="M624" s="757">
        <v>387.36</v>
      </c>
      <c r="N624" s="756">
        <v>4</v>
      </c>
      <c r="O624" s="841">
        <v>1</v>
      </c>
      <c r="P624" s="757"/>
      <c r="Q624" s="774">
        <v>0</v>
      </c>
      <c r="R624" s="756"/>
      <c r="S624" s="774">
        <v>0</v>
      </c>
      <c r="T624" s="841"/>
      <c r="U624" s="797">
        <v>0</v>
      </c>
    </row>
    <row r="625" spans="1:21" ht="14.4" customHeight="1" x14ac:dyDescent="0.3">
      <c r="A625" s="755">
        <v>30</v>
      </c>
      <c r="B625" s="756" t="s">
        <v>1955</v>
      </c>
      <c r="C625" s="756" t="s">
        <v>1961</v>
      </c>
      <c r="D625" s="839" t="s">
        <v>2992</v>
      </c>
      <c r="E625" s="840" t="s">
        <v>1972</v>
      </c>
      <c r="F625" s="756" t="s">
        <v>1956</v>
      </c>
      <c r="G625" s="756" t="s">
        <v>2618</v>
      </c>
      <c r="H625" s="756" t="s">
        <v>531</v>
      </c>
      <c r="I625" s="756" t="s">
        <v>2813</v>
      </c>
      <c r="J625" s="756" t="s">
        <v>2814</v>
      </c>
      <c r="K625" s="756" t="s">
        <v>2135</v>
      </c>
      <c r="L625" s="757">
        <v>161.4</v>
      </c>
      <c r="M625" s="757">
        <v>161.4</v>
      </c>
      <c r="N625" s="756">
        <v>1</v>
      </c>
      <c r="O625" s="841">
        <v>0.5</v>
      </c>
      <c r="P625" s="757">
        <v>161.4</v>
      </c>
      <c r="Q625" s="774">
        <v>1</v>
      </c>
      <c r="R625" s="756">
        <v>1</v>
      </c>
      <c r="S625" s="774">
        <v>1</v>
      </c>
      <c r="T625" s="841">
        <v>0.5</v>
      </c>
      <c r="U625" s="797">
        <v>1</v>
      </c>
    </row>
    <row r="626" spans="1:21" ht="14.4" customHeight="1" x14ac:dyDescent="0.3">
      <c r="A626" s="755">
        <v>30</v>
      </c>
      <c r="B626" s="756" t="s">
        <v>1955</v>
      </c>
      <c r="C626" s="756" t="s">
        <v>1961</v>
      </c>
      <c r="D626" s="839" t="s">
        <v>2992</v>
      </c>
      <c r="E626" s="840" t="s">
        <v>1972</v>
      </c>
      <c r="F626" s="756" t="s">
        <v>1956</v>
      </c>
      <c r="G626" s="756" t="s">
        <v>1993</v>
      </c>
      <c r="H626" s="756" t="s">
        <v>531</v>
      </c>
      <c r="I626" s="756" t="s">
        <v>1996</v>
      </c>
      <c r="J626" s="756" t="s">
        <v>727</v>
      </c>
      <c r="K626" s="756" t="s">
        <v>1997</v>
      </c>
      <c r="L626" s="757">
        <v>91.11</v>
      </c>
      <c r="M626" s="757">
        <v>728.87999999999988</v>
      </c>
      <c r="N626" s="756">
        <v>8</v>
      </c>
      <c r="O626" s="841">
        <v>1.5</v>
      </c>
      <c r="P626" s="757"/>
      <c r="Q626" s="774">
        <v>0</v>
      </c>
      <c r="R626" s="756"/>
      <c r="S626" s="774">
        <v>0</v>
      </c>
      <c r="T626" s="841"/>
      <c r="U626" s="797">
        <v>0</v>
      </c>
    </row>
    <row r="627" spans="1:21" ht="14.4" customHeight="1" x14ac:dyDescent="0.3">
      <c r="A627" s="755">
        <v>30</v>
      </c>
      <c r="B627" s="756" t="s">
        <v>1955</v>
      </c>
      <c r="C627" s="756" t="s">
        <v>1961</v>
      </c>
      <c r="D627" s="839" t="s">
        <v>2992</v>
      </c>
      <c r="E627" s="840" t="s">
        <v>1972</v>
      </c>
      <c r="F627" s="756" t="s">
        <v>1956</v>
      </c>
      <c r="G627" s="756" t="s">
        <v>1998</v>
      </c>
      <c r="H627" s="756" t="s">
        <v>531</v>
      </c>
      <c r="I627" s="756" t="s">
        <v>2815</v>
      </c>
      <c r="J627" s="756" t="s">
        <v>2816</v>
      </c>
      <c r="K627" s="756" t="s">
        <v>1878</v>
      </c>
      <c r="L627" s="757">
        <v>528.44000000000005</v>
      </c>
      <c r="M627" s="757">
        <v>1585.3200000000002</v>
      </c>
      <c r="N627" s="756">
        <v>3</v>
      </c>
      <c r="O627" s="841">
        <v>1</v>
      </c>
      <c r="P627" s="757"/>
      <c r="Q627" s="774">
        <v>0</v>
      </c>
      <c r="R627" s="756"/>
      <c r="S627" s="774">
        <v>0</v>
      </c>
      <c r="T627" s="841"/>
      <c r="U627" s="797">
        <v>0</v>
      </c>
    </row>
    <row r="628" spans="1:21" ht="14.4" customHeight="1" x14ac:dyDescent="0.3">
      <c r="A628" s="755">
        <v>30</v>
      </c>
      <c r="B628" s="756" t="s">
        <v>1955</v>
      </c>
      <c r="C628" s="756" t="s">
        <v>1961</v>
      </c>
      <c r="D628" s="839" t="s">
        <v>2992</v>
      </c>
      <c r="E628" s="840" t="s">
        <v>1972</v>
      </c>
      <c r="F628" s="756" t="s">
        <v>1956</v>
      </c>
      <c r="G628" s="756" t="s">
        <v>1998</v>
      </c>
      <c r="H628" s="756" t="s">
        <v>558</v>
      </c>
      <c r="I628" s="756" t="s">
        <v>2817</v>
      </c>
      <c r="J628" s="756" t="s">
        <v>2818</v>
      </c>
      <c r="K628" s="756" t="s">
        <v>2450</v>
      </c>
      <c r="L628" s="757">
        <v>264.23</v>
      </c>
      <c r="M628" s="757">
        <v>528.46</v>
      </c>
      <c r="N628" s="756">
        <v>2</v>
      </c>
      <c r="O628" s="841">
        <v>1</v>
      </c>
      <c r="P628" s="757">
        <v>528.46</v>
      </c>
      <c r="Q628" s="774">
        <v>1</v>
      </c>
      <c r="R628" s="756">
        <v>2</v>
      </c>
      <c r="S628" s="774">
        <v>1</v>
      </c>
      <c r="T628" s="841">
        <v>1</v>
      </c>
      <c r="U628" s="797">
        <v>1</v>
      </c>
    </row>
    <row r="629" spans="1:21" ht="14.4" customHeight="1" x14ac:dyDescent="0.3">
      <c r="A629" s="755">
        <v>30</v>
      </c>
      <c r="B629" s="756" t="s">
        <v>1955</v>
      </c>
      <c r="C629" s="756" t="s">
        <v>1961</v>
      </c>
      <c r="D629" s="839" t="s">
        <v>2992</v>
      </c>
      <c r="E629" s="840" t="s">
        <v>1972</v>
      </c>
      <c r="F629" s="756" t="s">
        <v>1956</v>
      </c>
      <c r="G629" s="756" t="s">
        <v>1998</v>
      </c>
      <c r="H629" s="756" t="s">
        <v>531</v>
      </c>
      <c r="I629" s="756" t="s">
        <v>2819</v>
      </c>
      <c r="J629" s="756" t="s">
        <v>2818</v>
      </c>
      <c r="K629" s="756" t="s">
        <v>1878</v>
      </c>
      <c r="L629" s="757">
        <v>528.44000000000005</v>
      </c>
      <c r="M629" s="757">
        <v>1585.3200000000002</v>
      </c>
      <c r="N629" s="756">
        <v>3</v>
      </c>
      <c r="O629" s="841">
        <v>1</v>
      </c>
      <c r="P629" s="757"/>
      <c r="Q629" s="774">
        <v>0</v>
      </c>
      <c r="R629" s="756"/>
      <c r="S629" s="774">
        <v>0</v>
      </c>
      <c r="T629" s="841"/>
      <c r="U629" s="797">
        <v>0</v>
      </c>
    </row>
    <row r="630" spans="1:21" ht="14.4" customHeight="1" x14ac:dyDescent="0.3">
      <c r="A630" s="755">
        <v>30</v>
      </c>
      <c r="B630" s="756" t="s">
        <v>1955</v>
      </c>
      <c r="C630" s="756" t="s">
        <v>1961</v>
      </c>
      <c r="D630" s="839" t="s">
        <v>2992</v>
      </c>
      <c r="E630" s="840" t="s">
        <v>1972</v>
      </c>
      <c r="F630" s="756" t="s">
        <v>1956</v>
      </c>
      <c r="G630" s="756" t="s">
        <v>2625</v>
      </c>
      <c r="H630" s="756" t="s">
        <v>531</v>
      </c>
      <c r="I630" s="756" t="s">
        <v>2820</v>
      </c>
      <c r="J630" s="756" t="s">
        <v>2821</v>
      </c>
      <c r="K630" s="756" t="s">
        <v>2822</v>
      </c>
      <c r="L630" s="757">
        <v>0</v>
      </c>
      <c r="M630" s="757">
        <v>0</v>
      </c>
      <c r="N630" s="756">
        <v>1</v>
      </c>
      <c r="O630" s="841">
        <v>1</v>
      </c>
      <c r="P630" s="757"/>
      <c r="Q630" s="774"/>
      <c r="R630" s="756"/>
      <c r="S630" s="774">
        <v>0</v>
      </c>
      <c r="T630" s="841"/>
      <c r="U630" s="797">
        <v>0</v>
      </c>
    </row>
    <row r="631" spans="1:21" ht="14.4" customHeight="1" x14ac:dyDescent="0.3">
      <c r="A631" s="755">
        <v>30</v>
      </c>
      <c r="B631" s="756" t="s">
        <v>1955</v>
      </c>
      <c r="C631" s="756" t="s">
        <v>1961</v>
      </c>
      <c r="D631" s="839" t="s">
        <v>2992</v>
      </c>
      <c r="E631" s="840" t="s">
        <v>1972</v>
      </c>
      <c r="F631" s="756" t="s">
        <v>1956</v>
      </c>
      <c r="G631" s="756" t="s">
        <v>2823</v>
      </c>
      <c r="H631" s="756" t="s">
        <v>531</v>
      </c>
      <c r="I631" s="756" t="s">
        <v>2824</v>
      </c>
      <c r="J631" s="756" t="s">
        <v>2825</v>
      </c>
      <c r="K631" s="756" t="s">
        <v>2826</v>
      </c>
      <c r="L631" s="757">
        <v>69.39</v>
      </c>
      <c r="M631" s="757">
        <v>69.39</v>
      </c>
      <c r="N631" s="756">
        <v>1</v>
      </c>
      <c r="O631" s="841">
        <v>1</v>
      </c>
      <c r="P631" s="757">
        <v>69.39</v>
      </c>
      <c r="Q631" s="774">
        <v>1</v>
      </c>
      <c r="R631" s="756">
        <v>1</v>
      </c>
      <c r="S631" s="774">
        <v>1</v>
      </c>
      <c r="T631" s="841">
        <v>1</v>
      </c>
      <c r="U631" s="797">
        <v>1</v>
      </c>
    </row>
    <row r="632" spans="1:21" ht="14.4" customHeight="1" x14ac:dyDescent="0.3">
      <c r="A632" s="755">
        <v>30</v>
      </c>
      <c r="B632" s="756" t="s">
        <v>1955</v>
      </c>
      <c r="C632" s="756" t="s">
        <v>1961</v>
      </c>
      <c r="D632" s="839" t="s">
        <v>2992</v>
      </c>
      <c r="E632" s="840" t="s">
        <v>1972</v>
      </c>
      <c r="F632" s="756" t="s">
        <v>1956</v>
      </c>
      <c r="G632" s="756" t="s">
        <v>2823</v>
      </c>
      <c r="H632" s="756" t="s">
        <v>531</v>
      </c>
      <c r="I632" s="756" t="s">
        <v>2827</v>
      </c>
      <c r="J632" s="756" t="s">
        <v>2825</v>
      </c>
      <c r="K632" s="756" t="s">
        <v>2828</v>
      </c>
      <c r="L632" s="757">
        <v>138.76</v>
      </c>
      <c r="M632" s="757">
        <v>138.76</v>
      </c>
      <c r="N632" s="756">
        <v>1</v>
      </c>
      <c r="O632" s="841">
        <v>1</v>
      </c>
      <c r="P632" s="757"/>
      <c r="Q632" s="774">
        <v>0</v>
      </c>
      <c r="R632" s="756"/>
      <c r="S632" s="774">
        <v>0</v>
      </c>
      <c r="T632" s="841"/>
      <c r="U632" s="797">
        <v>0</v>
      </c>
    </row>
    <row r="633" spans="1:21" ht="14.4" customHeight="1" x14ac:dyDescent="0.3">
      <c r="A633" s="755">
        <v>30</v>
      </c>
      <c r="B633" s="756" t="s">
        <v>1955</v>
      </c>
      <c r="C633" s="756" t="s">
        <v>1961</v>
      </c>
      <c r="D633" s="839" t="s">
        <v>2992</v>
      </c>
      <c r="E633" s="840" t="s">
        <v>1972</v>
      </c>
      <c r="F633" s="756" t="s">
        <v>1956</v>
      </c>
      <c r="G633" s="756" t="s">
        <v>2535</v>
      </c>
      <c r="H633" s="756" t="s">
        <v>558</v>
      </c>
      <c r="I633" s="756" t="s">
        <v>2829</v>
      </c>
      <c r="J633" s="756" t="s">
        <v>2537</v>
      </c>
      <c r="K633" s="756" t="s">
        <v>2538</v>
      </c>
      <c r="L633" s="757">
        <v>185.34</v>
      </c>
      <c r="M633" s="757">
        <v>556.02</v>
      </c>
      <c r="N633" s="756">
        <v>3</v>
      </c>
      <c r="O633" s="841">
        <v>0.5</v>
      </c>
      <c r="P633" s="757"/>
      <c r="Q633" s="774">
        <v>0</v>
      </c>
      <c r="R633" s="756"/>
      <c r="S633" s="774">
        <v>0</v>
      </c>
      <c r="T633" s="841"/>
      <c r="U633" s="797">
        <v>0</v>
      </c>
    </row>
    <row r="634" spans="1:21" ht="14.4" customHeight="1" x14ac:dyDescent="0.3">
      <c r="A634" s="755">
        <v>30</v>
      </c>
      <c r="B634" s="756" t="s">
        <v>1955</v>
      </c>
      <c r="C634" s="756" t="s">
        <v>1961</v>
      </c>
      <c r="D634" s="839" t="s">
        <v>2992</v>
      </c>
      <c r="E634" s="840" t="s">
        <v>1972</v>
      </c>
      <c r="F634" s="756" t="s">
        <v>1956</v>
      </c>
      <c r="G634" s="756" t="s">
        <v>2830</v>
      </c>
      <c r="H634" s="756" t="s">
        <v>531</v>
      </c>
      <c r="I634" s="756" t="s">
        <v>2831</v>
      </c>
      <c r="J634" s="756" t="s">
        <v>2832</v>
      </c>
      <c r="K634" s="756" t="s">
        <v>2833</v>
      </c>
      <c r="L634" s="757">
        <v>85.16</v>
      </c>
      <c r="M634" s="757">
        <v>255.48</v>
      </c>
      <c r="N634" s="756">
        <v>3</v>
      </c>
      <c r="O634" s="841">
        <v>1</v>
      </c>
      <c r="P634" s="757"/>
      <c r="Q634" s="774">
        <v>0</v>
      </c>
      <c r="R634" s="756"/>
      <c r="S634" s="774">
        <v>0</v>
      </c>
      <c r="T634" s="841"/>
      <c r="U634" s="797">
        <v>0</v>
      </c>
    </row>
    <row r="635" spans="1:21" ht="14.4" customHeight="1" x14ac:dyDescent="0.3">
      <c r="A635" s="755">
        <v>30</v>
      </c>
      <c r="B635" s="756" t="s">
        <v>1955</v>
      </c>
      <c r="C635" s="756" t="s">
        <v>1961</v>
      </c>
      <c r="D635" s="839" t="s">
        <v>2992</v>
      </c>
      <c r="E635" s="840" t="s">
        <v>1972</v>
      </c>
      <c r="F635" s="756" t="s">
        <v>1956</v>
      </c>
      <c r="G635" s="756" t="s">
        <v>2010</v>
      </c>
      <c r="H635" s="756" t="s">
        <v>531</v>
      </c>
      <c r="I635" s="756" t="s">
        <v>2834</v>
      </c>
      <c r="J635" s="756" t="s">
        <v>2835</v>
      </c>
      <c r="K635" s="756" t="s">
        <v>2836</v>
      </c>
      <c r="L635" s="757">
        <v>509.1</v>
      </c>
      <c r="M635" s="757">
        <v>1018.2</v>
      </c>
      <c r="N635" s="756">
        <v>2</v>
      </c>
      <c r="O635" s="841">
        <v>0.5</v>
      </c>
      <c r="P635" s="757"/>
      <c r="Q635" s="774">
        <v>0</v>
      </c>
      <c r="R635" s="756"/>
      <c r="S635" s="774">
        <v>0</v>
      </c>
      <c r="T635" s="841"/>
      <c r="U635" s="797">
        <v>0</v>
      </c>
    </row>
    <row r="636" spans="1:21" ht="14.4" customHeight="1" x14ac:dyDescent="0.3">
      <c r="A636" s="755">
        <v>30</v>
      </c>
      <c r="B636" s="756" t="s">
        <v>1955</v>
      </c>
      <c r="C636" s="756" t="s">
        <v>1961</v>
      </c>
      <c r="D636" s="839" t="s">
        <v>2992</v>
      </c>
      <c r="E636" s="840" t="s">
        <v>1972</v>
      </c>
      <c r="F636" s="756" t="s">
        <v>1956</v>
      </c>
      <c r="G636" s="756" t="s">
        <v>2022</v>
      </c>
      <c r="H636" s="756" t="s">
        <v>531</v>
      </c>
      <c r="I636" s="756" t="s">
        <v>2644</v>
      </c>
      <c r="J636" s="756" t="s">
        <v>1034</v>
      </c>
      <c r="K636" s="756" t="s">
        <v>2024</v>
      </c>
      <c r="L636" s="757">
        <v>107.27</v>
      </c>
      <c r="M636" s="757">
        <v>1609.05</v>
      </c>
      <c r="N636" s="756">
        <v>15</v>
      </c>
      <c r="O636" s="841">
        <v>3</v>
      </c>
      <c r="P636" s="757">
        <v>429.08</v>
      </c>
      <c r="Q636" s="774">
        <v>0.26666666666666666</v>
      </c>
      <c r="R636" s="756">
        <v>4</v>
      </c>
      <c r="S636" s="774">
        <v>0.26666666666666666</v>
      </c>
      <c r="T636" s="841">
        <v>1</v>
      </c>
      <c r="U636" s="797">
        <v>0.33333333333333331</v>
      </c>
    </row>
    <row r="637" spans="1:21" ht="14.4" customHeight="1" x14ac:dyDescent="0.3">
      <c r="A637" s="755">
        <v>30</v>
      </c>
      <c r="B637" s="756" t="s">
        <v>1955</v>
      </c>
      <c r="C637" s="756" t="s">
        <v>1961</v>
      </c>
      <c r="D637" s="839" t="s">
        <v>2992</v>
      </c>
      <c r="E637" s="840" t="s">
        <v>1972</v>
      </c>
      <c r="F637" s="756" t="s">
        <v>1956</v>
      </c>
      <c r="G637" s="756" t="s">
        <v>2022</v>
      </c>
      <c r="H637" s="756" t="s">
        <v>531</v>
      </c>
      <c r="I637" s="756" t="s">
        <v>2023</v>
      </c>
      <c r="J637" s="756" t="s">
        <v>1034</v>
      </c>
      <c r="K637" s="756" t="s">
        <v>2024</v>
      </c>
      <c r="L637" s="757">
        <v>107.27</v>
      </c>
      <c r="M637" s="757">
        <v>750.89</v>
      </c>
      <c r="N637" s="756">
        <v>7</v>
      </c>
      <c r="O637" s="841">
        <v>1.5</v>
      </c>
      <c r="P637" s="757"/>
      <c r="Q637" s="774">
        <v>0</v>
      </c>
      <c r="R637" s="756"/>
      <c r="S637" s="774">
        <v>0</v>
      </c>
      <c r="T637" s="841"/>
      <c r="U637" s="797">
        <v>0</v>
      </c>
    </row>
    <row r="638" spans="1:21" ht="14.4" customHeight="1" x14ac:dyDescent="0.3">
      <c r="A638" s="755">
        <v>30</v>
      </c>
      <c r="B638" s="756" t="s">
        <v>1955</v>
      </c>
      <c r="C638" s="756" t="s">
        <v>1961</v>
      </c>
      <c r="D638" s="839" t="s">
        <v>2992</v>
      </c>
      <c r="E638" s="840" t="s">
        <v>1972</v>
      </c>
      <c r="F638" s="756" t="s">
        <v>1956</v>
      </c>
      <c r="G638" s="756" t="s">
        <v>2025</v>
      </c>
      <c r="H638" s="756" t="s">
        <v>531</v>
      </c>
      <c r="I638" s="756" t="s">
        <v>2251</v>
      </c>
      <c r="J638" s="756" t="s">
        <v>1059</v>
      </c>
      <c r="K638" s="756" t="s">
        <v>2252</v>
      </c>
      <c r="L638" s="757">
        <v>50.64</v>
      </c>
      <c r="M638" s="757">
        <v>151.92000000000002</v>
      </c>
      <c r="N638" s="756">
        <v>3</v>
      </c>
      <c r="O638" s="841">
        <v>0.5</v>
      </c>
      <c r="P638" s="757"/>
      <c r="Q638" s="774">
        <v>0</v>
      </c>
      <c r="R638" s="756"/>
      <c r="S638" s="774">
        <v>0</v>
      </c>
      <c r="T638" s="841"/>
      <c r="U638" s="797">
        <v>0</v>
      </c>
    </row>
    <row r="639" spans="1:21" ht="14.4" customHeight="1" x14ac:dyDescent="0.3">
      <c r="A639" s="755">
        <v>30</v>
      </c>
      <c r="B639" s="756" t="s">
        <v>1955</v>
      </c>
      <c r="C639" s="756" t="s">
        <v>1961</v>
      </c>
      <c r="D639" s="839" t="s">
        <v>2992</v>
      </c>
      <c r="E639" s="840" t="s">
        <v>1972</v>
      </c>
      <c r="F639" s="756" t="s">
        <v>1956</v>
      </c>
      <c r="G639" s="756" t="s">
        <v>2837</v>
      </c>
      <c r="H639" s="756" t="s">
        <v>531</v>
      </c>
      <c r="I639" s="756" t="s">
        <v>2838</v>
      </c>
      <c r="J639" s="756" t="s">
        <v>592</v>
      </c>
      <c r="K639" s="756" t="s">
        <v>2839</v>
      </c>
      <c r="L639" s="757">
        <v>37.69</v>
      </c>
      <c r="M639" s="757">
        <v>113.07</v>
      </c>
      <c r="N639" s="756">
        <v>3</v>
      </c>
      <c r="O639" s="841">
        <v>0.5</v>
      </c>
      <c r="P639" s="757"/>
      <c r="Q639" s="774">
        <v>0</v>
      </c>
      <c r="R639" s="756"/>
      <c r="S639" s="774">
        <v>0</v>
      </c>
      <c r="T639" s="841"/>
      <c r="U639" s="797">
        <v>0</v>
      </c>
    </row>
    <row r="640" spans="1:21" ht="14.4" customHeight="1" x14ac:dyDescent="0.3">
      <c r="A640" s="755">
        <v>30</v>
      </c>
      <c r="B640" s="756" t="s">
        <v>1955</v>
      </c>
      <c r="C640" s="756" t="s">
        <v>1961</v>
      </c>
      <c r="D640" s="839" t="s">
        <v>2992</v>
      </c>
      <c r="E640" s="840" t="s">
        <v>1972</v>
      </c>
      <c r="F640" s="756" t="s">
        <v>1956</v>
      </c>
      <c r="G640" s="756" t="s">
        <v>2038</v>
      </c>
      <c r="H640" s="756" t="s">
        <v>531</v>
      </c>
      <c r="I640" s="756" t="s">
        <v>2255</v>
      </c>
      <c r="J640" s="756" t="s">
        <v>1307</v>
      </c>
      <c r="K640" s="756" t="s">
        <v>2040</v>
      </c>
      <c r="L640" s="757">
        <v>34.15</v>
      </c>
      <c r="M640" s="757">
        <v>136.6</v>
      </c>
      <c r="N640" s="756">
        <v>4</v>
      </c>
      <c r="O640" s="841">
        <v>2.5</v>
      </c>
      <c r="P640" s="757">
        <v>102.44999999999999</v>
      </c>
      <c r="Q640" s="774">
        <v>0.75</v>
      </c>
      <c r="R640" s="756">
        <v>3</v>
      </c>
      <c r="S640" s="774">
        <v>0.75</v>
      </c>
      <c r="T640" s="841">
        <v>1.5</v>
      </c>
      <c r="U640" s="797">
        <v>0.6</v>
      </c>
    </row>
    <row r="641" spans="1:21" ht="14.4" customHeight="1" x14ac:dyDescent="0.3">
      <c r="A641" s="755">
        <v>30</v>
      </c>
      <c r="B641" s="756" t="s">
        <v>1955</v>
      </c>
      <c r="C641" s="756" t="s">
        <v>1961</v>
      </c>
      <c r="D641" s="839" t="s">
        <v>2992</v>
      </c>
      <c r="E641" s="840" t="s">
        <v>1972</v>
      </c>
      <c r="F641" s="756" t="s">
        <v>1956</v>
      </c>
      <c r="G641" s="756" t="s">
        <v>2038</v>
      </c>
      <c r="H641" s="756" t="s">
        <v>531</v>
      </c>
      <c r="I641" s="756" t="s">
        <v>2039</v>
      </c>
      <c r="J641" s="756" t="s">
        <v>1307</v>
      </c>
      <c r="K641" s="756" t="s">
        <v>2040</v>
      </c>
      <c r="L641" s="757">
        <v>34.15</v>
      </c>
      <c r="M641" s="757">
        <v>273.2</v>
      </c>
      <c r="N641" s="756">
        <v>8</v>
      </c>
      <c r="O641" s="841">
        <v>6</v>
      </c>
      <c r="P641" s="757">
        <v>34.15</v>
      </c>
      <c r="Q641" s="774">
        <v>0.125</v>
      </c>
      <c r="R641" s="756">
        <v>1</v>
      </c>
      <c r="S641" s="774">
        <v>0.125</v>
      </c>
      <c r="T641" s="841">
        <v>1</v>
      </c>
      <c r="U641" s="797">
        <v>0.16666666666666666</v>
      </c>
    </row>
    <row r="642" spans="1:21" ht="14.4" customHeight="1" x14ac:dyDescent="0.3">
      <c r="A642" s="755">
        <v>30</v>
      </c>
      <c r="B642" s="756" t="s">
        <v>1955</v>
      </c>
      <c r="C642" s="756" t="s">
        <v>1961</v>
      </c>
      <c r="D642" s="839" t="s">
        <v>2992</v>
      </c>
      <c r="E642" s="840" t="s">
        <v>1972</v>
      </c>
      <c r="F642" s="756" t="s">
        <v>1956</v>
      </c>
      <c r="G642" s="756" t="s">
        <v>2049</v>
      </c>
      <c r="H642" s="756" t="s">
        <v>531</v>
      </c>
      <c r="I642" s="756" t="s">
        <v>2840</v>
      </c>
      <c r="J642" s="756" t="s">
        <v>2473</v>
      </c>
      <c r="K642" s="756" t="s">
        <v>2352</v>
      </c>
      <c r="L642" s="757">
        <v>0</v>
      </c>
      <c r="M642" s="757">
        <v>0</v>
      </c>
      <c r="N642" s="756">
        <v>2</v>
      </c>
      <c r="O642" s="841">
        <v>0.5</v>
      </c>
      <c r="P642" s="757">
        <v>0</v>
      </c>
      <c r="Q642" s="774"/>
      <c r="R642" s="756">
        <v>2</v>
      </c>
      <c r="S642" s="774">
        <v>1</v>
      </c>
      <c r="T642" s="841">
        <v>0.5</v>
      </c>
      <c r="U642" s="797">
        <v>1</v>
      </c>
    </row>
    <row r="643" spans="1:21" ht="14.4" customHeight="1" x14ac:dyDescent="0.3">
      <c r="A643" s="755">
        <v>30</v>
      </c>
      <c r="B643" s="756" t="s">
        <v>1955</v>
      </c>
      <c r="C643" s="756" t="s">
        <v>1961</v>
      </c>
      <c r="D643" s="839" t="s">
        <v>2992</v>
      </c>
      <c r="E643" s="840" t="s">
        <v>1972</v>
      </c>
      <c r="F643" s="756" t="s">
        <v>1956</v>
      </c>
      <c r="G643" s="756" t="s">
        <v>2841</v>
      </c>
      <c r="H643" s="756" t="s">
        <v>531</v>
      </c>
      <c r="I643" s="756" t="s">
        <v>2842</v>
      </c>
      <c r="J643" s="756" t="s">
        <v>2843</v>
      </c>
      <c r="K643" s="756" t="s">
        <v>2844</v>
      </c>
      <c r="L643" s="757">
        <v>1259.33</v>
      </c>
      <c r="M643" s="757">
        <v>2518.66</v>
      </c>
      <c r="N643" s="756">
        <v>2</v>
      </c>
      <c r="O643" s="841">
        <v>0.5</v>
      </c>
      <c r="P643" s="757">
        <v>2518.66</v>
      </c>
      <c r="Q643" s="774">
        <v>1</v>
      </c>
      <c r="R643" s="756">
        <v>2</v>
      </c>
      <c r="S643" s="774">
        <v>1</v>
      </c>
      <c r="T643" s="841">
        <v>0.5</v>
      </c>
      <c r="U643" s="797">
        <v>1</v>
      </c>
    </row>
    <row r="644" spans="1:21" ht="14.4" customHeight="1" x14ac:dyDescent="0.3">
      <c r="A644" s="755">
        <v>30</v>
      </c>
      <c r="B644" s="756" t="s">
        <v>1955</v>
      </c>
      <c r="C644" s="756" t="s">
        <v>1961</v>
      </c>
      <c r="D644" s="839" t="s">
        <v>2992</v>
      </c>
      <c r="E644" s="840" t="s">
        <v>1972</v>
      </c>
      <c r="F644" s="756" t="s">
        <v>1956</v>
      </c>
      <c r="G644" s="756" t="s">
        <v>2841</v>
      </c>
      <c r="H644" s="756" t="s">
        <v>531</v>
      </c>
      <c r="I644" s="756" t="s">
        <v>2845</v>
      </c>
      <c r="J644" s="756" t="s">
        <v>2843</v>
      </c>
      <c r="K644" s="756" t="s">
        <v>2846</v>
      </c>
      <c r="L644" s="757">
        <v>0</v>
      </c>
      <c r="M644" s="757">
        <v>0</v>
      </c>
      <c r="N644" s="756">
        <v>4</v>
      </c>
      <c r="O644" s="841">
        <v>0.5</v>
      </c>
      <c r="P644" s="757">
        <v>0</v>
      </c>
      <c r="Q644" s="774"/>
      <c r="R644" s="756">
        <v>4</v>
      </c>
      <c r="S644" s="774">
        <v>1</v>
      </c>
      <c r="T644" s="841">
        <v>0.5</v>
      </c>
      <c r="U644" s="797">
        <v>1</v>
      </c>
    </row>
    <row r="645" spans="1:21" ht="14.4" customHeight="1" x14ac:dyDescent="0.3">
      <c r="A645" s="755">
        <v>30</v>
      </c>
      <c r="B645" s="756" t="s">
        <v>1955</v>
      </c>
      <c r="C645" s="756" t="s">
        <v>1961</v>
      </c>
      <c r="D645" s="839" t="s">
        <v>2992</v>
      </c>
      <c r="E645" s="840" t="s">
        <v>1972</v>
      </c>
      <c r="F645" s="756" t="s">
        <v>1956</v>
      </c>
      <c r="G645" s="756" t="s">
        <v>2055</v>
      </c>
      <c r="H645" s="756" t="s">
        <v>558</v>
      </c>
      <c r="I645" s="756" t="s">
        <v>1601</v>
      </c>
      <c r="J645" s="756" t="s">
        <v>1602</v>
      </c>
      <c r="K645" s="756" t="s">
        <v>1603</v>
      </c>
      <c r="L645" s="757">
        <v>93.43</v>
      </c>
      <c r="M645" s="757">
        <v>280.29000000000002</v>
      </c>
      <c r="N645" s="756">
        <v>3</v>
      </c>
      <c r="O645" s="841">
        <v>0.5</v>
      </c>
      <c r="P645" s="757">
        <v>280.29000000000002</v>
      </c>
      <c r="Q645" s="774">
        <v>1</v>
      </c>
      <c r="R645" s="756">
        <v>3</v>
      </c>
      <c r="S645" s="774">
        <v>1</v>
      </c>
      <c r="T645" s="841">
        <v>0.5</v>
      </c>
      <c r="U645" s="797">
        <v>1</v>
      </c>
    </row>
    <row r="646" spans="1:21" ht="14.4" customHeight="1" x14ac:dyDescent="0.3">
      <c r="A646" s="755">
        <v>30</v>
      </c>
      <c r="B646" s="756" t="s">
        <v>1955</v>
      </c>
      <c r="C646" s="756" t="s">
        <v>1961</v>
      </c>
      <c r="D646" s="839" t="s">
        <v>2992</v>
      </c>
      <c r="E646" s="840" t="s">
        <v>1972</v>
      </c>
      <c r="F646" s="756" t="s">
        <v>1956</v>
      </c>
      <c r="G646" s="756" t="s">
        <v>2847</v>
      </c>
      <c r="H646" s="756" t="s">
        <v>531</v>
      </c>
      <c r="I646" s="756" t="s">
        <v>2848</v>
      </c>
      <c r="J646" s="756" t="s">
        <v>2849</v>
      </c>
      <c r="K646" s="756" t="s">
        <v>2850</v>
      </c>
      <c r="L646" s="757">
        <v>73.989999999999995</v>
      </c>
      <c r="M646" s="757">
        <v>295.95999999999998</v>
      </c>
      <c r="N646" s="756">
        <v>4</v>
      </c>
      <c r="O646" s="841">
        <v>2</v>
      </c>
      <c r="P646" s="757">
        <v>295.95999999999998</v>
      </c>
      <c r="Q646" s="774">
        <v>1</v>
      </c>
      <c r="R646" s="756">
        <v>4</v>
      </c>
      <c r="S646" s="774">
        <v>1</v>
      </c>
      <c r="T646" s="841">
        <v>2</v>
      </c>
      <c r="U646" s="797">
        <v>1</v>
      </c>
    </row>
    <row r="647" spans="1:21" ht="14.4" customHeight="1" x14ac:dyDescent="0.3">
      <c r="A647" s="755">
        <v>30</v>
      </c>
      <c r="B647" s="756" t="s">
        <v>1955</v>
      </c>
      <c r="C647" s="756" t="s">
        <v>1961</v>
      </c>
      <c r="D647" s="839" t="s">
        <v>2992</v>
      </c>
      <c r="E647" s="840" t="s">
        <v>1972</v>
      </c>
      <c r="F647" s="756" t="s">
        <v>1956</v>
      </c>
      <c r="G647" s="756" t="s">
        <v>2056</v>
      </c>
      <c r="H647" s="756" t="s">
        <v>531</v>
      </c>
      <c r="I647" s="756" t="s">
        <v>2060</v>
      </c>
      <c r="J647" s="756" t="s">
        <v>2058</v>
      </c>
      <c r="K647" s="756" t="s">
        <v>1802</v>
      </c>
      <c r="L647" s="757">
        <v>0</v>
      </c>
      <c r="M647" s="757">
        <v>0</v>
      </c>
      <c r="N647" s="756">
        <v>3</v>
      </c>
      <c r="O647" s="841">
        <v>1</v>
      </c>
      <c r="P647" s="757"/>
      <c r="Q647" s="774"/>
      <c r="R647" s="756"/>
      <c r="S647" s="774">
        <v>0</v>
      </c>
      <c r="T647" s="841"/>
      <c r="U647" s="797">
        <v>0</v>
      </c>
    </row>
    <row r="648" spans="1:21" ht="14.4" customHeight="1" x14ac:dyDescent="0.3">
      <c r="A648" s="755">
        <v>30</v>
      </c>
      <c r="B648" s="756" t="s">
        <v>1955</v>
      </c>
      <c r="C648" s="756" t="s">
        <v>1961</v>
      </c>
      <c r="D648" s="839" t="s">
        <v>2992</v>
      </c>
      <c r="E648" s="840" t="s">
        <v>1972</v>
      </c>
      <c r="F648" s="756" t="s">
        <v>1956</v>
      </c>
      <c r="G648" s="756" t="s">
        <v>2056</v>
      </c>
      <c r="H648" s="756" t="s">
        <v>531</v>
      </c>
      <c r="I648" s="756" t="s">
        <v>2851</v>
      </c>
      <c r="J648" s="756" t="s">
        <v>620</v>
      </c>
      <c r="K648" s="756" t="s">
        <v>2852</v>
      </c>
      <c r="L648" s="757">
        <v>0</v>
      </c>
      <c r="M648" s="757">
        <v>0</v>
      </c>
      <c r="N648" s="756">
        <v>1</v>
      </c>
      <c r="O648" s="841">
        <v>0.5</v>
      </c>
      <c r="P648" s="757"/>
      <c r="Q648" s="774"/>
      <c r="R648" s="756"/>
      <c r="S648" s="774">
        <v>0</v>
      </c>
      <c r="T648" s="841"/>
      <c r="U648" s="797">
        <v>0</v>
      </c>
    </row>
    <row r="649" spans="1:21" ht="14.4" customHeight="1" x14ac:dyDescent="0.3">
      <c r="A649" s="755">
        <v>30</v>
      </c>
      <c r="B649" s="756" t="s">
        <v>1955</v>
      </c>
      <c r="C649" s="756" t="s">
        <v>1961</v>
      </c>
      <c r="D649" s="839" t="s">
        <v>2992</v>
      </c>
      <c r="E649" s="840" t="s">
        <v>1972</v>
      </c>
      <c r="F649" s="756" t="s">
        <v>1956</v>
      </c>
      <c r="G649" s="756" t="s">
        <v>2056</v>
      </c>
      <c r="H649" s="756" t="s">
        <v>531</v>
      </c>
      <c r="I649" s="756" t="s">
        <v>2669</v>
      </c>
      <c r="J649" s="756" t="s">
        <v>2066</v>
      </c>
      <c r="K649" s="756" t="s">
        <v>2670</v>
      </c>
      <c r="L649" s="757">
        <v>58.62</v>
      </c>
      <c r="M649" s="757">
        <v>58.62</v>
      </c>
      <c r="N649" s="756">
        <v>1</v>
      </c>
      <c r="O649" s="841">
        <v>1</v>
      </c>
      <c r="P649" s="757"/>
      <c r="Q649" s="774">
        <v>0</v>
      </c>
      <c r="R649" s="756"/>
      <c r="S649" s="774">
        <v>0</v>
      </c>
      <c r="T649" s="841"/>
      <c r="U649" s="797">
        <v>0</v>
      </c>
    </row>
    <row r="650" spans="1:21" ht="14.4" customHeight="1" x14ac:dyDescent="0.3">
      <c r="A650" s="755">
        <v>30</v>
      </c>
      <c r="B650" s="756" t="s">
        <v>1955</v>
      </c>
      <c r="C650" s="756" t="s">
        <v>1961</v>
      </c>
      <c r="D650" s="839" t="s">
        <v>2992</v>
      </c>
      <c r="E650" s="840" t="s">
        <v>1972</v>
      </c>
      <c r="F650" s="756" t="s">
        <v>1956</v>
      </c>
      <c r="G650" s="756" t="s">
        <v>2056</v>
      </c>
      <c r="H650" s="756" t="s">
        <v>531</v>
      </c>
      <c r="I650" s="756" t="s">
        <v>2853</v>
      </c>
      <c r="J650" s="756" t="s">
        <v>2058</v>
      </c>
      <c r="K650" s="756" t="s">
        <v>2531</v>
      </c>
      <c r="L650" s="757">
        <v>58.62</v>
      </c>
      <c r="M650" s="757">
        <v>58.62</v>
      </c>
      <c r="N650" s="756">
        <v>1</v>
      </c>
      <c r="O650" s="841">
        <v>0.5</v>
      </c>
      <c r="P650" s="757"/>
      <c r="Q650" s="774">
        <v>0</v>
      </c>
      <c r="R650" s="756"/>
      <c r="S650" s="774">
        <v>0</v>
      </c>
      <c r="T650" s="841"/>
      <c r="U650" s="797">
        <v>0</v>
      </c>
    </row>
    <row r="651" spans="1:21" ht="14.4" customHeight="1" x14ac:dyDescent="0.3">
      <c r="A651" s="755">
        <v>30</v>
      </c>
      <c r="B651" s="756" t="s">
        <v>1955</v>
      </c>
      <c r="C651" s="756" t="s">
        <v>1961</v>
      </c>
      <c r="D651" s="839" t="s">
        <v>2992</v>
      </c>
      <c r="E651" s="840" t="s">
        <v>1972</v>
      </c>
      <c r="F651" s="756" t="s">
        <v>1956</v>
      </c>
      <c r="G651" s="756" t="s">
        <v>2365</v>
      </c>
      <c r="H651" s="756" t="s">
        <v>558</v>
      </c>
      <c r="I651" s="756" t="s">
        <v>2366</v>
      </c>
      <c r="J651" s="756" t="s">
        <v>997</v>
      </c>
      <c r="K651" s="756" t="s">
        <v>2367</v>
      </c>
      <c r="L651" s="757">
        <v>57.64</v>
      </c>
      <c r="M651" s="757">
        <v>345.84000000000003</v>
      </c>
      <c r="N651" s="756">
        <v>6</v>
      </c>
      <c r="O651" s="841">
        <v>1</v>
      </c>
      <c r="P651" s="757">
        <v>345.84000000000003</v>
      </c>
      <c r="Q651" s="774">
        <v>1</v>
      </c>
      <c r="R651" s="756">
        <v>6</v>
      </c>
      <c r="S651" s="774">
        <v>1</v>
      </c>
      <c r="T651" s="841">
        <v>1</v>
      </c>
      <c r="U651" s="797">
        <v>1</v>
      </c>
    </row>
    <row r="652" spans="1:21" ht="14.4" customHeight="1" x14ac:dyDescent="0.3">
      <c r="A652" s="755">
        <v>30</v>
      </c>
      <c r="B652" s="756" t="s">
        <v>1955</v>
      </c>
      <c r="C652" s="756" t="s">
        <v>1961</v>
      </c>
      <c r="D652" s="839" t="s">
        <v>2992</v>
      </c>
      <c r="E652" s="840" t="s">
        <v>1972</v>
      </c>
      <c r="F652" s="756" t="s">
        <v>1956</v>
      </c>
      <c r="G652" s="756" t="s">
        <v>2266</v>
      </c>
      <c r="H652" s="756" t="s">
        <v>531</v>
      </c>
      <c r="I652" s="756" t="s">
        <v>2854</v>
      </c>
      <c r="J652" s="756" t="s">
        <v>2268</v>
      </c>
      <c r="K652" s="756" t="s">
        <v>2633</v>
      </c>
      <c r="L652" s="757">
        <v>0</v>
      </c>
      <c r="M652" s="757">
        <v>0</v>
      </c>
      <c r="N652" s="756">
        <v>2</v>
      </c>
      <c r="O652" s="841">
        <v>0.5</v>
      </c>
      <c r="P652" s="757"/>
      <c r="Q652" s="774"/>
      <c r="R652" s="756"/>
      <c r="S652" s="774">
        <v>0</v>
      </c>
      <c r="T652" s="841"/>
      <c r="U652" s="797">
        <v>0</v>
      </c>
    </row>
    <row r="653" spans="1:21" ht="14.4" customHeight="1" x14ac:dyDescent="0.3">
      <c r="A653" s="755">
        <v>30</v>
      </c>
      <c r="B653" s="756" t="s">
        <v>1955</v>
      </c>
      <c r="C653" s="756" t="s">
        <v>1961</v>
      </c>
      <c r="D653" s="839" t="s">
        <v>2992</v>
      </c>
      <c r="E653" s="840" t="s">
        <v>1972</v>
      </c>
      <c r="F653" s="756" t="s">
        <v>1956</v>
      </c>
      <c r="G653" s="756" t="s">
        <v>2080</v>
      </c>
      <c r="H653" s="756" t="s">
        <v>558</v>
      </c>
      <c r="I653" s="756" t="s">
        <v>2557</v>
      </c>
      <c r="J653" s="756" t="s">
        <v>2558</v>
      </c>
      <c r="K653" s="756" t="s">
        <v>2559</v>
      </c>
      <c r="L653" s="757">
        <v>118.54</v>
      </c>
      <c r="M653" s="757">
        <v>118.54</v>
      </c>
      <c r="N653" s="756">
        <v>1</v>
      </c>
      <c r="O653" s="841">
        <v>0.5</v>
      </c>
      <c r="P653" s="757"/>
      <c r="Q653" s="774">
        <v>0</v>
      </c>
      <c r="R653" s="756"/>
      <c r="S653" s="774">
        <v>0</v>
      </c>
      <c r="T653" s="841"/>
      <c r="U653" s="797">
        <v>0</v>
      </c>
    </row>
    <row r="654" spans="1:21" ht="14.4" customHeight="1" x14ac:dyDescent="0.3">
      <c r="A654" s="755">
        <v>30</v>
      </c>
      <c r="B654" s="756" t="s">
        <v>1955</v>
      </c>
      <c r="C654" s="756" t="s">
        <v>1961</v>
      </c>
      <c r="D654" s="839" t="s">
        <v>2992</v>
      </c>
      <c r="E654" s="840" t="s">
        <v>1972</v>
      </c>
      <c r="F654" s="756" t="s">
        <v>1956</v>
      </c>
      <c r="G654" s="756" t="s">
        <v>2080</v>
      </c>
      <c r="H654" s="756" t="s">
        <v>558</v>
      </c>
      <c r="I654" s="756" t="s">
        <v>1736</v>
      </c>
      <c r="J654" s="756" t="s">
        <v>1002</v>
      </c>
      <c r="K654" s="756" t="s">
        <v>1737</v>
      </c>
      <c r="L654" s="757">
        <v>79.03</v>
      </c>
      <c r="M654" s="757">
        <v>79.03</v>
      </c>
      <c r="N654" s="756">
        <v>1</v>
      </c>
      <c r="O654" s="841">
        <v>0.5</v>
      </c>
      <c r="P654" s="757"/>
      <c r="Q654" s="774">
        <v>0</v>
      </c>
      <c r="R654" s="756"/>
      <c r="S654" s="774">
        <v>0</v>
      </c>
      <c r="T654" s="841"/>
      <c r="U654" s="797">
        <v>0</v>
      </c>
    </row>
    <row r="655" spans="1:21" ht="14.4" customHeight="1" x14ac:dyDescent="0.3">
      <c r="A655" s="755">
        <v>30</v>
      </c>
      <c r="B655" s="756" t="s">
        <v>1955</v>
      </c>
      <c r="C655" s="756" t="s">
        <v>1961</v>
      </c>
      <c r="D655" s="839" t="s">
        <v>2992</v>
      </c>
      <c r="E655" s="840" t="s">
        <v>1972</v>
      </c>
      <c r="F655" s="756" t="s">
        <v>1956</v>
      </c>
      <c r="G655" s="756" t="s">
        <v>2080</v>
      </c>
      <c r="H655" s="756" t="s">
        <v>558</v>
      </c>
      <c r="I655" s="756" t="s">
        <v>1740</v>
      </c>
      <c r="J655" s="756" t="s">
        <v>1728</v>
      </c>
      <c r="K655" s="756" t="s">
        <v>1741</v>
      </c>
      <c r="L655" s="757">
        <v>46.07</v>
      </c>
      <c r="M655" s="757">
        <v>92.14</v>
      </c>
      <c r="N655" s="756">
        <v>2</v>
      </c>
      <c r="O655" s="841">
        <v>1.5</v>
      </c>
      <c r="P655" s="757">
        <v>46.07</v>
      </c>
      <c r="Q655" s="774">
        <v>0.5</v>
      </c>
      <c r="R655" s="756">
        <v>1</v>
      </c>
      <c r="S655" s="774">
        <v>0.5</v>
      </c>
      <c r="T655" s="841">
        <v>1</v>
      </c>
      <c r="U655" s="797">
        <v>0.66666666666666663</v>
      </c>
    </row>
    <row r="656" spans="1:21" ht="14.4" customHeight="1" x14ac:dyDescent="0.3">
      <c r="A656" s="755">
        <v>30</v>
      </c>
      <c r="B656" s="756" t="s">
        <v>1955</v>
      </c>
      <c r="C656" s="756" t="s">
        <v>1961</v>
      </c>
      <c r="D656" s="839" t="s">
        <v>2992</v>
      </c>
      <c r="E656" s="840" t="s">
        <v>1972</v>
      </c>
      <c r="F656" s="756" t="s">
        <v>1956</v>
      </c>
      <c r="G656" s="756" t="s">
        <v>2855</v>
      </c>
      <c r="H656" s="756" t="s">
        <v>531</v>
      </c>
      <c r="I656" s="756" t="s">
        <v>2856</v>
      </c>
      <c r="J656" s="756" t="s">
        <v>2857</v>
      </c>
      <c r="K656" s="756" t="s">
        <v>2858</v>
      </c>
      <c r="L656" s="757">
        <v>256.67</v>
      </c>
      <c r="M656" s="757">
        <v>256.67</v>
      </c>
      <c r="N656" s="756">
        <v>1</v>
      </c>
      <c r="O656" s="841">
        <v>1</v>
      </c>
      <c r="P656" s="757"/>
      <c r="Q656" s="774">
        <v>0</v>
      </c>
      <c r="R656" s="756"/>
      <c r="S656" s="774">
        <v>0</v>
      </c>
      <c r="T656" s="841"/>
      <c r="U656" s="797">
        <v>0</v>
      </c>
    </row>
    <row r="657" spans="1:21" ht="14.4" customHeight="1" x14ac:dyDescent="0.3">
      <c r="A657" s="755">
        <v>30</v>
      </c>
      <c r="B657" s="756" t="s">
        <v>1955</v>
      </c>
      <c r="C657" s="756" t="s">
        <v>1961</v>
      </c>
      <c r="D657" s="839" t="s">
        <v>2992</v>
      </c>
      <c r="E657" s="840" t="s">
        <v>1972</v>
      </c>
      <c r="F657" s="756" t="s">
        <v>1956</v>
      </c>
      <c r="G657" s="756" t="s">
        <v>2859</v>
      </c>
      <c r="H657" s="756" t="s">
        <v>531</v>
      </c>
      <c r="I657" s="756" t="s">
        <v>2860</v>
      </c>
      <c r="J657" s="756" t="s">
        <v>2861</v>
      </c>
      <c r="K657" s="756" t="s">
        <v>2862</v>
      </c>
      <c r="L657" s="757">
        <v>90.95</v>
      </c>
      <c r="M657" s="757">
        <v>181.9</v>
      </c>
      <c r="N657" s="756">
        <v>2</v>
      </c>
      <c r="O657" s="841">
        <v>1</v>
      </c>
      <c r="P657" s="757"/>
      <c r="Q657" s="774">
        <v>0</v>
      </c>
      <c r="R657" s="756"/>
      <c r="S657" s="774">
        <v>0</v>
      </c>
      <c r="T657" s="841"/>
      <c r="U657" s="797">
        <v>0</v>
      </c>
    </row>
    <row r="658" spans="1:21" ht="14.4" customHeight="1" x14ac:dyDescent="0.3">
      <c r="A658" s="755">
        <v>30</v>
      </c>
      <c r="B658" s="756" t="s">
        <v>1955</v>
      </c>
      <c r="C658" s="756" t="s">
        <v>1961</v>
      </c>
      <c r="D658" s="839" t="s">
        <v>2992</v>
      </c>
      <c r="E658" s="840" t="s">
        <v>1972</v>
      </c>
      <c r="F658" s="756" t="s">
        <v>1956</v>
      </c>
      <c r="G658" s="756" t="s">
        <v>2863</v>
      </c>
      <c r="H658" s="756" t="s">
        <v>531</v>
      </c>
      <c r="I658" s="756" t="s">
        <v>2864</v>
      </c>
      <c r="J658" s="756" t="s">
        <v>2865</v>
      </c>
      <c r="K658" s="756" t="s">
        <v>2866</v>
      </c>
      <c r="L658" s="757">
        <v>140.72</v>
      </c>
      <c r="M658" s="757">
        <v>422.15999999999997</v>
      </c>
      <c r="N658" s="756">
        <v>3</v>
      </c>
      <c r="O658" s="841">
        <v>0.5</v>
      </c>
      <c r="P658" s="757">
        <v>422.15999999999997</v>
      </c>
      <c r="Q658" s="774">
        <v>1</v>
      </c>
      <c r="R658" s="756">
        <v>3</v>
      </c>
      <c r="S658" s="774">
        <v>1</v>
      </c>
      <c r="T658" s="841">
        <v>0.5</v>
      </c>
      <c r="U658" s="797">
        <v>1</v>
      </c>
    </row>
    <row r="659" spans="1:21" ht="14.4" customHeight="1" x14ac:dyDescent="0.3">
      <c r="A659" s="755">
        <v>30</v>
      </c>
      <c r="B659" s="756" t="s">
        <v>1955</v>
      </c>
      <c r="C659" s="756" t="s">
        <v>1961</v>
      </c>
      <c r="D659" s="839" t="s">
        <v>2992</v>
      </c>
      <c r="E659" s="840" t="s">
        <v>1972</v>
      </c>
      <c r="F659" s="756" t="s">
        <v>1956</v>
      </c>
      <c r="G659" s="756" t="s">
        <v>2105</v>
      </c>
      <c r="H659" s="756" t="s">
        <v>558</v>
      </c>
      <c r="I659" s="756" t="s">
        <v>2689</v>
      </c>
      <c r="J659" s="756" t="s">
        <v>2485</v>
      </c>
      <c r="K659" s="756" t="s">
        <v>2690</v>
      </c>
      <c r="L659" s="757">
        <v>73.45</v>
      </c>
      <c r="M659" s="757">
        <v>220.35000000000002</v>
      </c>
      <c r="N659" s="756">
        <v>3</v>
      </c>
      <c r="O659" s="841">
        <v>0.5</v>
      </c>
      <c r="P659" s="757">
        <v>220.35000000000002</v>
      </c>
      <c r="Q659" s="774">
        <v>1</v>
      </c>
      <c r="R659" s="756">
        <v>3</v>
      </c>
      <c r="S659" s="774">
        <v>1</v>
      </c>
      <c r="T659" s="841">
        <v>0.5</v>
      </c>
      <c r="U659" s="797">
        <v>1</v>
      </c>
    </row>
    <row r="660" spans="1:21" ht="14.4" customHeight="1" x14ac:dyDescent="0.3">
      <c r="A660" s="755">
        <v>30</v>
      </c>
      <c r="B660" s="756" t="s">
        <v>1955</v>
      </c>
      <c r="C660" s="756" t="s">
        <v>1961</v>
      </c>
      <c r="D660" s="839" t="s">
        <v>2992</v>
      </c>
      <c r="E660" s="840" t="s">
        <v>1972</v>
      </c>
      <c r="F660" s="756" t="s">
        <v>1956</v>
      </c>
      <c r="G660" s="756" t="s">
        <v>2107</v>
      </c>
      <c r="H660" s="756" t="s">
        <v>531</v>
      </c>
      <c r="I660" s="756" t="s">
        <v>2116</v>
      </c>
      <c r="J660" s="756" t="s">
        <v>2109</v>
      </c>
      <c r="K660" s="756" t="s">
        <v>2117</v>
      </c>
      <c r="L660" s="757">
        <v>17.559999999999999</v>
      </c>
      <c r="M660" s="757">
        <v>105.35999999999999</v>
      </c>
      <c r="N660" s="756">
        <v>6</v>
      </c>
      <c r="O660" s="841">
        <v>1.5</v>
      </c>
      <c r="P660" s="757"/>
      <c r="Q660" s="774">
        <v>0</v>
      </c>
      <c r="R660" s="756"/>
      <c r="S660" s="774">
        <v>0</v>
      </c>
      <c r="T660" s="841"/>
      <c r="U660" s="797">
        <v>0</v>
      </c>
    </row>
    <row r="661" spans="1:21" ht="14.4" customHeight="1" x14ac:dyDescent="0.3">
      <c r="A661" s="755">
        <v>30</v>
      </c>
      <c r="B661" s="756" t="s">
        <v>1955</v>
      </c>
      <c r="C661" s="756" t="s">
        <v>1961</v>
      </c>
      <c r="D661" s="839" t="s">
        <v>2992</v>
      </c>
      <c r="E661" s="840" t="s">
        <v>1972</v>
      </c>
      <c r="F661" s="756" t="s">
        <v>1956</v>
      </c>
      <c r="G661" s="756" t="s">
        <v>2867</v>
      </c>
      <c r="H661" s="756" t="s">
        <v>531</v>
      </c>
      <c r="I661" s="756" t="s">
        <v>2868</v>
      </c>
      <c r="J661" s="756" t="s">
        <v>2869</v>
      </c>
      <c r="K661" s="756" t="s">
        <v>2870</v>
      </c>
      <c r="L661" s="757">
        <v>59.5</v>
      </c>
      <c r="M661" s="757">
        <v>238</v>
      </c>
      <c r="N661" s="756">
        <v>4</v>
      </c>
      <c r="O661" s="841">
        <v>0.5</v>
      </c>
      <c r="P661" s="757"/>
      <c r="Q661" s="774">
        <v>0</v>
      </c>
      <c r="R661" s="756"/>
      <c r="S661" s="774">
        <v>0</v>
      </c>
      <c r="T661" s="841"/>
      <c r="U661" s="797">
        <v>0</v>
      </c>
    </row>
    <row r="662" spans="1:21" ht="14.4" customHeight="1" x14ac:dyDescent="0.3">
      <c r="A662" s="755">
        <v>30</v>
      </c>
      <c r="B662" s="756" t="s">
        <v>1955</v>
      </c>
      <c r="C662" s="756" t="s">
        <v>1961</v>
      </c>
      <c r="D662" s="839" t="s">
        <v>2992</v>
      </c>
      <c r="E662" s="840" t="s">
        <v>1972</v>
      </c>
      <c r="F662" s="756" t="s">
        <v>1956</v>
      </c>
      <c r="G662" s="756" t="s">
        <v>2127</v>
      </c>
      <c r="H662" s="756" t="s">
        <v>558</v>
      </c>
      <c r="I662" s="756" t="s">
        <v>2490</v>
      </c>
      <c r="J662" s="756" t="s">
        <v>1632</v>
      </c>
      <c r="K662" s="756" t="s">
        <v>2491</v>
      </c>
      <c r="L662" s="757">
        <v>70.3</v>
      </c>
      <c r="M662" s="757">
        <v>210.89999999999998</v>
      </c>
      <c r="N662" s="756">
        <v>3</v>
      </c>
      <c r="O662" s="841">
        <v>0.5</v>
      </c>
      <c r="P662" s="757">
        <v>210.89999999999998</v>
      </c>
      <c r="Q662" s="774">
        <v>1</v>
      </c>
      <c r="R662" s="756">
        <v>3</v>
      </c>
      <c r="S662" s="774">
        <v>1</v>
      </c>
      <c r="T662" s="841">
        <v>0.5</v>
      </c>
      <c r="U662" s="797">
        <v>1</v>
      </c>
    </row>
    <row r="663" spans="1:21" ht="14.4" customHeight="1" x14ac:dyDescent="0.3">
      <c r="A663" s="755">
        <v>30</v>
      </c>
      <c r="B663" s="756" t="s">
        <v>1955</v>
      </c>
      <c r="C663" s="756" t="s">
        <v>1961</v>
      </c>
      <c r="D663" s="839" t="s">
        <v>2992</v>
      </c>
      <c r="E663" s="840" t="s">
        <v>1972</v>
      </c>
      <c r="F663" s="756" t="s">
        <v>1956</v>
      </c>
      <c r="G663" s="756" t="s">
        <v>2127</v>
      </c>
      <c r="H663" s="756" t="s">
        <v>558</v>
      </c>
      <c r="I663" s="756" t="s">
        <v>1631</v>
      </c>
      <c r="J663" s="756" t="s">
        <v>1632</v>
      </c>
      <c r="K663" s="756" t="s">
        <v>1633</v>
      </c>
      <c r="L663" s="757">
        <v>105.46</v>
      </c>
      <c r="M663" s="757">
        <v>316.38</v>
      </c>
      <c r="N663" s="756">
        <v>3</v>
      </c>
      <c r="O663" s="841">
        <v>1</v>
      </c>
      <c r="P663" s="757">
        <v>316.38</v>
      </c>
      <c r="Q663" s="774">
        <v>1</v>
      </c>
      <c r="R663" s="756">
        <v>3</v>
      </c>
      <c r="S663" s="774">
        <v>1</v>
      </c>
      <c r="T663" s="841">
        <v>1</v>
      </c>
      <c r="U663" s="797">
        <v>1</v>
      </c>
    </row>
    <row r="664" spans="1:21" ht="14.4" customHeight="1" x14ac:dyDescent="0.3">
      <c r="A664" s="755">
        <v>30</v>
      </c>
      <c r="B664" s="756" t="s">
        <v>1955</v>
      </c>
      <c r="C664" s="756" t="s">
        <v>1961</v>
      </c>
      <c r="D664" s="839" t="s">
        <v>2992</v>
      </c>
      <c r="E664" s="840" t="s">
        <v>1972</v>
      </c>
      <c r="F664" s="756" t="s">
        <v>1956</v>
      </c>
      <c r="G664" s="756" t="s">
        <v>2277</v>
      </c>
      <c r="H664" s="756" t="s">
        <v>531</v>
      </c>
      <c r="I664" s="756" t="s">
        <v>2871</v>
      </c>
      <c r="J664" s="756" t="s">
        <v>990</v>
      </c>
      <c r="K664" s="756" t="s">
        <v>2872</v>
      </c>
      <c r="L664" s="757">
        <v>0</v>
      </c>
      <c r="M664" s="757">
        <v>0</v>
      </c>
      <c r="N664" s="756">
        <v>3</v>
      </c>
      <c r="O664" s="841">
        <v>1</v>
      </c>
      <c r="P664" s="757">
        <v>0</v>
      </c>
      <c r="Q664" s="774"/>
      <c r="R664" s="756">
        <v>3</v>
      </c>
      <c r="S664" s="774">
        <v>1</v>
      </c>
      <c r="T664" s="841">
        <v>1</v>
      </c>
      <c r="U664" s="797">
        <v>1</v>
      </c>
    </row>
    <row r="665" spans="1:21" ht="14.4" customHeight="1" x14ac:dyDescent="0.3">
      <c r="A665" s="755">
        <v>30</v>
      </c>
      <c r="B665" s="756" t="s">
        <v>1955</v>
      </c>
      <c r="C665" s="756" t="s">
        <v>1961</v>
      </c>
      <c r="D665" s="839" t="s">
        <v>2992</v>
      </c>
      <c r="E665" s="840" t="s">
        <v>1972</v>
      </c>
      <c r="F665" s="756" t="s">
        <v>1956</v>
      </c>
      <c r="G665" s="756" t="s">
        <v>2130</v>
      </c>
      <c r="H665" s="756" t="s">
        <v>558</v>
      </c>
      <c r="I665" s="756" t="s">
        <v>2280</v>
      </c>
      <c r="J665" s="756" t="s">
        <v>842</v>
      </c>
      <c r="K665" s="756" t="s">
        <v>1595</v>
      </c>
      <c r="L665" s="757">
        <v>736.33</v>
      </c>
      <c r="M665" s="757">
        <v>2208.9900000000002</v>
      </c>
      <c r="N665" s="756">
        <v>3</v>
      </c>
      <c r="O665" s="841">
        <v>1</v>
      </c>
      <c r="P665" s="757">
        <v>2208.9900000000002</v>
      </c>
      <c r="Q665" s="774">
        <v>1</v>
      </c>
      <c r="R665" s="756">
        <v>3</v>
      </c>
      <c r="S665" s="774">
        <v>1</v>
      </c>
      <c r="T665" s="841">
        <v>1</v>
      </c>
      <c r="U665" s="797">
        <v>1</v>
      </c>
    </row>
    <row r="666" spans="1:21" ht="14.4" customHeight="1" x14ac:dyDescent="0.3">
      <c r="A666" s="755">
        <v>30</v>
      </c>
      <c r="B666" s="756" t="s">
        <v>1955</v>
      </c>
      <c r="C666" s="756" t="s">
        <v>1961</v>
      </c>
      <c r="D666" s="839" t="s">
        <v>2992</v>
      </c>
      <c r="E666" s="840" t="s">
        <v>1972</v>
      </c>
      <c r="F666" s="756" t="s">
        <v>1956</v>
      </c>
      <c r="G666" s="756" t="s">
        <v>2136</v>
      </c>
      <c r="H666" s="756" t="s">
        <v>531</v>
      </c>
      <c r="I666" s="756" t="s">
        <v>2137</v>
      </c>
      <c r="J666" s="756" t="s">
        <v>1083</v>
      </c>
      <c r="K666" s="756" t="s">
        <v>2138</v>
      </c>
      <c r="L666" s="757">
        <v>32.76</v>
      </c>
      <c r="M666" s="757">
        <v>98.28</v>
      </c>
      <c r="N666" s="756">
        <v>3</v>
      </c>
      <c r="O666" s="841">
        <v>0.5</v>
      </c>
      <c r="P666" s="757">
        <v>98.28</v>
      </c>
      <c r="Q666" s="774">
        <v>1</v>
      </c>
      <c r="R666" s="756">
        <v>3</v>
      </c>
      <c r="S666" s="774">
        <v>1</v>
      </c>
      <c r="T666" s="841">
        <v>0.5</v>
      </c>
      <c r="U666" s="797">
        <v>1</v>
      </c>
    </row>
    <row r="667" spans="1:21" ht="14.4" customHeight="1" x14ac:dyDescent="0.3">
      <c r="A667" s="755">
        <v>30</v>
      </c>
      <c r="B667" s="756" t="s">
        <v>1955</v>
      </c>
      <c r="C667" s="756" t="s">
        <v>1961</v>
      </c>
      <c r="D667" s="839" t="s">
        <v>2992</v>
      </c>
      <c r="E667" s="840" t="s">
        <v>1972</v>
      </c>
      <c r="F667" s="756" t="s">
        <v>1956</v>
      </c>
      <c r="G667" s="756" t="s">
        <v>2698</v>
      </c>
      <c r="H667" s="756" t="s">
        <v>558</v>
      </c>
      <c r="I667" s="756" t="s">
        <v>1801</v>
      </c>
      <c r="J667" s="756" t="s">
        <v>626</v>
      </c>
      <c r="K667" s="756" t="s">
        <v>1802</v>
      </c>
      <c r="L667" s="757">
        <v>48.42</v>
      </c>
      <c r="M667" s="757">
        <v>193.68</v>
      </c>
      <c r="N667" s="756">
        <v>4</v>
      </c>
      <c r="O667" s="841">
        <v>2</v>
      </c>
      <c r="P667" s="757">
        <v>96.84</v>
      </c>
      <c r="Q667" s="774">
        <v>0.5</v>
      </c>
      <c r="R667" s="756">
        <v>2</v>
      </c>
      <c r="S667" s="774">
        <v>0.5</v>
      </c>
      <c r="T667" s="841">
        <v>1</v>
      </c>
      <c r="U667" s="797">
        <v>0.5</v>
      </c>
    </row>
    <row r="668" spans="1:21" ht="14.4" customHeight="1" x14ac:dyDescent="0.3">
      <c r="A668" s="755">
        <v>30</v>
      </c>
      <c r="B668" s="756" t="s">
        <v>1955</v>
      </c>
      <c r="C668" s="756" t="s">
        <v>1961</v>
      </c>
      <c r="D668" s="839" t="s">
        <v>2992</v>
      </c>
      <c r="E668" s="840" t="s">
        <v>1972</v>
      </c>
      <c r="F668" s="756" t="s">
        <v>1956</v>
      </c>
      <c r="G668" s="756" t="s">
        <v>2698</v>
      </c>
      <c r="H668" s="756" t="s">
        <v>531</v>
      </c>
      <c r="I668" s="756" t="s">
        <v>2786</v>
      </c>
      <c r="J668" s="756" t="s">
        <v>626</v>
      </c>
      <c r="K668" s="756" t="s">
        <v>2787</v>
      </c>
      <c r="L668" s="757">
        <v>48.42</v>
      </c>
      <c r="M668" s="757">
        <v>48.42</v>
      </c>
      <c r="N668" s="756">
        <v>1</v>
      </c>
      <c r="O668" s="841">
        <v>0.5</v>
      </c>
      <c r="P668" s="757"/>
      <c r="Q668" s="774">
        <v>0</v>
      </c>
      <c r="R668" s="756"/>
      <c r="S668" s="774">
        <v>0</v>
      </c>
      <c r="T668" s="841"/>
      <c r="U668" s="797">
        <v>0</v>
      </c>
    </row>
    <row r="669" spans="1:21" ht="14.4" customHeight="1" x14ac:dyDescent="0.3">
      <c r="A669" s="755">
        <v>30</v>
      </c>
      <c r="B669" s="756" t="s">
        <v>1955</v>
      </c>
      <c r="C669" s="756" t="s">
        <v>1961</v>
      </c>
      <c r="D669" s="839" t="s">
        <v>2992</v>
      </c>
      <c r="E669" s="840" t="s">
        <v>1972</v>
      </c>
      <c r="F669" s="756" t="s">
        <v>1956</v>
      </c>
      <c r="G669" s="756" t="s">
        <v>2284</v>
      </c>
      <c r="H669" s="756" t="s">
        <v>558</v>
      </c>
      <c r="I669" s="756" t="s">
        <v>2873</v>
      </c>
      <c r="J669" s="756" t="s">
        <v>1656</v>
      </c>
      <c r="K669" s="756" t="s">
        <v>1894</v>
      </c>
      <c r="L669" s="757">
        <v>15.55</v>
      </c>
      <c r="M669" s="757">
        <v>139.95000000000002</v>
      </c>
      <c r="N669" s="756">
        <v>9</v>
      </c>
      <c r="O669" s="841">
        <v>2</v>
      </c>
      <c r="P669" s="757">
        <v>46.650000000000006</v>
      </c>
      <c r="Q669" s="774">
        <v>0.33333333333333331</v>
      </c>
      <c r="R669" s="756">
        <v>3</v>
      </c>
      <c r="S669" s="774">
        <v>0.33333333333333331</v>
      </c>
      <c r="T669" s="841">
        <v>1</v>
      </c>
      <c r="U669" s="797">
        <v>0.5</v>
      </c>
    </row>
    <row r="670" spans="1:21" ht="14.4" customHeight="1" x14ac:dyDescent="0.3">
      <c r="A670" s="755">
        <v>30</v>
      </c>
      <c r="B670" s="756" t="s">
        <v>1955</v>
      </c>
      <c r="C670" s="756" t="s">
        <v>1961</v>
      </c>
      <c r="D670" s="839" t="s">
        <v>2992</v>
      </c>
      <c r="E670" s="840" t="s">
        <v>1972</v>
      </c>
      <c r="F670" s="756" t="s">
        <v>1956</v>
      </c>
      <c r="G670" s="756" t="s">
        <v>2284</v>
      </c>
      <c r="H670" s="756" t="s">
        <v>558</v>
      </c>
      <c r="I670" s="756" t="s">
        <v>1655</v>
      </c>
      <c r="J670" s="756" t="s">
        <v>1656</v>
      </c>
      <c r="K670" s="756" t="s">
        <v>1657</v>
      </c>
      <c r="L670" s="757">
        <v>31.09</v>
      </c>
      <c r="M670" s="757">
        <v>93.27</v>
      </c>
      <c r="N670" s="756">
        <v>3</v>
      </c>
      <c r="O670" s="841">
        <v>1</v>
      </c>
      <c r="P670" s="757"/>
      <c r="Q670" s="774">
        <v>0</v>
      </c>
      <c r="R670" s="756"/>
      <c r="S670" s="774">
        <v>0</v>
      </c>
      <c r="T670" s="841"/>
      <c r="U670" s="797">
        <v>0</v>
      </c>
    </row>
    <row r="671" spans="1:21" ht="14.4" customHeight="1" x14ac:dyDescent="0.3">
      <c r="A671" s="755">
        <v>30</v>
      </c>
      <c r="B671" s="756" t="s">
        <v>1955</v>
      </c>
      <c r="C671" s="756" t="s">
        <v>1961</v>
      </c>
      <c r="D671" s="839" t="s">
        <v>2992</v>
      </c>
      <c r="E671" s="840" t="s">
        <v>1972</v>
      </c>
      <c r="F671" s="756" t="s">
        <v>1956</v>
      </c>
      <c r="G671" s="756" t="s">
        <v>2284</v>
      </c>
      <c r="H671" s="756" t="s">
        <v>558</v>
      </c>
      <c r="I671" s="756" t="s">
        <v>2874</v>
      </c>
      <c r="J671" s="756" t="s">
        <v>1656</v>
      </c>
      <c r="K671" s="756" t="s">
        <v>2352</v>
      </c>
      <c r="L671" s="757">
        <v>103.64</v>
      </c>
      <c r="M671" s="757">
        <v>103.64</v>
      </c>
      <c r="N671" s="756">
        <v>1</v>
      </c>
      <c r="O671" s="841">
        <v>1</v>
      </c>
      <c r="P671" s="757">
        <v>103.64</v>
      </c>
      <c r="Q671" s="774">
        <v>1</v>
      </c>
      <c r="R671" s="756">
        <v>1</v>
      </c>
      <c r="S671" s="774">
        <v>1</v>
      </c>
      <c r="T671" s="841">
        <v>1</v>
      </c>
      <c r="U671" s="797">
        <v>1</v>
      </c>
    </row>
    <row r="672" spans="1:21" ht="14.4" customHeight="1" x14ac:dyDescent="0.3">
      <c r="A672" s="755">
        <v>30</v>
      </c>
      <c r="B672" s="756" t="s">
        <v>1955</v>
      </c>
      <c r="C672" s="756" t="s">
        <v>1961</v>
      </c>
      <c r="D672" s="839" t="s">
        <v>2992</v>
      </c>
      <c r="E672" s="840" t="s">
        <v>1972</v>
      </c>
      <c r="F672" s="756" t="s">
        <v>1956</v>
      </c>
      <c r="G672" s="756" t="s">
        <v>2284</v>
      </c>
      <c r="H672" s="756" t="s">
        <v>531</v>
      </c>
      <c r="I672" s="756" t="s">
        <v>2875</v>
      </c>
      <c r="J672" s="756" t="s">
        <v>2876</v>
      </c>
      <c r="K672" s="756" t="s">
        <v>2877</v>
      </c>
      <c r="L672" s="757">
        <v>29.02</v>
      </c>
      <c r="M672" s="757">
        <v>87.06</v>
      </c>
      <c r="N672" s="756">
        <v>3</v>
      </c>
      <c r="O672" s="841">
        <v>0.5</v>
      </c>
      <c r="P672" s="757">
        <v>87.06</v>
      </c>
      <c r="Q672" s="774">
        <v>1</v>
      </c>
      <c r="R672" s="756">
        <v>3</v>
      </c>
      <c r="S672" s="774">
        <v>1</v>
      </c>
      <c r="T672" s="841">
        <v>0.5</v>
      </c>
      <c r="U672" s="797">
        <v>1</v>
      </c>
    </row>
    <row r="673" spans="1:21" ht="14.4" customHeight="1" x14ac:dyDescent="0.3">
      <c r="A673" s="755">
        <v>30</v>
      </c>
      <c r="B673" s="756" t="s">
        <v>1955</v>
      </c>
      <c r="C673" s="756" t="s">
        <v>1961</v>
      </c>
      <c r="D673" s="839" t="s">
        <v>2992</v>
      </c>
      <c r="E673" s="840" t="s">
        <v>1972</v>
      </c>
      <c r="F673" s="756" t="s">
        <v>1956</v>
      </c>
      <c r="G673" s="756" t="s">
        <v>2142</v>
      </c>
      <c r="H673" s="756" t="s">
        <v>531</v>
      </c>
      <c r="I673" s="756" t="s">
        <v>2145</v>
      </c>
      <c r="J673" s="756" t="s">
        <v>877</v>
      </c>
      <c r="K673" s="756" t="s">
        <v>2146</v>
      </c>
      <c r="L673" s="757">
        <v>301.2</v>
      </c>
      <c r="M673" s="757">
        <v>1204.8</v>
      </c>
      <c r="N673" s="756">
        <v>4</v>
      </c>
      <c r="O673" s="841">
        <v>3.5</v>
      </c>
      <c r="P673" s="757">
        <v>903.59999999999991</v>
      </c>
      <c r="Q673" s="774">
        <v>0.75</v>
      </c>
      <c r="R673" s="756">
        <v>3</v>
      </c>
      <c r="S673" s="774">
        <v>0.75</v>
      </c>
      <c r="T673" s="841">
        <v>2.5</v>
      </c>
      <c r="U673" s="797">
        <v>0.7142857142857143</v>
      </c>
    </row>
    <row r="674" spans="1:21" ht="14.4" customHeight="1" x14ac:dyDescent="0.3">
      <c r="A674" s="755">
        <v>30</v>
      </c>
      <c r="B674" s="756" t="s">
        <v>1955</v>
      </c>
      <c r="C674" s="756" t="s">
        <v>1961</v>
      </c>
      <c r="D674" s="839" t="s">
        <v>2992</v>
      </c>
      <c r="E674" s="840" t="s">
        <v>1972</v>
      </c>
      <c r="F674" s="756" t="s">
        <v>1956</v>
      </c>
      <c r="G674" s="756" t="s">
        <v>2142</v>
      </c>
      <c r="H674" s="756" t="s">
        <v>531</v>
      </c>
      <c r="I674" s="756" t="s">
        <v>2699</v>
      </c>
      <c r="J674" s="756" t="s">
        <v>877</v>
      </c>
      <c r="K674" s="756" t="s">
        <v>2146</v>
      </c>
      <c r="L674" s="757">
        <v>185.26</v>
      </c>
      <c r="M674" s="757">
        <v>741.04</v>
      </c>
      <c r="N674" s="756">
        <v>4</v>
      </c>
      <c r="O674" s="841">
        <v>2.5</v>
      </c>
      <c r="P674" s="757">
        <v>555.78</v>
      </c>
      <c r="Q674" s="774">
        <v>0.75</v>
      </c>
      <c r="R674" s="756">
        <v>3</v>
      </c>
      <c r="S674" s="774">
        <v>0.75</v>
      </c>
      <c r="T674" s="841">
        <v>1.5</v>
      </c>
      <c r="U674" s="797">
        <v>0.6</v>
      </c>
    </row>
    <row r="675" spans="1:21" ht="14.4" customHeight="1" x14ac:dyDescent="0.3">
      <c r="A675" s="755">
        <v>30</v>
      </c>
      <c r="B675" s="756" t="s">
        <v>1955</v>
      </c>
      <c r="C675" s="756" t="s">
        <v>1961</v>
      </c>
      <c r="D675" s="839" t="s">
        <v>2992</v>
      </c>
      <c r="E675" s="840" t="s">
        <v>1972</v>
      </c>
      <c r="F675" s="756" t="s">
        <v>1956</v>
      </c>
      <c r="G675" s="756" t="s">
        <v>2878</v>
      </c>
      <c r="H675" s="756" t="s">
        <v>558</v>
      </c>
      <c r="I675" s="756" t="s">
        <v>2879</v>
      </c>
      <c r="J675" s="756" t="s">
        <v>2880</v>
      </c>
      <c r="K675" s="756" t="s">
        <v>2881</v>
      </c>
      <c r="L675" s="757">
        <v>668.54</v>
      </c>
      <c r="M675" s="757">
        <v>668.54</v>
      </c>
      <c r="N675" s="756">
        <v>1</v>
      </c>
      <c r="O675" s="841">
        <v>1</v>
      </c>
      <c r="P675" s="757"/>
      <c r="Q675" s="774">
        <v>0</v>
      </c>
      <c r="R675" s="756"/>
      <c r="S675" s="774">
        <v>0</v>
      </c>
      <c r="T675" s="841"/>
      <c r="U675" s="797">
        <v>0</v>
      </c>
    </row>
    <row r="676" spans="1:21" ht="14.4" customHeight="1" x14ac:dyDescent="0.3">
      <c r="A676" s="755">
        <v>30</v>
      </c>
      <c r="B676" s="756" t="s">
        <v>1955</v>
      </c>
      <c r="C676" s="756" t="s">
        <v>1961</v>
      </c>
      <c r="D676" s="839" t="s">
        <v>2992</v>
      </c>
      <c r="E676" s="840" t="s">
        <v>1972</v>
      </c>
      <c r="F676" s="756" t="s">
        <v>1956</v>
      </c>
      <c r="G676" s="756" t="s">
        <v>2290</v>
      </c>
      <c r="H676" s="756" t="s">
        <v>531</v>
      </c>
      <c r="I676" s="756" t="s">
        <v>2291</v>
      </c>
      <c r="J676" s="756" t="s">
        <v>2292</v>
      </c>
      <c r="K676" s="756" t="s">
        <v>2293</v>
      </c>
      <c r="L676" s="757">
        <v>18.809999999999999</v>
      </c>
      <c r="M676" s="757">
        <v>75.239999999999995</v>
      </c>
      <c r="N676" s="756">
        <v>4</v>
      </c>
      <c r="O676" s="841">
        <v>1</v>
      </c>
      <c r="P676" s="757"/>
      <c r="Q676" s="774">
        <v>0</v>
      </c>
      <c r="R676" s="756"/>
      <c r="S676" s="774">
        <v>0</v>
      </c>
      <c r="T676" s="841"/>
      <c r="U676" s="797">
        <v>0</v>
      </c>
    </row>
    <row r="677" spans="1:21" ht="14.4" customHeight="1" x14ac:dyDescent="0.3">
      <c r="A677" s="755">
        <v>30</v>
      </c>
      <c r="B677" s="756" t="s">
        <v>1955</v>
      </c>
      <c r="C677" s="756" t="s">
        <v>1961</v>
      </c>
      <c r="D677" s="839" t="s">
        <v>2992</v>
      </c>
      <c r="E677" s="840" t="s">
        <v>1972</v>
      </c>
      <c r="F677" s="756" t="s">
        <v>1956</v>
      </c>
      <c r="G677" s="756" t="s">
        <v>2148</v>
      </c>
      <c r="H677" s="756" t="s">
        <v>558</v>
      </c>
      <c r="I677" s="756" t="s">
        <v>2707</v>
      </c>
      <c r="J677" s="756" t="s">
        <v>1546</v>
      </c>
      <c r="K677" s="756" t="s">
        <v>2708</v>
      </c>
      <c r="L677" s="757">
        <v>150.59</v>
      </c>
      <c r="M677" s="757">
        <v>150.59</v>
      </c>
      <c r="N677" s="756">
        <v>1</v>
      </c>
      <c r="O677" s="841">
        <v>0.5</v>
      </c>
      <c r="P677" s="757">
        <v>150.59</v>
      </c>
      <c r="Q677" s="774">
        <v>1</v>
      </c>
      <c r="R677" s="756">
        <v>1</v>
      </c>
      <c r="S677" s="774">
        <v>1</v>
      </c>
      <c r="T677" s="841">
        <v>0.5</v>
      </c>
      <c r="U677" s="797">
        <v>1</v>
      </c>
    </row>
    <row r="678" spans="1:21" ht="14.4" customHeight="1" x14ac:dyDescent="0.3">
      <c r="A678" s="755">
        <v>30</v>
      </c>
      <c r="B678" s="756" t="s">
        <v>1955</v>
      </c>
      <c r="C678" s="756" t="s">
        <v>1961</v>
      </c>
      <c r="D678" s="839" t="s">
        <v>2992</v>
      </c>
      <c r="E678" s="840" t="s">
        <v>1972</v>
      </c>
      <c r="F678" s="756" t="s">
        <v>1956</v>
      </c>
      <c r="G678" s="756" t="s">
        <v>2882</v>
      </c>
      <c r="H678" s="756" t="s">
        <v>558</v>
      </c>
      <c r="I678" s="756" t="s">
        <v>2883</v>
      </c>
      <c r="J678" s="756" t="s">
        <v>609</v>
      </c>
      <c r="K678" s="756" t="s">
        <v>1710</v>
      </c>
      <c r="L678" s="757">
        <v>283.86</v>
      </c>
      <c r="M678" s="757">
        <v>283.86</v>
      </c>
      <c r="N678" s="756">
        <v>1</v>
      </c>
      <c r="O678" s="841">
        <v>0.5</v>
      </c>
      <c r="P678" s="757"/>
      <c r="Q678" s="774">
        <v>0</v>
      </c>
      <c r="R678" s="756"/>
      <c r="S678" s="774">
        <v>0</v>
      </c>
      <c r="T678" s="841"/>
      <c r="U678" s="797">
        <v>0</v>
      </c>
    </row>
    <row r="679" spans="1:21" ht="14.4" customHeight="1" x14ac:dyDescent="0.3">
      <c r="A679" s="755">
        <v>30</v>
      </c>
      <c r="B679" s="756" t="s">
        <v>1955</v>
      </c>
      <c r="C679" s="756" t="s">
        <v>1961</v>
      </c>
      <c r="D679" s="839" t="s">
        <v>2992</v>
      </c>
      <c r="E679" s="840" t="s">
        <v>1972</v>
      </c>
      <c r="F679" s="756" t="s">
        <v>1956</v>
      </c>
      <c r="G679" s="756" t="s">
        <v>2494</v>
      </c>
      <c r="H679" s="756" t="s">
        <v>531</v>
      </c>
      <c r="I679" s="756" t="s">
        <v>2884</v>
      </c>
      <c r="J679" s="756" t="s">
        <v>2496</v>
      </c>
      <c r="K679" s="756" t="s">
        <v>2885</v>
      </c>
      <c r="L679" s="757">
        <v>173.31</v>
      </c>
      <c r="M679" s="757">
        <v>173.31</v>
      </c>
      <c r="N679" s="756">
        <v>1</v>
      </c>
      <c r="O679" s="841">
        <v>0.5</v>
      </c>
      <c r="P679" s="757"/>
      <c r="Q679" s="774">
        <v>0</v>
      </c>
      <c r="R679" s="756"/>
      <c r="S679" s="774">
        <v>0</v>
      </c>
      <c r="T679" s="841"/>
      <c r="U679" s="797">
        <v>0</v>
      </c>
    </row>
    <row r="680" spans="1:21" ht="14.4" customHeight="1" x14ac:dyDescent="0.3">
      <c r="A680" s="755">
        <v>30</v>
      </c>
      <c r="B680" s="756" t="s">
        <v>1955</v>
      </c>
      <c r="C680" s="756" t="s">
        <v>1961</v>
      </c>
      <c r="D680" s="839" t="s">
        <v>2992</v>
      </c>
      <c r="E680" s="840" t="s">
        <v>1972</v>
      </c>
      <c r="F680" s="756" t="s">
        <v>1956</v>
      </c>
      <c r="G680" s="756" t="s">
        <v>2401</v>
      </c>
      <c r="H680" s="756" t="s">
        <v>558</v>
      </c>
      <c r="I680" s="756" t="s">
        <v>2402</v>
      </c>
      <c r="J680" s="756" t="s">
        <v>2403</v>
      </c>
      <c r="K680" s="756" t="s">
        <v>2404</v>
      </c>
      <c r="L680" s="757">
        <v>117.46</v>
      </c>
      <c r="M680" s="757">
        <v>352.38</v>
      </c>
      <c r="N680" s="756">
        <v>3</v>
      </c>
      <c r="O680" s="841">
        <v>0.5</v>
      </c>
      <c r="P680" s="757"/>
      <c r="Q680" s="774">
        <v>0</v>
      </c>
      <c r="R680" s="756"/>
      <c r="S680" s="774">
        <v>0</v>
      </c>
      <c r="T680" s="841"/>
      <c r="U680" s="797">
        <v>0</v>
      </c>
    </row>
    <row r="681" spans="1:21" ht="14.4" customHeight="1" x14ac:dyDescent="0.3">
      <c r="A681" s="755">
        <v>30</v>
      </c>
      <c r="B681" s="756" t="s">
        <v>1955</v>
      </c>
      <c r="C681" s="756" t="s">
        <v>1961</v>
      </c>
      <c r="D681" s="839" t="s">
        <v>2992</v>
      </c>
      <c r="E681" s="840" t="s">
        <v>1972</v>
      </c>
      <c r="F681" s="756" t="s">
        <v>1956</v>
      </c>
      <c r="G681" s="756" t="s">
        <v>2401</v>
      </c>
      <c r="H681" s="756" t="s">
        <v>558</v>
      </c>
      <c r="I681" s="756" t="s">
        <v>2886</v>
      </c>
      <c r="J681" s="756" t="s">
        <v>2403</v>
      </c>
      <c r="K681" s="756" t="s">
        <v>2887</v>
      </c>
      <c r="L681" s="757">
        <v>181.94</v>
      </c>
      <c r="M681" s="757">
        <v>545.81999999999994</v>
      </c>
      <c r="N681" s="756">
        <v>3</v>
      </c>
      <c r="O681" s="841">
        <v>0.5</v>
      </c>
      <c r="P681" s="757"/>
      <c r="Q681" s="774">
        <v>0</v>
      </c>
      <c r="R681" s="756"/>
      <c r="S681" s="774">
        <v>0</v>
      </c>
      <c r="T681" s="841"/>
      <c r="U681" s="797">
        <v>0</v>
      </c>
    </row>
    <row r="682" spans="1:21" ht="14.4" customHeight="1" x14ac:dyDescent="0.3">
      <c r="A682" s="755">
        <v>30</v>
      </c>
      <c r="B682" s="756" t="s">
        <v>1955</v>
      </c>
      <c r="C682" s="756" t="s">
        <v>1961</v>
      </c>
      <c r="D682" s="839" t="s">
        <v>2992</v>
      </c>
      <c r="E682" s="840" t="s">
        <v>1972</v>
      </c>
      <c r="F682" s="756" t="s">
        <v>1956</v>
      </c>
      <c r="G682" s="756" t="s">
        <v>2151</v>
      </c>
      <c r="H682" s="756" t="s">
        <v>558</v>
      </c>
      <c r="I682" s="756" t="s">
        <v>1674</v>
      </c>
      <c r="J682" s="756" t="s">
        <v>1675</v>
      </c>
      <c r="K682" s="756" t="s">
        <v>1676</v>
      </c>
      <c r="L682" s="757">
        <v>72.88</v>
      </c>
      <c r="M682" s="757">
        <v>291.52</v>
      </c>
      <c r="N682" s="756">
        <v>4</v>
      </c>
      <c r="O682" s="841">
        <v>1.5</v>
      </c>
      <c r="P682" s="757">
        <v>72.88</v>
      </c>
      <c r="Q682" s="774">
        <v>0.25</v>
      </c>
      <c r="R682" s="756">
        <v>1</v>
      </c>
      <c r="S682" s="774">
        <v>0.25</v>
      </c>
      <c r="T682" s="841">
        <v>1</v>
      </c>
      <c r="U682" s="797">
        <v>0.66666666666666663</v>
      </c>
    </row>
    <row r="683" spans="1:21" ht="14.4" customHeight="1" x14ac:dyDescent="0.3">
      <c r="A683" s="755">
        <v>30</v>
      </c>
      <c r="B683" s="756" t="s">
        <v>1955</v>
      </c>
      <c r="C683" s="756" t="s">
        <v>1961</v>
      </c>
      <c r="D683" s="839" t="s">
        <v>2992</v>
      </c>
      <c r="E683" s="840" t="s">
        <v>1972</v>
      </c>
      <c r="F683" s="756" t="s">
        <v>1956</v>
      </c>
      <c r="G683" s="756" t="s">
        <v>2151</v>
      </c>
      <c r="H683" s="756" t="s">
        <v>558</v>
      </c>
      <c r="I683" s="756" t="s">
        <v>1677</v>
      </c>
      <c r="J683" s="756" t="s">
        <v>1675</v>
      </c>
      <c r="K683" s="756" t="s">
        <v>1678</v>
      </c>
      <c r="L683" s="757">
        <v>218.62</v>
      </c>
      <c r="M683" s="757">
        <v>218.62</v>
      </c>
      <c r="N683" s="756">
        <v>1</v>
      </c>
      <c r="O683" s="841">
        <v>1</v>
      </c>
      <c r="P683" s="757"/>
      <c r="Q683" s="774">
        <v>0</v>
      </c>
      <c r="R683" s="756"/>
      <c r="S683" s="774">
        <v>0</v>
      </c>
      <c r="T683" s="841"/>
      <c r="U683" s="797">
        <v>0</v>
      </c>
    </row>
    <row r="684" spans="1:21" ht="14.4" customHeight="1" x14ac:dyDescent="0.3">
      <c r="A684" s="755">
        <v>30</v>
      </c>
      <c r="B684" s="756" t="s">
        <v>1955</v>
      </c>
      <c r="C684" s="756" t="s">
        <v>1961</v>
      </c>
      <c r="D684" s="839" t="s">
        <v>2992</v>
      </c>
      <c r="E684" s="840" t="s">
        <v>1972</v>
      </c>
      <c r="F684" s="756" t="s">
        <v>1956</v>
      </c>
      <c r="G684" s="756" t="s">
        <v>2151</v>
      </c>
      <c r="H684" s="756" t="s">
        <v>558</v>
      </c>
      <c r="I684" s="756" t="s">
        <v>1682</v>
      </c>
      <c r="J684" s="756" t="s">
        <v>1675</v>
      </c>
      <c r="K684" s="756" t="s">
        <v>1683</v>
      </c>
      <c r="L684" s="757">
        <v>145.72999999999999</v>
      </c>
      <c r="M684" s="757">
        <v>874.37999999999988</v>
      </c>
      <c r="N684" s="756">
        <v>6</v>
      </c>
      <c r="O684" s="841">
        <v>1</v>
      </c>
      <c r="P684" s="757">
        <v>437.18999999999994</v>
      </c>
      <c r="Q684" s="774">
        <v>0.5</v>
      </c>
      <c r="R684" s="756">
        <v>3</v>
      </c>
      <c r="S684" s="774">
        <v>0.5</v>
      </c>
      <c r="T684" s="841">
        <v>0.5</v>
      </c>
      <c r="U684" s="797">
        <v>0.5</v>
      </c>
    </row>
    <row r="685" spans="1:21" ht="14.4" customHeight="1" x14ac:dyDescent="0.3">
      <c r="A685" s="755">
        <v>30</v>
      </c>
      <c r="B685" s="756" t="s">
        <v>1955</v>
      </c>
      <c r="C685" s="756" t="s">
        <v>1961</v>
      </c>
      <c r="D685" s="839" t="s">
        <v>2992</v>
      </c>
      <c r="E685" s="840" t="s">
        <v>1972</v>
      </c>
      <c r="F685" s="756" t="s">
        <v>1956</v>
      </c>
      <c r="G685" s="756" t="s">
        <v>2888</v>
      </c>
      <c r="H685" s="756" t="s">
        <v>531</v>
      </c>
      <c r="I685" s="756" t="s">
        <v>2889</v>
      </c>
      <c r="J685" s="756" t="s">
        <v>2890</v>
      </c>
      <c r="K685" s="756" t="s">
        <v>2891</v>
      </c>
      <c r="L685" s="757">
        <v>0</v>
      </c>
      <c r="M685" s="757">
        <v>0</v>
      </c>
      <c r="N685" s="756">
        <v>2</v>
      </c>
      <c r="O685" s="841">
        <v>1</v>
      </c>
      <c r="P685" s="757"/>
      <c r="Q685" s="774"/>
      <c r="R685" s="756"/>
      <c r="S685" s="774">
        <v>0</v>
      </c>
      <c r="T685" s="841"/>
      <c r="U685" s="797">
        <v>0</v>
      </c>
    </row>
    <row r="686" spans="1:21" ht="14.4" customHeight="1" x14ac:dyDescent="0.3">
      <c r="A686" s="755">
        <v>30</v>
      </c>
      <c r="B686" s="756" t="s">
        <v>1955</v>
      </c>
      <c r="C686" s="756" t="s">
        <v>1961</v>
      </c>
      <c r="D686" s="839" t="s">
        <v>2992</v>
      </c>
      <c r="E686" s="840" t="s">
        <v>1972</v>
      </c>
      <c r="F686" s="756" t="s">
        <v>1956</v>
      </c>
      <c r="G686" s="756" t="s">
        <v>2156</v>
      </c>
      <c r="H686" s="756" t="s">
        <v>558</v>
      </c>
      <c r="I686" s="756" t="s">
        <v>1666</v>
      </c>
      <c r="J686" s="756" t="s">
        <v>1667</v>
      </c>
      <c r="K686" s="756" t="s">
        <v>1668</v>
      </c>
      <c r="L686" s="757">
        <v>10.41</v>
      </c>
      <c r="M686" s="757">
        <v>72.87</v>
      </c>
      <c r="N686" s="756">
        <v>7</v>
      </c>
      <c r="O686" s="841">
        <v>1.5</v>
      </c>
      <c r="P686" s="757">
        <v>52.05</v>
      </c>
      <c r="Q686" s="774">
        <v>0.71428571428571419</v>
      </c>
      <c r="R686" s="756">
        <v>5</v>
      </c>
      <c r="S686" s="774">
        <v>0.7142857142857143</v>
      </c>
      <c r="T686" s="841">
        <v>1</v>
      </c>
      <c r="U686" s="797">
        <v>0.66666666666666663</v>
      </c>
    </row>
    <row r="687" spans="1:21" ht="14.4" customHeight="1" x14ac:dyDescent="0.3">
      <c r="A687" s="755">
        <v>30</v>
      </c>
      <c r="B687" s="756" t="s">
        <v>1955</v>
      </c>
      <c r="C687" s="756" t="s">
        <v>1961</v>
      </c>
      <c r="D687" s="839" t="s">
        <v>2992</v>
      </c>
      <c r="E687" s="840" t="s">
        <v>1972</v>
      </c>
      <c r="F687" s="756" t="s">
        <v>1956</v>
      </c>
      <c r="G687" s="756" t="s">
        <v>2156</v>
      </c>
      <c r="H687" s="756" t="s">
        <v>558</v>
      </c>
      <c r="I687" s="756" t="s">
        <v>1671</v>
      </c>
      <c r="J687" s="756" t="s">
        <v>1667</v>
      </c>
      <c r="K687" s="756" t="s">
        <v>1672</v>
      </c>
      <c r="L687" s="757">
        <v>48.27</v>
      </c>
      <c r="M687" s="757">
        <v>96.54</v>
      </c>
      <c r="N687" s="756">
        <v>2</v>
      </c>
      <c r="O687" s="841">
        <v>0.5</v>
      </c>
      <c r="P687" s="757">
        <v>96.54</v>
      </c>
      <c r="Q687" s="774">
        <v>1</v>
      </c>
      <c r="R687" s="756">
        <v>2</v>
      </c>
      <c r="S687" s="774">
        <v>1</v>
      </c>
      <c r="T687" s="841">
        <v>0.5</v>
      </c>
      <c r="U687" s="797">
        <v>1</v>
      </c>
    </row>
    <row r="688" spans="1:21" ht="14.4" customHeight="1" x14ac:dyDescent="0.3">
      <c r="A688" s="755">
        <v>30</v>
      </c>
      <c r="B688" s="756" t="s">
        <v>1955</v>
      </c>
      <c r="C688" s="756" t="s">
        <v>1961</v>
      </c>
      <c r="D688" s="839" t="s">
        <v>2992</v>
      </c>
      <c r="E688" s="840" t="s">
        <v>1972</v>
      </c>
      <c r="F688" s="756" t="s">
        <v>1956</v>
      </c>
      <c r="G688" s="756" t="s">
        <v>2157</v>
      </c>
      <c r="H688" s="756" t="s">
        <v>531</v>
      </c>
      <c r="I688" s="756" t="s">
        <v>2158</v>
      </c>
      <c r="J688" s="756" t="s">
        <v>1268</v>
      </c>
      <c r="K688" s="756" t="s">
        <v>2159</v>
      </c>
      <c r="L688" s="757">
        <v>117.46</v>
      </c>
      <c r="M688" s="757">
        <v>352.38</v>
      </c>
      <c r="N688" s="756">
        <v>3</v>
      </c>
      <c r="O688" s="841">
        <v>0.5</v>
      </c>
      <c r="P688" s="757"/>
      <c r="Q688" s="774">
        <v>0</v>
      </c>
      <c r="R688" s="756"/>
      <c r="S688" s="774">
        <v>0</v>
      </c>
      <c r="T688" s="841"/>
      <c r="U688" s="797">
        <v>0</v>
      </c>
    </row>
    <row r="689" spans="1:21" ht="14.4" customHeight="1" x14ac:dyDescent="0.3">
      <c r="A689" s="755">
        <v>30</v>
      </c>
      <c r="B689" s="756" t="s">
        <v>1955</v>
      </c>
      <c r="C689" s="756" t="s">
        <v>1961</v>
      </c>
      <c r="D689" s="839" t="s">
        <v>2992</v>
      </c>
      <c r="E689" s="840" t="s">
        <v>1972</v>
      </c>
      <c r="F689" s="756" t="s">
        <v>1956</v>
      </c>
      <c r="G689" s="756" t="s">
        <v>2892</v>
      </c>
      <c r="H689" s="756" t="s">
        <v>531</v>
      </c>
      <c r="I689" s="756" t="s">
        <v>2893</v>
      </c>
      <c r="J689" s="756" t="s">
        <v>2894</v>
      </c>
      <c r="K689" s="756" t="s">
        <v>2895</v>
      </c>
      <c r="L689" s="757">
        <v>203.36</v>
      </c>
      <c r="M689" s="757">
        <v>1423.52</v>
      </c>
      <c r="N689" s="756">
        <v>7</v>
      </c>
      <c r="O689" s="841">
        <v>2</v>
      </c>
      <c r="P689" s="757">
        <v>813.44</v>
      </c>
      <c r="Q689" s="774">
        <v>0.57142857142857151</v>
      </c>
      <c r="R689" s="756">
        <v>4</v>
      </c>
      <c r="S689" s="774">
        <v>0.5714285714285714</v>
      </c>
      <c r="T689" s="841">
        <v>1</v>
      </c>
      <c r="U689" s="797">
        <v>0.5</v>
      </c>
    </row>
    <row r="690" spans="1:21" ht="14.4" customHeight="1" x14ac:dyDescent="0.3">
      <c r="A690" s="755">
        <v>30</v>
      </c>
      <c r="B690" s="756" t="s">
        <v>1955</v>
      </c>
      <c r="C690" s="756" t="s">
        <v>1961</v>
      </c>
      <c r="D690" s="839" t="s">
        <v>2992</v>
      </c>
      <c r="E690" s="840" t="s">
        <v>1972</v>
      </c>
      <c r="F690" s="756" t="s">
        <v>1956</v>
      </c>
      <c r="G690" s="756" t="s">
        <v>2416</v>
      </c>
      <c r="H690" s="756" t="s">
        <v>558</v>
      </c>
      <c r="I690" s="756" t="s">
        <v>1716</v>
      </c>
      <c r="J690" s="756" t="s">
        <v>1715</v>
      </c>
      <c r="K690" s="756" t="s">
        <v>1708</v>
      </c>
      <c r="L690" s="757">
        <v>181.13</v>
      </c>
      <c r="M690" s="757">
        <v>543.39</v>
      </c>
      <c r="N690" s="756">
        <v>3</v>
      </c>
      <c r="O690" s="841">
        <v>0.5</v>
      </c>
      <c r="P690" s="757"/>
      <c r="Q690" s="774">
        <v>0</v>
      </c>
      <c r="R690" s="756"/>
      <c r="S690" s="774">
        <v>0</v>
      </c>
      <c r="T690" s="841"/>
      <c r="U690" s="797">
        <v>0</v>
      </c>
    </row>
    <row r="691" spans="1:21" ht="14.4" customHeight="1" x14ac:dyDescent="0.3">
      <c r="A691" s="755">
        <v>30</v>
      </c>
      <c r="B691" s="756" t="s">
        <v>1955</v>
      </c>
      <c r="C691" s="756" t="s">
        <v>1961</v>
      </c>
      <c r="D691" s="839" t="s">
        <v>2992</v>
      </c>
      <c r="E691" s="840" t="s">
        <v>1972</v>
      </c>
      <c r="F691" s="756" t="s">
        <v>1956</v>
      </c>
      <c r="G691" s="756" t="s">
        <v>2416</v>
      </c>
      <c r="H691" s="756" t="s">
        <v>558</v>
      </c>
      <c r="I691" s="756" t="s">
        <v>2896</v>
      </c>
      <c r="J691" s="756" t="s">
        <v>1715</v>
      </c>
      <c r="K691" s="756" t="s">
        <v>2323</v>
      </c>
      <c r="L691" s="757">
        <v>278.64</v>
      </c>
      <c r="M691" s="757">
        <v>835.92</v>
      </c>
      <c r="N691" s="756">
        <v>3</v>
      </c>
      <c r="O691" s="841">
        <v>0.5</v>
      </c>
      <c r="P691" s="757"/>
      <c r="Q691" s="774">
        <v>0</v>
      </c>
      <c r="R691" s="756"/>
      <c r="S691" s="774">
        <v>0</v>
      </c>
      <c r="T691" s="841"/>
      <c r="U691" s="797">
        <v>0</v>
      </c>
    </row>
    <row r="692" spans="1:21" ht="14.4" customHeight="1" x14ac:dyDescent="0.3">
      <c r="A692" s="755">
        <v>30</v>
      </c>
      <c r="B692" s="756" t="s">
        <v>1955</v>
      </c>
      <c r="C692" s="756" t="s">
        <v>1961</v>
      </c>
      <c r="D692" s="839" t="s">
        <v>2992</v>
      </c>
      <c r="E692" s="840" t="s">
        <v>1972</v>
      </c>
      <c r="F692" s="756" t="s">
        <v>1956</v>
      </c>
      <c r="G692" s="756" t="s">
        <v>2897</v>
      </c>
      <c r="H692" s="756" t="s">
        <v>531</v>
      </c>
      <c r="I692" s="756" t="s">
        <v>2898</v>
      </c>
      <c r="J692" s="756" t="s">
        <v>2899</v>
      </c>
      <c r="K692" s="756" t="s">
        <v>2900</v>
      </c>
      <c r="L692" s="757">
        <v>0</v>
      </c>
      <c r="M692" s="757">
        <v>0</v>
      </c>
      <c r="N692" s="756">
        <v>3</v>
      </c>
      <c r="O692" s="841">
        <v>0.5</v>
      </c>
      <c r="P692" s="757"/>
      <c r="Q692" s="774"/>
      <c r="R692" s="756"/>
      <c r="S692" s="774">
        <v>0</v>
      </c>
      <c r="T692" s="841"/>
      <c r="U692" s="797">
        <v>0</v>
      </c>
    </row>
    <row r="693" spans="1:21" ht="14.4" customHeight="1" x14ac:dyDescent="0.3">
      <c r="A693" s="755">
        <v>30</v>
      </c>
      <c r="B693" s="756" t="s">
        <v>1955</v>
      </c>
      <c r="C693" s="756" t="s">
        <v>1961</v>
      </c>
      <c r="D693" s="839" t="s">
        <v>2992</v>
      </c>
      <c r="E693" s="840" t="s">
        <v>1972</v>
      </c>
      <c r="F693" s="756" t="s">
        <v>1956</v>
      </c>
      <c r="G693" s="756" t="s">
        <v>2897</v>
      </c>
      <c r="H693" s="756" t="s">
        <v>531</v>
      </c>
      <c r="I693" s="756" t="s">
        <v>2901</v>
      </c>
      <c r="J693" s="756" t="s">
        <v>2902</v>
      </c>
      <c r="K693" s="756" t="s">
        <v>2903</v>
      </c>
      <c r="L693" s="757">
        <v>0</v>
      </c>
      <c r="M693" s="757">
        <v>0</v>
      </c>
      <c r="N693" s="756">
        <v>3</v>
      </c>
      <c r="O693" s="841">
        <v>1</v>
      </c>
      <c r="P693" s="757">
        <v>0</v>
      </c>
      <c r="Q693" s="774"/>
      <c r="R693" s="756">
        <v>3</v>
      </c>
      <c r="S693" s="774">
        <v>1</v>
      </c>
      <c r="T693" s="841">
        <v>1</v>
      </c>
      <c r="U693" s="797">
        <v>1</v>
      </c>
    </row>
    <row r="694" spans="1:21" ht="14.4" customHeight="1" x14ac:dyDescent="0.3">
      <c r="A694" s="755">
        <v>30</v>
      </c>
      <c r="B694" s="756" t="s">
        <v>1955</v>
      </c>
      <c r="C694" s="756" t="s">
        <v>1961</v>
      </c>
      <c r="D694" s="839" t="s">
        <v>2992</v>
      </c>
      <c r="E694" s="840" t="s">
        <v>1972</v>
      </c>
      <c r="F694" s="756" t="s">
        <v>1956</v>
      </c>
      <c r="G694" s="756" t="s">
        <v>2904</v>
      </c>
      <c r="H694" s="756" t="s">
        <v>558</v>
      </c>
      <c r="I694" s="756" t="s">
        <v>1872</v>
      </c>
      <c r="J694" s="756" t="s">
        <v>1873</v>
      </c>
      <c r="K694" s="756" t="s">
        <v>1874</v>
      </c>
      <c r="L694" s="757">
        <v>122.96</v>
      </c>
      <c r="M694" s="757">
        <v>368.88</v>
      </c>
      <c r="N694" s="756">
        <v>3</v>
      </c>
      <c r="O694" s="841">
        <v>1</v>
      </c>
      <c r="P694" s="757">
        <v>368.88</v>
      </c>
      <c r="Q694" s="774">
        <v>1</v>
      </c>
      <c r="R694" s="756">
        <v>3</v>
      </c>
      <c r="S694" s="774">
        <v>1</v>
      </c>
      <c r="T694" s="841">
        <v>1</v>
      </c>
      <c r="U694" s="797">
        <v>1</v>
      </c>
    </row>
    <row r="695" spans="1:21" ht="14.4" customHeight="1" x14ac:dyDescent="0.3">
      <c r="A695" s="755">
        <v>30</v>
      </c>
      <c r="B695" s="756" t="s">
        <v>1955</v>
      </c>
      <c r="C695" s="756" t="s">
        <v>1961</v>
      </c>
      <c r="D695" s="839" t="s">
        <v>2992</v>
      </c>
      <c r="E695" s="840" t="s">
        <v>1972</v>
      </c>
      <c r="F695" s="756" t="s">
        <v>1956</v>
      </c>
      <c r="G695" s="756" t="s">
        <v>2904</v>
      </c>
      <c r="H695" s="756" t="s">
        <v>558</v>
      </c>
      <c r="I695" s="756" t="s">
        <v>2905</v>
      </c>
      <c r="J695" s="756" t="s">
        <v>2906</v>
      </c>
      <c r="K695" s="756" t="s">
        <v>2907</v>
      </c>
      <c r="L695" s="757">
        <v>85.16</v>
      </c>
      <c r="M695" s="757">
        <v>170.32</v>
      </c>
      <c r="N695" s="756">
        <v>2</v>
      </c>
      <c r="O695" s="841">
        <v>0.5</v>
      </c>
      <c r="P695" s="757">
        <v>170.32</v>
      </c>
      <c r="Q695" s="774">
        <v>1</v>
      </c>
      <c r="R695" s="756">
        <v>2</v>
      </c>
      <c r="S695" s="774">
        <v>1</v>
      </c>
      <c r="T695" s="841">
        <v>0.5</v>
      </c>
      <c r="U695" s="797">
        <v>1</v>
      </c>
    </row>
    <row r="696" spans="1:21" ht="14.4" customHeight="1" x14ac:dyDescent="0.3">
      <c r="A696" s="755">
        <v>30</v>
      </c>
      <c r="B696" s="756" t="s">
        <v>1955</v>
      </c>
      <c r="C696" s="756" t="s">
        <v>1961</v>
      </c>
      <c r="D696" s="839" t="s">
        <v>2992</v>
      </c>
      <c r="E696" s="840" t="s">
        <v>1972</v>
      </c>
      <c r="F696" s="756" t="s">
        <v>1956</v>
      </c>
      <c r="G696" s="756" t="s">
        <v>2417</v>
      </c>
      <c r="H696" s="756" t="s">
        <v>531</v>
      </c>
      <c r="I696" s="756" t="s">
        <v>2908</v>
      </c>
      <c r="J696" s="756" t="s">
        <v>995</v>
      </c>
      <c r="K696" s="756" t="s">
        <v>2909</v>
      </c>
      <c r="L696" s="757">
        <v>0</v>
      </c>
      <c r="M696" s="757">
        <v>0</v>
      </c>
      <c r="N696" s="756">
        <v>3</v>
      </c>
      <c r="O696" s="841">
        <v>1.5</v>
      </c>
      <c r="P696" s="757">
        <v>0</v>
      </c>
      <c r="Q696" s="774"/>
      <c r="R696" s="756">
        <v>2</v>
      </c>
      <c r="S696" s="774">
        <v>0.66666666666666663</v>
      </c>
      <c r="T696" s="841">
        <v>1</v>
      </c>
      <c r="U696" s="797">
        <v>0.66666666666666663</v>
      </c>
    </row>
    <row r="697" spans="1:21" ht="14.4" customHeight="1" x14ac:dyDescent="0.3">
      <c r="A697" s="755">
        <v>30</v>
      </c>
      <c r="B697" s="756" t="s">
        <v>1955</v>
      </c>
      <c r="C697" s="756" t="s">
        <v>1961</v>
      </c>
      <c r="D697" s="839" t="s">
        <v>2992</v>
      </c>
      <c r="E697" s="840" t="s">
        <v>1972</v>
      </c>
      <c r="F697" s="756" t="s">
        <v>1956</v>
      </c>
      <c r="G697" s="756" t="s">
        <v>2175</v>
      </c>
      <c r="H697" s="756" t="s">
        <v>558</v>
      </c>
      <c r="I697" s="756" t="s">
        <v>1823</v>
      </c>
      <c r="J697" s="756" t="s">
        <v>1824</v>
      </c>
      <c r="K697" s="756" t="s">
        <v>1825</v>
      </c>
      <c r="L697" s="757">
        <v>0</v>
      </c>
      <c r="M697" s="757">
        <v>0</v>
      </c>
      <c r="N697" s="756">
        <v>12</v>
      </c>
      <c r="O697" s="841">
        <v>3.5</v>
      </c>
      <c r="P697" s="757">
        <v>0</v>
      </c>
      <c r="Q697" s="774"/>
      <c r="R697" s="756">
        <v>2</v>
      </c>
      <c r="S697" s="774">
        <v>0.16666666666666666</v>
      </c>
      <c r="T697" s="841">
        <v>1</v>
      </c>
      <c r="U697" s="797">
        <v>0.2857142857142857</v>
      </c>
    </row>
    <row r="698" spans="1:21" ht="14.4" customHeight="1" x14ac:dyDescent="0.3">
      <c r="A698" s="755">
        <v>30</v>
      </c>
      <c r="B698" s="756" t="s">
        <v>1955</v>
      </c>
      <c r="C698" s="756" t="s">
        <v>1961</v>
      </c>
      <c r="D698" s="839" t="s">
        <v>2992</v>
      </c>
      <c r="E698" s="840" t="s">
        <v>1972</v>
      </c>
      <c r="F698" s="756" t="s">
        <v>1956</v>
      </c>
      <c r="G698" s="756" t="s">
        <v>2910</v>
      </c>
      <c r="H698" s="756" t="s">
        <v>531</v>
      </c>
      <c r="I698" s="756" t="s">
        <v>2911</v>
      </c>
      <c r="J698" s="756" t="s">
        <v>2912</v>
      </c>
      <c r="K698" s="756" t="s">
        <v>2913</v>
      </c>
      <c r="L698" s="757">
        <v>60.07</v>
      </c>
      <c r="M698" s="757">
        <v>180.21</v>
      </c>
      <c r="N698" s="756">
        <v>3</v>
      </c>
      <c r="O698" s="841">
        <v>1</v>
      </c>
      <c r="P698" s="757"/>
      <c r="Q698" s="774">
        <v>0</v>
      </c>
      <c r="R698" s="756"/>
      <c r="S698" s="774">
        <v>0</v>
      </c>
      <c r="T698" s="841"/>
      <c r="U698" s="797">
        <v>0</v>
      </c>
    </row>
    <row r="699" spans="1:21" ht="14.4" customHeight="1" x14ac:dyDescent="0.3">
      <c r="A699" s="755">
        <v>30</v>
      </c>
      <c r="B699" s="756" t="s">
        <v>1955</v>
      </c>
      <c r="C699" s="756" t="s">
        <v>1961</v>
      </c>
      <c r="D699" s="839" t="s">
        <v>2992</v>
      </c>
      <c r="E699" s="840" t="s">
        <v>1972</v>
      </c>
      <c r="F699" s="756" t="s">
        <v>1956</v>
      </c>
      <c r="G699" s="756" t="s">
        <v>2176</v>
      </c>
      <c r="H699" s="756" t="s">
        <v>531</v>
      </c>
      <c r="I699" s="756" t="s">
        <v>2914</v>
      </c>
      <c r="J699" s="756" t="s">
        <v>1295</v>
      </c>
      <c r="K699" s="756" t="s">
        <v>2915</v>
      </c>
      <c r="L699" s="757">
        <v>210.38</v>
      </c>
      <c r="M699" s="757">
        <v>210.38</v>
      </c>
      <c r="N699" s="756">
        <v>1</v>
      </c>
      <c r="O699" s="841">
        <v>0.5</v>
      </c>
      <c r="P699" s="757">
        <v>210.38</v>
      </c>
      <c r="Q699" s="774">
        <v>1</v>
      </c>
      <c r="R699" s="756">
        <v>1</v>
      </c>
      <c r="S699" s="774">
        <v>1</v>
      </c>
      <c r="T699" s="841">
        <v>0.5</v>
      </c>
      <c r="U699" s="797">
        <v>1</v>
      </c>
    </row>
    <row r="700" spans="1:21" ht="14.4" customHeight="1" x14ac:dyDescent="0.3">
      <c r="A700" s="755">
        <v>30</v>
      </c>
      <c r="B700" s="756" t="s">
        <v>1955</v>
      </c>
      <c r="C700" s="756" t="s">
        <v>1961</v>
      </c>
      <c r="D700" s="839" t="s">
        <v>2992</v>
      </c>
      <c r="E700" s="840" t="s">
        <v>1972</v>
      </c>
      <c r="F700" s="756" t="s">
        <v>1956</v>
      </c>
      <c r="G700" s="756" t="s">
        <v>2179</v>
      </c>
      <c r="H700" s="756" t="s">
        <v>531</v>
      </c>
      <c r="I700" s="756" t="s">
        <v>2499</v>
      </c>
      <c r="J700" s="756" t="s">
        <v>1303</v>
      </c>
      <c r="K700" s="756" t="s">
        <v>2500</v>
      </c>
      <c r="L700" s="757">
        <v>789.2</v>
      </c>
      <c r="M700" s="757">
        <v>2367.6000000000004</v>
      </c>
      <c r="N700" s="756">
        <v>3</v>
      </c>
      <c r="O700" s="841">
        <v>1</v>
      </c>
      <c r="P700" s="757">
        <v>2367.6000000000004</v>
      </c>
      <c r="Q700" s="774">
        <v>1</v>
      </c>
      <c r="R700" s="756">
        <v>3</v>
      </c>
      <c r="S700" s="774">
        <v>1</v>
      </c>
      <c r="T700" s="841">
        <v>1</v>
      </c>
      <c r="U700" s="797">
        <v>1</v>
      </c>
    </row>
    <row r="701" spans="1:21" ht="14.4" customHeight="1" x14ac:dyDescent="0.3">
      <c r="A701" s="755">
        <v>30</v>
      </c>
      <c r="B701" s="756" t="s">
        <v>1955</v>
      </c>
      <c r="C701" s="756" t="s">
        <v>1961</v>
      </c>
      <c r="D701" s="839" t="s">
        <v>2992</v>
      </c>
      <c r="E701" s="840" t="s">
        <v>1972</v>
      </c>
      <c r="F701" s="756" t="s">
        <v>1956</v>
      </c>
      <c r="G701" s="756" t="s">
        <v>2501</v>
      </c>
      <c r="H701" s="756" t="s">
        <v>531</v>
      </c>
      <c r="I701" s="756" t="s">
        <v>2916</v>
      </c>
      <c r="J701" s="756" t="s">
        <v>2917</v>
      </c>
      <c r="K701" s="756" t="s">
        <v>2918</v>
      </c>
      <c r="L701" s="757">
        <v>280.38</v>
      </c>
      <c r="M701" s="757">
        <v>280.38</v>
      </c>
      <c r="N701" s="756">
        <v>1</v>
      </c>
      <c r="O701" s="841">
        <v>0.5</v>
      </c>
      <c r="P701" s="757"/>
      <c r="Q701" s="774">
        <v>0</v>
      </c>
      <c r="R701" s="756"/>
      <c r="S701" s="774">
        <v>0</v>
      </c>
      <c r="T701" s="841"/>
      <c r="U701" s="797">
        <v>0</v>
      </c>
    </row>
    <row r="702" spans="1:21" ht="14.4" customHeight="1" x14ac:dyDescent="0.3">
      <c r="A702" s="755">
        <v>30</v>
      </c>
      <c r="B702" s="756" t="s">
        <v>1955</v>
      </c>
      <c r="C702" s="756" t="s">
        <v>1961</v>
      </c>
      <c r="D702" s="839" t="s">
        <v>2992</v>
      </c>
      <c r="E702" s="840" t="s">
        <v>1972</v>
      </c>
      <c r="F702" s="756" t="s">
        <v>1956</v>
      </c>
      <c r="G702" s="756" t="s">
        <v>2191</v>
      </c>
      <c r="H702" s="756" t="s">
        <v>531</v>
      </c>
      <c r="I702" s="756" t="s">
        <v>2192</v>
      </c>
      <c r="J702" s="756" t="s">
        <v>1237</v>
      </c>
      <c r="K702" s="756" t="s">
        <v>1807</v>
      </c>
      <c r="L702" s="757">
        <v>122.73</v>
      </c>
      <c r="M702" s="757">
        <v>245.46</v>
      </c>
      <c r="N702" s="756">
        <v>2</v>
      </c>
      <c r="O702" s="841">
        <v>0.5</v>
      </c>
      <c r="P702" s="757"/>
      <c r="Q702" s="774">
        <v>0</v>
      </c>
      <c r="R702" s="756"/>
      <c r="S702" s="774">
        <v>0</v>
      </c>
      <c r="T702" s="841"/>
      <c r="U702" s="797">
        <v>0</v>
      </c>
    </row>
    <row r="703" spans="1:21" ht="14.4" customHeight="1" x14ac:dyDescent="0.3">
      <c r="A703" s="755">
        <v>30</v>
      </c>
      <c r="B703" s="756" t="s">
        <v>1955</v>
      </c>
      <c r="C703" s="756" t="s">
        <v>1961</v>
      </c>
      <c r="D703" s="839" t="s">
        <v>2992</v>
      </c>
      <c r="E703" s="840" t="s">
        <v>1972</v>
      </c>
      <c r="F703" s="756" t="s">
        <v>1956</v>
      </c>
      <c r="G703" s="756" t="s">
        <v>2307</v>
      </c>
      <c r="H703" s="756" t="s">
        <v>531</v>
      </c>
      <c r="I703" s="756" t="s">
        <v>2919</v>
      </c>
      <c r="J703" s="756" t="s">
        <v>2750</v>
      </c>
      <c r="K703" s="756" t="s">
        <v>2920</v>
      </c>
      <c r="L703" s="757">
        <v>0</v>
      </c>
      <c r="M703" s="757">
        <v>0</v>
      </c>
      <c r="N703" s="756">
        <v>5</v>
      </c>
      <c r="O703" s="841">
        <v>0.5</v>
      </c>
      <c r="P703" s="757"/>
      <c r="Q703" s="774"/>
      <c r="R703" s="756"/>
      <c r="S703" s="774">
        <v>0</v>
      </c>
      <c r="T703" s="841"/>
      <c r="U703" s="797">
        <v>0</v>
      </c>
    </row>
    <row r="704" spans="1:21" ht="14.4" customHeight="1" x14ac:dyDescent="0.3">
      <c r="A704" s="755">
        <v>30</v>
      </c>
      <c r="B704" s="756" t="s">
        <v>1955</v>
      </c>
      <c r="C704" s="756" t="s">
        <v>1961</v>
      </c>
      <c r="D704" s="839" t="s">
        <v>2992</v>
      </c>
      <c r="E704" s="840" t="s">
        <v>1972</v>
      </c>
      <c r="F704" s="756" t="s">
        <v>1956</v>
      </c>
      <c r="G704" s="756" t="s">
        <v>2921</v>
      </c>
      <c r="H704" s="756" t="s">
        <v>531</v>
      </c>
      <c r="I704" s="756" t="s">
        <v>2922</v>
      </c>
      <c r="J704" s="756" t="s">
        <v>1266</v>
      </c>
      <c r="K704" s="756" t="s">
        <v>2923</v>
      </c>
      <c r="L704" s="757">
        <v>75.349999999999994</v>
      </c>
      <c r="M704" s="757">
        <v>75.349999999999994</v>
      </c>
      <c r="N704" s="756">
        <v>1</v>
      </c>
      <c r="O704" s="841">
        <v>1</v>
      </c>
      <c r="P704" s="757">
        <v>75.349999999999994</v>
      </c>
      <c r="Q704" s="774">
        <v>1</v>
      </c>
      <c r="R704" s="756">
        <v>1</v>
      </c>
      <c r="S704" s="774">
        <v>1</v>
      </c>
      <c r="T704" s="841">
        <v>1</v>
      </c>
      <c r="U704" s="797">
        <v>1</v>
      </c>
    </row>
    <row r="705" spans="1:21" ht="14.4" customHeight="1" x14ac:dyDescent="0.3">
      <c r="A705" s="755">
        <v>30</v>
      </c>
      <c r="B705" s="756" t="s">
        <v>1955</v>
      </c>
      <c r="C705" s="756" t="s">
        <v>1961</v>
      </c>
      <c r="D705" s="839" t="s">
        <v>2992</v>
      </c>
      <c r="E705" s="840" t="s">
        <v>1972</v>
      </c>
      <c r="F705" s="756" t="s">
        <v>1956</v>
      </c>
      <c r="G705" s="756" t="s">
        <v>2443</v>
      </c>
      <c r="H705" s="756" t="s">
        <v>531</v>
      </c>
      <c r="I705" s="756" t="s">
        <v>2444</v>
      </c>
      <c r="J705" s="756" t="s">
        <v>771</v>
      </c>
      <c r="K705" s="756" t="s">
        <v>2445</v>
      </c>
      <c r="L705" s="757">
        <v>43.94</v>
      </c>
      <c r="M705" s="757">
        <v>87.88</v>
      </c>
      <c r="N705" s="756">
        <v>2</v>
      </c>
      <c r="O705" s="841">
        <v>0.5</v>
      </c>
      <c r="P705" s="757">
        <v>87.88</v>
      </c>
      <c r="Q705" s="774">
        <v>1</v>
      </c>
      <c r="R705" s="756">
        <v>2</v>
      </c>
      <c r="S705" s="774">
        <v>1</v>
      </c>
      <c r="T705" s="841">
        <v>0.5</v>
      </c>
      <c r="U705" s="797">
        <v>1</v>
      </c>
    </row>
    <row r="706" spans="1:21" ht="14.4" customHeight="1" x14ac:dyDescent="0.3">
      <c r="A706" s="755">
        <v>30</v>
      </c>
      <c r="B706" s="756" t="s">
        <v>1955</v>
      </c>
      <c r="C706" s="756" t="s">
        <v>1961</v>
      </c>
      <c r="D706" s="839" t="s">
        <v>2992</v>
      </c>
      <c r="E706" s="840" t="s">
        <v>1972</v>
      </c>
      <c r="F706" s="756" t="s">
        <v>1956</v>
      </c>
      <c r="G706" s="756" t="s">
        <v>2443</v>
      </c>
      <c r="H706" s="756" t="s">
        <v>531</v>
      </c>
      <c r="I706" s="756" t="s">
        <v>2446</v>
      </c>
      <c r="J706" s="756" t="s">
        <v>771</v>
      </c>
      <c r="K706" s="756" t="s">
        <v>2445</v>
      </c>
      <c r="L706" s="757">
        <v>43.94</v>
      </c>
      <c r="M706" s="757">
        <v>131.82</v>
      </c>
      <c r="N706" s="756">
        <v>3</v>
      </c>
      <c r="O706" s="841">
        <v>0.5</v>
      </c>
      <c r="P706" s="757"/>
      <c r="Q706" s="774">
        <v>0</v>
      </c>
      <c r="R706" s="756"/>
      <c r="S706" s="774">
        <v>0</v>
      </c>
      <c r="T706" s="841"/>
      <c r="U706" s="797">
        <v>0</v>
      </c>
    </row>
    <row r="707" spans="1:21" ht="14.4" customHeight="1" x14ac:dyDescent="0.3">
      <c r="A707" s="755">
        <v>30</v>
      </c>
      <c r="B707" s="756" t="s">
        <v>1955</v>
      </c>
      <c r="C707" s="756" t="s">
        <v>1961</v>
      </c>
      <c r="D707" s="839" t="s">
        <v>2992</v>
      </c>
      <c r="E707" s="840" t="s">
        <v>1972</v>
      </c>
      <c r="F707" s="756" t="s">
        <v>1956</v>
      </c>
      <c r="G707" s="756" t="s">
        <v>2197</v>
      </c>
      <c r="H707" s="756" t="s">
        <v>531</v>
      </c>
      <c r="I707" s="756" t="s">
        <v>2311</v>
      </c>
      <c r="J707" s="756" t="s">
        <v>668</v>
      </c>
      <c r="K707" s="756" t="s">
        <v>2312</v>
      </c>
      <c r="L707" s="757">
        <v>271.94</v>
      </c>
      <c r="M707" s="757">
        <v>271.94</v>
      </c>
      <c r="N707" s="756">
        <v>1</v>
      </c>
      <c r="O707" s="841">
        <v>1</v>
      </c>
      <c r="P707" s="757"/>
      <c r="Q707" s="774">
        <v>0</v>
      </c>
      <c r="R707" s="756"/>
      <c r="S707" s="774">
        <v>0</v>
      </c>
      <c r="T707" s="841"/>
      <c r="U707" s="797">
        <v>0</v>
      </c>
    </row>
    <row r="708" spans="1:21" ht="14.4" customHeight="1" x14ac:dyDescent="0.3">
      <c r="A708" s="755">
        <v>30</v>
      </c>
      <c r="B708" s="756" t="s">
        <v>1955</v>
      </c>
      <c r="C708" s="756" t="s">
        <v>1961</v>
      </c>
      <c r="D708" s="839" t="s">
        <v>2992</v>
      </c>
      <c r="E708" s="840" t="s">
        <v>1972</v>
      </c>
      <c r="F708" s="756" t="s">
        <v>1956</v>
      </c>
      <c r="G708" s="756" t="s">
        <v>2197</v>
      </c>
      <c r="H708" s="756" t="s">
        <v>531</v>
      </c>
      <c r="I708" s="756" t="s">
        <v>2924</v>
      </c>
      <c r="J708" s="756" t="s">
        <v>2925</v>
      </c>
      <c r="K708" s="756" t="s">
        <v>2926</v>
      </c>
      <c r="L708" s="757">
        <v>151.62</v>
      </c>
      <c r="M708" s="757">
        <v>303.24</v>
      </c>
      <c r="N708" s="756">
        <v>2</v>
      </c>
      <c r="O708" s="841">
        <v>0.5</v>
      </c>
      <c r="P708" s="757"/>
      <c r="Q708" s="774">
        <v>0</v>
      </c>
      <c r="R708" s="756"/>
      <c r="S708" s="774">
        <v>0</v>
      </c>
      <c r="T708" s="841"/>
      <c r="U708" s="797">
        <v>0</v>
      </c>
    </row>
    <row r="709" spans="1:21" ht="14.4" customHeight="1" x14ac:dyDescent="0.3">
      <c r="A709" s="755">
        <v>30</v>
      </c>
      <c r="B709" s="756" t="s">
        <v>1955</v>
      </c>
      <c r="C709" s="756" t="s">
        <v>1961</v>
      </c>
      <c r="D709" s="839" t="s">
        <v>2992</v>
      </c>
      <c r="E709" s="840" t="s">
        <v>1972</v>
      </c>
      <c r="F709" s="756" t="s">
        <v>1956</v>
      </c>
      <c r="G709" s="756" t="s">
        <v>2197</v>
      </c>
      <c r="H709" s="756" t="s">
        <v>531</v>
      </c>
      <c r="I709" s="756" t="s">
        <v>2927</v>
      </c>
      <c r="J709" s="756" t="s">
        <v>662</v>
      </c>
      <c r="K709" s="756" t="s">
        <v>2928</v>
      </c>
      <c r="L709" s="757">
        <v>0</v>
      </c>
      <c r="M709" s="757">
        <v>0</v>
      </c>
      <c r="N709" s="756">
        <v>2</v>
      </c>
      <c r="O709" s="841">
        <v>0.5</v>
      </c>
      <c r="P709" s="757"/>
      <c r="Q709" s="774"/>
      <c r="R709" s="756"/>
      <c r="S709" s="774">
        <v>0</v>
      </c>
      <c r="T709" s="841"/>
      <c r="U709" s="797">
        <v>0</v>
      </c>
    </row>
    <row r="710" spans="1:21" ht="14.4" customHeight="1" x14ac:dyDescent="0.3">
      <c r="A710" s="755">
        <v>30</v>
      </c>
      <c r="B710" s="756" t="s">
        <v>1955</v>
      </c>
      <c r="C710" s="756" t="s">
        <v>1961</v>
      </c>
      <c r="D710" s="839" t="s">
        <v>2992</v>
      </c>
      <c r="E710" s="840" t="s">
        <v>1972</v>
      </c>
      <c r="F710" s="756" t="s">
        <v>1956</v>
      </c>
      <c r="G710" s="756" t="s">
        <v>2197</v>
      </c>
      <c r="H710" s="756" t="s">
        <v>531</v>
      </c>
      <c r="I710" s="756" t="s">
        <v>2929</v>
      </c>
      <c r="J710" s="756" t="s">
        <v>670</v>
      </c>
      <c r="K710" s="756" t="s">
        <v>2930</v>
      </c>
      <c r="L710" s="757">
        <v>0</v>
      </c>
      <c r="M710" s="757">
        <v>0</v>
      </c>
      <c r="N710" s="756">
        <v>1</v>
      </c>
      <c r="O710" s="841">
        <v>0.5</v>
      </c>
      <c r="P710" s="757">
        <v>0</v>
      </c>
      <c r="Q710" s="774"/>
      <c r="R710" s="756">
        <v>1</v>
      </c>
      <c r="S710" s="774">
        <v>1</v>
      </c>
      <c r="T710" s="841">
        <v>0.5</v>
      </c>
      <c r="U710" s="797">
        <v>1</v>
      </c>
    </row>
    <row r="711" spans="1:21" ht="14.4" customHeight="1" x14ac:dyDescent="0.3">
      <c r="A711" s="755">
        <v>30</v>
      </c>
      <c r="B711" s="756" t="s">
        <v>1955</v>
      </c>
      <c r="C711" s="756" t="s">
        <v>1961</v>
      </c>
      <c r="D711" s="839" t="s">
        <v>2992</v>
      </c>
      <c r="E711" s="840" t="s">
        <v>1972</v>
      </c>
      <c r="F711" s="756" t="s">
        <v>1956</v>
      </c>
      <c r="G711" s="756" t="s">
        <v>2208</v>
      </c>
      <c r="H711" s="756" t="s">
        <v>558</v>
      </c>
      <c r="I711" s="756" t="s">
        <v>2754</v>
      </c>
      <c r="J711" s="756" t="s">
        <v>683</v>
      </c>
      <c r="K711" s="756" t="s">
        <v>2755</v>
      </c>
      <c r="L711" s="757">
        <v>0</v>
      </c>
      <c r="M711" s="757">
        <v>0</v>
      </c>
      <c r="N711" s="756">
        <v>3</v>
      </c>
      <c r="O711" s="841">
        <v>1.5</v>
      </c>
      <c r="P711" s="757">
        <v>0</v>
      </c>
      <c r="Q711" s="774"/>
      <c r="R711" s="756">
        <v>2</v>
      </c>
      <c r="S711" s="774">
        <v>0.66666666666666663</v>
      </c>
      <c r="T711" s="841">
        <v>1</v>
      </c>
      <c r="U711" s="797">
        <v>0.66666666666666663</v>
      </c>
    </row>
    <row r="712" spans="1:21" ht="14.4" customHeight="1" x14ac:dyDescent="0.3">
      <c r="A712" s="755">
        <v>30</v>
      </c>
      <c r="B712" s="756" t="s">
        <v>1955</v>
      </c>
      <c r="C712" s="756" t="s">
        <v>1961</v>
      </c>
      <c r="D712" s="839" t="s">
        <v>2992</v>
      </c>
      <c r="E712" s="840" t="s">
        <v>1972</v>
      </c>
      <c r="F712" s="756" t="s">
        <v>1956</v>
      </c>
      <c r="G712" s="756" t="s">
        <v>2313</v>
      </c>
      <c r="H712" s="756" t="s">
        <v>531</v>
      </c>
      <c r="I712" s="756" t="s">
        <v>2756</v>
      </c>
      <c r="J712" s="756" t="s">
        <v>2757</v>
      </c>
      <c r="K712" s="756" t="s">
        <v>1859</v>
      </c>
      <c r="L712" s="757">
        <v>0</v>
      </c>
      <c r="M712" s="757">
        <v>0</v>
      </c>
      <c r="N712" s="756">
        <v>2</v>
      </c>
      <c r="O712" s="841">
        <v>1</v>
      </c>
      <c r="P712" s="757">
        <v>0</v>
      </c>
      <c r="Q712" s="774"/>
      <c r="R712" s="756">
        <v>2</v>
      </c>
      <c r="S712" s="774">
        <v>1</v>
      </c>
      <c r="T712" s="841">
        <v>1</v>
      </c>
      <c r="U712" s="797">
        <v>1</v>
      </c>
    </row>
    <row r="713" spans="1:21" ht="14.4" customHeight="1" x14ac:dyDescent="0.3">
      <c r="A713" s="755">
        <v>30</v>
      </c>
      <c r="B713" s="756" t="s">
        <v>1955</v>
      </c>
      <c r="C713" s="756" t="s">
        <v>1961</v>
      </c>
      <c r="D713" s="839" t="s">
        <v>2992</v>
      </c>
      <c r="E713" s="840" t="s">
        <v>1972</v>
      </c>
      <c r="F713" s="756" t="s">
        <v>1956</v>
      </c>
      <c r="G713" s="756" t="s">
        <v>2313</v>
      </c>
      <c r="H713" s="756" t="s">
        <v>531</v>
      </c>
      <c r="I713" s="756" t="s">
        <v>2931</v>
      </c>
      <c r="J713" s="756" t="s">
        <v>1863</v>
      </c>
      <c r="K713" s="756" t="s">
        <v>1861</v>
      </c>
      <c r="L713" s="757">
        <v>0</v>
      </c>
      <c r="M713" s="757">
        <v>0</v>
      </c>
      <c r="N713" s="756">
        <v>1</v>
      </c>
      <c r="O713" s="841">
        <v>0.5</v>
      </c>
      <c r="P713" s="757"/>
      <c r="Q713" s="774"/>
      <c r="R713" s="756"/>
      <c r="S713" s="774">
        <v>0</v>
      </c>
      <c r="T713" s="841"/>
      <c r="U713" s="797">
        <v>0</v>
      </c>
    </row>
    <row r="714" spans="1:21" ht="14.4" customHeight="1" x14ac:dyDescent="0.3">
      <c r="A714" s="755">
        <v>30</v>
      </c>
      <c r="B714" s="756" t="s">
        <v>1955</v>
      </c>
      <c r="C714" s="756" t="s">
        <v>1961</v>
      </c>
      <c r="D714" s="839" t="s">
        <v>2992</v>
      </c>
      <c r="E714" s="840" t="s">
        <v>1972</v>
      </c>
      <c r="F714" s="756" t="s">
        <v>1956</v>
      </c>
      <c r="G714" s="756" t="s">
        <v>2451</v>
      </c>
      <c r="H714" s="756" t="s">
        <v>531</v>
      </c>
      <c r="I714" s="756" t="s">
        <v>2932</v>
      </c>
      <c r="J714" s="756" t="s">
        <v>2453</v>
      </c>
      <c r="K714" s="756" t="s">
        <v>2933</v>
      </c>
      <c r="L714" s="757">
        <v>227.8</v>
      </c>
      <c r="M714" s="757">
        <v>683.40000000000009</v>
      </c>
      <c r="N714" s="756">
        <v>3</v>
      </c>
      <c r="O714" s="841">
        <v>0.5</v>
      </c>
      <c r="P714" s="757">
        <v>683.40000000000009</v>
      </c>
      <c r="Q714" s="774">
        <v>1</v>
      </c>
      <c r="R714" s="756">
        <v>3</v>
      </c>
      <c r="S714" s="774">
        <v>1</v>
      </c>
      <c r="T714" s="841">
        <v>0.5</v>
      </c>
      <c r="U714" s="797">
        <v>1</v>
      </c>
    </row>
    <row r="715" spans="1:21" ht="14.4" customHeight="1" x14ac:dyDescent="0.3">
      <c r="A715" s="755">
        <v>30</v>
      </c>
      <c r="B715" s="756" t="s">
        <v>1955</v>
      </c>
      <c r="C715" s="756" t="s">
        <v>1961</v>
      </c>
      <c r="D715" s="839" t="s">
        <v>2992</v>
      </c>
      <c r="E715" s="840" t="s">
        <v>1972</v>
      </c>
      <c r="F715" s="756" t="s">
        <v>1956</v>
      </c>
      <c r="G715" s="756" t="s">
        <v>2763</v>
      </c>
      <c r="H715" s="756" t="s">
        <v>531</v>
      </c>
      <c r="I715" s="756" t="s">
        <v>2764</v>
      </c>
      <c r="J715" s="756" t="s">
        <v>2765</v>
      </c>
      <c r="K715" s="756" t="s">
        <v>2766</v>
      </c>
      <c r="L715" s="757">
        <v>0</v>
      </c>
      <c r="M715" s="757">
        <v>0</v>
      </c>
      <c r="N715" s="756">
        <v>1</v>
      </c>
      <c r="O715" s="841">
        <v>1</v>
      </c>
      <c r="P715" s="757"/>
      <c r="Q715" s="774"/>
      <c r="R715" s="756"/>
      <c r="S715" s="774">
        <v>0</v>
      </c>
      <c r="T715" s="841"/>
      <c r="U715" s="797">
        <v>0</v>
      </c>
    </row>
    <row r="716" spans="1:21" ht="14.4" customHeight="1" x14ac:dyDescent="0.3">
      <c r="A716" s="755">
        <v>30</v>
      </c>
      <c r="B716" s="756" t="s">
        <v>1955</v>
      </c>
      <c r="C716" s="756" t="s">
        <v>1961</v>
      </c>
      <c r="D716" s="839" t="s">
        <v>2992</v>
      </c>
      <c r="E716" s="840" t="s">
        <v>1972</v>
      </c>
      <c r="F716" s="756" t="s">
        <v>1957</v>
      </c>
      <c r="G716" s="756" t="s">
        <v>2218</v>
      </c>
      <c r="H716" s="756" t="s">
        <v>531</v>
      </c>
      <c r="I716" s="756" t="s">
        <v>2794</v>
      </c>
      <c r="J716" s="756" t="s">
        <v>2220</v>
      </c>
      <c r="K716" s="756"/>
      <c r="L716" s="757">
        <v>0</v>
      </c>
      <c r="M716" s="757">
        <v>0</v>
      </c>
      <c r="N716" s="756">
        <v>17</v>
      </c>
      <c r="O716" s="841">
        <v>17</v>
      </c>
      <c r="P716" s="757">
        <v>0</v>
      </c>
      <c r="Q716" s="774"/>
      <c r="R716" s="756">
        <v>13</v>
      </c>
      <c r="S716" s="774">
        <v>0.76470588235294112</v>
      </c>
      <c r="T716" s="841">
        <v>13</v>
      </c>
      <c r="U716" s="797">
        <v>0.76470588235294112</v>
      </c>
    </row>
    <row r="717" spans="1:21" ht="14.4" customHeight="1" x14ac:dyDescent="0.3">
      <c r="A717" s="755">
        <v>30</v>
      </c>
      <c r="B717" s="756" t="s">
        <v>1955</v>
      </c>
      <c r="C717" s="756" t="s">
        <v>1961</v>
      </c>
      <c r="D717" s="839" t="s">
        <v>2992</v>
      </c>
      <c r="E717" s="840" t="s">
        <v>1972</v>
      </c>
      <c r="F717" s="756" t="s">
        <v>1958</v>
      </c>
      <c r="G717" s="756" t="s">
        <v>2934</v>
      </c>
      <c r="H717" s="756" t="s">
        <v>531</v>
      </c>
      <c r="I717" s="756" t="s">
        <v>2935</v>
      </c>
      <c r="J717" s="756" t="s">
        <v>2936</v>
      </c>
      <c r="K717" s="756" t="s">
        <v>2937</v>
      </c>
      <c r="L717" s="757">
        <v>774.12</v>
      </c>
      <c r="M717" s="757">
        <v>2322.36</v>
      </c>
      <c r="N717" s="756">
        <v>3</v>
      </c>
      <c r="O717" s="841">
        <v>2</v>
      </c>
      <c r="P717" s="757">
        <v>2322.36</v>
      </c>
      <c r="Q717" s="774">
        <v>1</v>
      </c>
      <c r="R717" s="756">
        <v>3</v>
      </c>
      <c r="S717" s="774">
        <v>1</v>
      </c>
      <c r="T717" s="841">
        <v>2</v>
      </c>
      <c r="U717" s="797">
        <v>1</v>
      </c>
    </row>
    <row r="718" spans="1:21" ht="14.4" customHeight="1" x14ac:dyDescent="0.3">
      <c r="A718" s="755">
        <v>30</v>
      </c>
      <c r="B718" s="756" t="s">
        <v>1955</v>
      </c>
      <c r="C718" s="756" t="s">
        <v>1961</v>
      </c>
      <c r="D718" s="839" t="s">
        <v>2992</v>
      </c>
      <c r="E718" s="840" t="s">
        <v>1972</v>
      </c>
      <c r="F718" s="756" t="s">
        <v>1958</v>
      </c>
      <c r="G718" s="756" t="s">
        <v>2938</v>
      </c>
      <c r="H718" s="756" t="s">
        <v>531</v>
      </c>
      <c r="I718" s="756" t="s">
        <v>2939</v>
      </c>
      <c r="J718" s="756" t="s">
        <v>2940</v>
      </c>
      <c r="K718" s="756" t="s">
        <v>2941</v>
      </c>
      <c r="L718" s="757">
        <v>410</v>
      </c>
      <c r="M718" s="757">
        <v>2460</v>
      </c>
      <c r="N718" s="756">
        <v>6</v>
      </c>
      <c r="O718" s="841">
        <v>6</v>
      </c>
      <c r="P718" s="757"/>
      <c r="Q718" s="774">
        <v>0</v>
      </c>
      <c r="R718" s="756"/>
      <c r="S718" s="774">
        <v>0</v>
      </c>
      <c r="T718" s="841"/>
      <c r="U718" s="797">
        <v>0</v>
      </c>
    </row>
    <row r="719" spans="1:21" ht="14.4" customHeight="1" x14ac:dyDescent="0.3">
      <c r="A719" s="755">
        <v>30</v>
      </c>
      <c r="B719" s="756" t="s">
        <v>1955</v>
      </c>
      <c r="C719" s="756" t="s">
        <v>1961</v>
      </c>
      <c r="D719" s="839" t="s">
        <v>2992</v>
      </c>
      <c r="E719" s="840" t="s">
        <v>1972</v>
      </c>
      <c r="F719" s="756" t="s">
        <v>1958</v>
      </c>
      <c r="G719" s="756" t="s">
        <v>2772</v>
      </c>
      <c r="H719" s="756" t="s">
        <v>531</v>
      </c>
      <c r="I719" s="756" t="s">
        <v>2773</v>
      </c>
      <c r="J719" s="756" t="s">
        <v>2774</v>
      </c>
      <c r="K719" s="756" t="s">
        <v>2775</v>
      </c>
      <c r="L719" s="757">
        <v>135.43</v>
      </c>
      <c r="M719" s="757">
        <v>1218.8700000000001</v>
      </c>
      <c r="N719" s="756">
        <v>9</v>
      </c>
      <c r="O719" s="841">
        <v>1</v>
      </c>
      <c r="P719" s="757"/>
      <c r="Q719" s="774">
        <v>0</v>
      </c>
      <c r="R719" s="756"/>
      <c r="S719" s="774">
        <v>0</v>
      </c>
      <c r="T719" s="841"/>
      <c r="U719" s="797">
        <v>0</v>
      </c>
    </row>
    <row r="720" spans="1:21" ht="14.4" customHeight="1" x14ac:dyDescent="0.3">
      <c r="A720" s="755">
        <v>30</v>
      </c>
      <c r="B720" s="756" t="s">
        <v>1955</v>
      </c>
      <c r="C720" s="756" t="s">
        <v>1961</v>
      </c>
      <c r="D720" s="839" t="s">
        <v>2992</v>
      </c>
      <c r="E720" s="840" t="s">
        <v>1974</v>
      </c>
      <c r="F720" s="756" t="s">
        <v>1956</v>
      </c>
      <c r="G720" s="756" t="s">
        <v>2942</v>
      </c>
      <c r="H720" s="756" t="s">
        <v>531</v>
      </c>
      <c r="I720" s="756" t="s">
        <v>2943</v>
      </c>
      <c r="J720" s="756" t="s">
        <v>2944</v>
      </c>
      <c r="K720" s="756" t="s">
        <v>2945</v>
      </c>
      <c r="L720" s="757">
        <v>28.81</v>
      </c>
      <c r="M720" s="757">
        <v>57.62</v>
      </c>
      <c r="N720" s="756">
        <v>2</v>
      </c>
      <c r="O720" s="841">
        <v>1</v>
      </c>
      <c r="P720" s="757"/>
      <c r="Q720" s="774">
        <v>0</v>
      </c>
      <c r="R720" s="756"/>
      <c r="S720" s="774">
        <v>0</v>
      </c>
      <c r="T720" s="841"/>
      <c r="U720" s="797">
        <v>0</v>
      </c>
    </row>
    <row r="721" spans="1:21" ht="14.4" customHeight="1" x14ac:dyDescent="0.3">
      <c r="A721" s="755">
        <v>30</v>
      </c>
      <c r="B721" s="756" t="s">
        <v>1955</v>
      </c>
      <c r="C721" s="756" t="s">
        <v>1961</v>
      </c>
      <c r="D721" s="839" t="s">
        <v>2992</v>
      </c>
      <c r="E721" s="840" t="s">
        <v>1975</v>
      </c>
      <c r="F721" s="756" t="s">
        <v>1956</v>
      </c>
      <c r="G721" s="756" t="s">
        <v>1976</v>
      </c>
      <c r="H721" s="756" t="s">
        <v>531</v>
      </c>
      <c r="I721" s="756" t="s">
        <v>2583</v>
      </c>
      <c r="J721" s="756" t="s">
        <v>2584</v>
      </c>
      <c r="K721" s="756" t="s">
        <v>2531</v>
      </c>
      <c r="L721" s="757">
        <v>72.55</v>
      </c>
      <c r="M721" s="757">
        <v>145.1</v>
      </c>
      <c r="N721" s="756">
        <v>2</v>
      </c>
      <c r="O721" s="841">
        <v>1</v>
      </c>
      <c r="P721" s="757">
        <v>145.1</v>
      </c>
      <c r="Q721" s="774">
        <v>1</v>
      </c>
      <c r="R721" s="756">
        <v>2</v>
      </c>
      <c r="S721" s="774">
        <v>1</v>
      </c>
      <c r="T721" s="841">
        <v>1</v>
      </c>
      <c r="U721" s="797">
        <v>1</v>
      </c>
    </row>
    <row r="722" spans="1:21" ht="14.4" customHeight="1" x14ac:dyDescent="0.3">
      <c r="A722" s="755">
        <v>30</v>
      </c>
      <c r="B722" s="756" t="s">
        <v>1955</v>
      </c>
      <c r="C722" s="756" t="s">
        <v>1961</v>
      </c>
      <c r="D722" s="839" t="s">
        <v>2992</v>
      </c>
      <c r="E722" s="840" t="s">
        <v>1975</v>
      </c>
      <c r="F722" s="756" t="s">
        <v>1956</v>
      </c>
      <c r="G722" s="756" t="s">
        <v>1976</v>
      </c>
      <c r="H722" s="756" t="s">
        <v>531</v>
      </c>
      <c r="I722" s="756" t="s">
        <v>2946</v>
      </c>
      <c r="J722" s="756" t="s">
        <v>1051</v>
      </c>
      <c r="K722" s="756" t="s">
        <v>2947</v>
      </c>
      <c r="L722" s="757">
        <v>0</v>
      </c>
      <c r="M722" s="757">
        <v>0</v>
      </c>
      <c r="N722" s="756">
        <v>4</v>
      </c>
      <c r="O722" s="841">
        <v>1.5</v>
      </c>
      <c r="P722" s="757"/>
      <c r="Q722" s="774"/>
      <c r="R722" s="756"/>
      <c r="S722" s="774">
        <v>0</v>
      </c>
      <c r="T722" s="841"/>
      <c r="U722" s="797">
        <v>0</v>
      </c>
    </row>
    <row r="723" spans="1:21" ht="14.4" customHeight="1" x14ac:dyDescent="0.3">
      <c r="A723" s="755">
        <v>30</v>
      </c>
      <c r="B723" s="756" t="s">
        <v>1955</v>
      </c>
      <c r="C723" s="756" t="s">
        <v>1961</v>
      </c>
      <c r="D723" s="839" t="s">
        <v>2992</v>
      </c>
      <c r="E723" s="840" t="s">
        <v>1975</v>
      </c>
      <c r="F723" s="756" t="s">
        <v>1956</v>
      </c>
      <c r="G723" s="756" t="s">
        <v>1978</v>
      </c>
      <c r="H723" s="756" t="s">
        <v>531</v>
      </c>
      <c r="I723" s="756" t="s">
        <v>1980</v>
      </c>
      <c r="J723" s="756" t="s">
        <v>604</v>
      </c>
      <c r="K723" s="756" t="s">
        <v>1672</v>
      </c>
      <c r="L723" s="757">
        <v>31.09</v>
      </c>
      <c r="M723" s="757">
        <v>93.27</v>
      </c>
      <c r="N723" s="756">
        <v>3</v>
      </c>
      <c r="O723" s="841">
        <v>0.5</v>
      </c>
      <c r="P723" s="757">
        <v>93.27</v>
      </c>
      <c r="Q723" s="774">
        <v>1</v>
      </c>
      <c r="R723" s="756">
        <v>3</v>
      </c>
      <c r="S723" s="774">
        <v>1</v>
      </c>
      <c r="T723" s="841">
        <v>0.5</v>
      </c>
      <c r="U723" s="797">
        <v>1</v>
      </c>
    </row>
    <row r="724" spans="1:21" ht="14.4" customHeight="1" x14ac:dyDescent="0.3">
      <c r="A724" s="755">
        <v>30</v>
      </c>
      <c r="B724" s="756" t="s">
        <v>1955</v>
      </c>
      <c r="C724" s="756" t="s">
        <v>1961</v>
      </c>
      <c r="D724" s="839" t="s">
        <v>2992</v>
      </c>
      <c r="E724" s="840" t="s">
        <v>1975</v>
      </c>
      <c r="F724" s="756" t="s">
        <v>1956</v>
      </c>
      <c r="G724" s="756" t="s">
        <v>1978</v>
      </c>
      <c r="H724" s="756" t="s">
        <v>531</v>
      </c>
      <c r="I724" s="756" t="s">
        <v>2948</v>
      </c>
      <c r="J724" s="756" t="s">
        <v>2949</v>
      </c>
      <c r="K724" s="756" t="s">
        <v>2950</v>
      </c>
      <c r="L724" s="757">
        <v>0</v>
      </c>
      <c r="M724" s="757">
        <v>0</v>
      </c>
      <c r="N724" s="756">
        <v>1</v>
      </c>
      <c r="O724" s="841">
        <v>1</v>
      </c>
      <c r="P724" s="757">
        <v>0</v>
      </c>
      <c r="Q724" s="774"/>
      <c r="R724" s="756">
        <v>1</v>
      </c>
      <c r="S724" s="774">
        <v>1</v>
      </c>
      <c r="T724" s="841">
        <v>1</v>
      </c>
      <c r="U724" s="797">
        <v>1</v>
      </c>
    </row>
    <row r="725" spans="1:21" ht="14.4" customHeight="1" x14ac:dyDescent="0.3">
      <c r="A725" s="755">
        <v>30</v>
      </c>
      <c r="B725" s="756" t="s">
        <v>1955</v>
      </c>
      <c r="C725" s="756" t="s">
        <v>1961</v>
      </c>
      <c r="D725" s="839" t="s">
        <v>2992</v>
      </c>
      <c r="E725" s="840" t="s">
        <v>1975</v>
      </c>
      <c r="F725" s="756" t="s">
        <v>1956</v>
      </c>
      <c r="G725" s="756" t="s">
        <v>2951</v>
      </c>
      <c r="H725" s="756" t="s">
        <v>531</v>
      </c>
      <c r="I725" s="756" t="s">
        <v>2952</v>
      </c>
      <c r="J725" s="756" t="s">
        <v>2953</v>
      </c>
      <c r="K725" s="756" t="s">
        <v>2954</v>
      </c>
      <c r="L725" s="757">
        <v>61.44</v>
      </c>
      <c r="M725" s="757">
        <v>122.88</v>
      </c>
      <c r="N725" s="756">
        <v>2</v>
      </c>
      <c r="O725" s="841">
        <v>0.5</v>
      </c>
      <c r="P725" s="757">
        <v>122.88</v>
      </c>
      <c r="Q725" s="774">
        <v>1</v>
      </c>
      <c r="R725" s="756">
        <v>2</v>
      </c>
      <c r="S725" s="774">
        <v>1</v>
      </c>
      <c r="T725" s="841">
        <v>0.5</v>
      </c>
      <c r="U725" s="797">
        <v>1</v>
      </c>
    </row>
    <row r="726" spans="1:21" ht="14.4" customHeight="1" x14ac:dyDescent="0.3">
      <c r="A726" s="755">
        <v>30</v>
      </c>
      <c r="B726" s="756" t="s">
        <v>1955</v>
      </c>
      <c r="C726" s="756" t="s">
        <v>1961</v>
      </c>
      <c r="D726" s="839" t="s">
        <v>2992</v>
      </c>
      <c r="E726" s="840" t="s">
        <v>1975</v>
      </c>
      <c r="F726" s="756" t="s">
        <v>1956</v>
      </c>
      <c r="G726" s="756" t="s">
        <v>2955</v>
      </c>
      <c r="H726" s="756" t="s">
        <v>531</v>
      </c>
      <c r="I726" s="756" t="s">
        <v>2956</v>
      </c>
      <c r="J726" s="756" t="s">
        <v>2957</v>
      </c>
      <c r="K726" s="756" t="s">
        <v>2958</v>
      </c>
      <c r="L726" s="757">
        <v>150.1</v>
      </c>
      <c r="M726" s="757">
        <v>450.29999999999995</v>
      </c>
      <c r="N726" s="756">
        <v>3</v>
      </c>
      <c r="O726" s="841">
        <v>1</v>
      </c>
      <c r="P726" s="757">
        <v>450.29999999999995</v>
      </c>
      <c r="Q726" s="774">
        <v>1</v>
      </c>
      <c r="R726" s="756">
        <v>3</v>
      </c>
      <c r="S726" s="774">
        <v>1</v>
      </c>
      <c r="T726" s="841">
        <v>1</v>
      </c>
      <c r="U726" s="797">
        <v>1</v>
      </c>
    </row>
    <row r="727" spans="1:21" ht="14.4" customHeight="1" x14ac:dyDescent="0.3">
      <c r="A727" s="755">
        <v>30</v>
      </c>
      <c r="B727" s="756" t="s">
        <v>1955</v>
      </c>
      <c r="C727" s="756" t="s">
        <v>1961</v>
      </c>
      <c r="D727" s="839" t="s">
        <v>2992</v>
      </c>
      <c r="E727" s="840" t="s">
        <v>1975</v>
      </c>
      <c r="F727" s="756" t="s">
        <v>1956</v>
      </c>
      <c r="G727" s="756" t="s">
        <v>1982</v>
      </c>
      <c r="H727" s="756" t="s">
        <v>558</v>
      </c>
      <c r="I727" s="756" t="s">
        <v>1704</v>
      </c>
      <c r="J727" s="756" t="s">
        <v>1702</v>
      </c>
      <c r="K727" s="756" t="s">
        <v>1642</v>
      </c>
      <c r="L727" s="757">
        <v>58.86</v>
      </c>
      <c r="M727" s="757">
        <v>176.57999999999998</v>
      </c>
      <c r="N727" s="756">
        <v>3</v>
      </c>
      <c r="O727" s="841">
        <v>0.5</v>
      </c>
      <c r="P727" s="757"/>
      <c r="Q727" s="774">
        <v>0</v>
      </c>
      <c r="R727" s="756"/>
      <c r="S727" s="774">
        <v>0</v>
      </c>
      <c r="T727" s="841"/>
      <c r="U727" s="797">
        <v>0</v>
      </c>
    </row>
    <row r="728" spans="1:21" ht="14.4" customHeight="1" x14ac:dyDescent="0.3">
      <c r="A728" s="755">
        <v>30</v>
      </c>
      <c r="B728" s="756" t="s">
        <v>1955</v>
      </c>
      <c r="C728" s="756" t="s">
        <v>1961</v>
      </c>
      <c r="D728" s="839" t="s">
        <v>2992</v>
      </c>
      <c r="E728" s="840" t="s">
        <v>1975</v>
      </c>
      <c r="F728" s="756" t="s">
        <v>1956</v>
      </c>
      <c r="G728" s="756" t="s">
        <v>1982</v>
      </c>
      <c r="H728" s="756" t="s">
        <v>558</v>
      </c>
      <c r="I728" s="756" t="s">
        <v>2322</v>
      </c>
      <c r="J728" s="756" t="s">
        <v>1702</v>
      </c>
      <c r="K728" s="756" t="s">
        <v>2323</v>
      </c>
      <c r="L728" s="757">
        <v>181.13</v>
      </c>
      <c r="M728" s="757">
        <v>543.39</v>
      </c>
      <c r="N728" s="756">
        <v>3</v>
      </c>
      <c r="O728" s="841">
        <v>0.5</v>
      </c>
      <c r="P728" s="757">
        <v>543.39</v>
      </c>
      <c r="Q728" s="774">
        <v>1</v>
      </c>
      <c r="R728" s="756">
        <v>3</v>
      </c>
      <c r="S728" s="774">
        <v>1</v>
      </c>
      <c r="T728" s="841">
        <v>0.5</v>
      </c>
      <c r="U728" s="797">
        <v>1</v>
      </c>
    </row>
    <row r="729" spans="1:21" ht="14.4" customHeight="1" x14ac:dyDescent="0.3">
      <c r="A729" s="755">
        <v>30</v>
      </c>
      <c r="B729" s="756" t="s">
        <v>1955</v>
      </c>
      <c r="C729" s="756" t="s">
        <v>1961</v>
      </c>
      <c r="D729" s="839" t="s">
        <v>2992</v>
      </c>
      <c r="E729" s="840" t="s">
        <v>1975</v>
      </c>
      <c r="F729" s="756" t="s">
        <v>1956</v>
      </c>
      <c r="G729" s="756" t="s">
        <v>1982</v>
      </c>
      <c r="H729" s="756" t="s">
        <v>531</v>
      </c>
      <c r="I729" s="756" t="s">
        <v>2959</v>
      </c>
      <c r="J729" s="756" t="s">
        <v>1702</v>
      </c>
      <c r="K729" s="756" t="s">
        <v>2960</v>
      </c>
      <c r="L729" s="757">
        <v>0</v>
      </c>
      <c r="M729" s="757">
        <v>0</v>
      </c>
      <c r="N729" s="756">
        <v>1</v>
      </c>
      <c r="O729" s="841">
        <v>0.5</v>
      </c>
      <c r="P729" s="757"/>
      <c r="Q729" s="774"/>
      <c r="R729" s="756"/>
      <c r="S729" s="774">
        <v>0</v>
      </c>
      <c r="T729" s="841"/>
      <c r="U729" s="797">
        <v>0</v>
      </c>
    </row>
    <row r="730" spans="1:21" ht="14.4" customHeight="1" x14ac:dyDescent="0.3">
      <c r="A730" s="755">
        <v>30</v>
      </c>
      <c r="B730" s="756" t="s">
        <v>1955</v>
      </c>
      <c r="C730" s="756" t="s">
        <v>1961</v>
      </c>
      <c r="D730" s="839" t="s">
        <v>2992</v>
      </c>
      <c r="E730" s="840" t="s">
        <v>1975</v>
      </c>
      <c r="F730" s="756" t="s">
        <v>1956</v>
      </c>
      <c r="G730" s="756" t="s">
        <v>2961</v>
      </c>
      <c r="H730" s="756" t="s">
        <v>531</v>
      </c>
      <c r="I730" s="756" t="s">
        <v>2962</v>
      </c>
      <c r="J730" s="756" t="s">
        <v>794</v>
      </c>
      <c r="K730" s="756" t="s">
        <v>2963</v>
      </c>
      <c r="L730" s="757">
        <v>0</v>
      </c>
      <c r="M730" s="757">
        <v>0</v>
      </c>
      <c r="N730" s="756">
        <v>2</v>
      </c>
      <c r="O730" s="841">
        <v>1.5</v>
      </c>
      <c r="P730" s="757">
        <v>0</v>
      </c>
      <c r="Q730" s="774"/>
      <c r="R730" s="756">
        <v>2</v>
      </c>
      <c r="S730" s="774">
        <v>1</v>
      </c>
      <c r="T730" s="841">
        <v>1.5</v>
      </c>
      <c r="U730" s="797">
        <v>1</v>
      </c>
    </row>
    <row r="731" spans="1:21" ht="14.4" customHeight="1" x14ac:dyDescent="0.3">
      <c r="A731" s="755">
        <v>30</v>
      </c>
      <c r="B731" s="756" t="s">
        <v>1955</v>
      </c>
      <c r="C731" s="756" t="s">
        <v>1961</v>
      </c>
      <c r="D731" s="839" t="s">
        <v>2992</v>
      </c>
      <c r="E731" s="840" t="s">
        <v>1975</v>
      </c>
      <c r="F731" s="756" t="s">
        <v>1956</v>
      </c>
      <c r="G731" s="756" t="s">
        <v>2640</v>
      </c>
      <c r="H731" s="756" t="s">
        <v>531</v>
      </c>
      <c r="I731" s="756" t="s">
        <v>2641</v>
      </c>
      <c r="J731" s="756" t="s">
        <v>2642</v>
      </c>
      <c r="K731" s="756" t="s">
        <v>2643</v>
      </c>
      <c r="L731" s="757">
        <v>177.04</v>
      </c>
      <c r="M731" s="757">
        <v>177.04</v>
      </c>
      <c r="N731" s="756">
        <v>1</v>
      </c>
      <c r="O731" s="841">
        <v>1</v>
      </c>
      <c r="P731" s="757"/>
      <c r="Q731" s="774">
        <v>0</v>
      </c>
      <c r="R731" s="756"/>
      <c r="S731" s="774">
        <v>0</v>
      </c>
      <c r="T731" s="841"/>
      <c r="U731" s="797">
        <v>0</v>
      </c>
    </row>
    <row r="732" spans="1:21" ht="14.4" customHeight="1" x14ac:dyDescent="0.3">
      <c r="A732" s="755">
        <v>30</v>
      </c>
      <c r="B732" s="756" t="s">
        <v>1955</v>
      </c>
      <c r="C732" s="756" t="s">
        <v>1961</v>
      </c>
      <c r="D732" s="839" t="s">
        <v>2992</v>
      </c>
      <c r="E732" s="840" t="s">
        <v>1975</v>
      </c>
      <c r="F732" s="756" t="s">
        <v>1956</v>
      </c>
      <c r="G732" s="756" t="s">
        <v>2022</v>
      </c>
      <c r="H732" s="756" t="s">
        <v>531</v>
      </c>
      <c r="I732" s="756" t="s">
        <v>2964</v>
      </c>
      <c r="J732" s="756" t="s">
        <v>2965</v>
      </c>
      <c r="K732" s="756" t="s">
        <v>2966</v>
      </c>
      <c r="L732" s="757">
        <v>0</v>
      </c>
      <c r="M732" s="757">
        <v>0</v>
      </c>
      <c r="N732" s="756">
        <v>4</v>
      </c>
      <c r="O732" s="841">
        <v>0.5</v>
      </c>
      <c r="P732" s="757"/>
      <c r="Q732" s="774"/>
      <c r="R732" s="756"/>
      <c r="S732" s="774">
        <v>0</v>
      </c>
      <c r="T732" s="841"/>
      <c r="U732" s="797">
        <v>0</v>
      </c>
    </row>
    <row r="733" spans="1:21" ht="14.4" customHeight="1" x14ac:dyDescent="0.3">
      <c r="A733" s="755">
        <v>30</v>
      </c>
      <c r="B733" s="756" t="s">
        <v>1955</v>
      </c>
      <c r="C733" s="756" t="s">
        <v>1961</v>
      </c>
      <c r="D733" s="839" t="s">
        <v>2992</v>
      </c>
      <c r="E733" s="840" t="s">
        <v>1975</v>
      </c>
      <c r="F733" s="756" t="s">
        <v>1956</v>
      </c>
      <c r="G733" s="756" t="s">
        <v>2038</v>
      </c>
      <c r="H733" s="756" t="s">
        <v>531</v>
      </c>
      <c r="I733" s="756" t="s">
        <v>2255</v>
      </c>
      <c r="J733" s="756" t="s">
        <v>1307</v>
      </c>
      <c r="K733" s="756" t="s">
        <v>2040</v>
      </c>
      <c r="L733" s="757">
        <v>34.15</v>
      </c>
      <c r="M733" s="757">
        <v>443.94999999999993</v>
      </c>
      <c r="N733" s="756">
        <v>13</v>
      </c>
      <c r="O733" s="841">
        <v>3.5</v>
      </c>
      <c r="P733" s="757">
        <v>204.89999999999998</v>
      </c>
      <c r="Q733" s="774">
        <v>0.46153846153846156</v>
      </c>
      <c r="R733" s="756">
        <v>6</v>
      </c>
      <c r="S733" s="774">
        <v>0.46153846153846156</v>
      </c>
      <c r="T733" s="841">
        <v>1.5</v>
      </c>
      <c r="U733" s="797">
        <v>0.42857142857142855</v>
      </c>
    </row>
    <row r="734" spans="1:21" ht="14.4" customHeight="1" x14ac:dyDescent="0.3">
      <c r="A734" s="755">
        <v>30</v>
      </c>
      <c r="B734" s="756" t="s">
        <v>1955</v>
      </c>
      <c r="C734" s="756" t="s">
        <v>1961</v>
      </c>
      <c r="D734" s="839" t="s">
        <v>2992</v>
      </c>
      <c r="E734" s="840" t="s">
        <v>1975</v>
      </c>
      <c r="F734" s="756" t="s">
        <v>1956</v>
      </c>
      <c r="G734" s="756" t="s">
        <v>2038</v>
      </c>
      <c r="H734" s="756" t="s">
        <v>531</v>
      </c>
      <c r="I734" s="756" t="s">
        <v>2039</v>
      </c>
      <c r="J734" s="756" t="s">
        <v>1307</v>
      </c>
      <c r="K734" s="756" t="s">
        <v>2040</v>
      </c>
      <c r="L734" s="757">
        <v>34.15</v>
      </c>
      <c r="M734" s="757">
        <v>239.04999999999998</v>
      </c>
      <c r="N734" s="756">
        <v>7</v>
      </c>
      <c r="O734" s="841">
        <v>2</v>
      </c>
      <c r="P734" s="757">
        <v>136.6</v>
      </c>
      <c r="Q734" s="774">
        <v>0.5714285714285714</v>
      </c>
      <c r="R734" s="756">
        <v>4</v>
      </c>
      <c r="S734" s="774">
        <v>0.5714285714285714</v>
      </c>
      <c r="T734" s="841">
        <v>1</v>
      </c>
      <c r="U734" s="797">
        <v>0.5</v>
      </c>
    </row>
    <row r="735" spans="1:21" ht="14.4" customHeight="1" x14ac:dyDescent="0.3">
      <c r="A735" s="755">
        <v>30</v>
      </c>
      <c r="B735" s="756" t="s">
        <v>1955</v>
      </c>
      <c r="C735" s="756" t="s">
        <v>1961</v>
      </c>
      <c r="D735" s="839" t="s">
        <v>2992</v>
      </c>
      <c r="E735" s="840" t="s">
        <v>1975</v>
      </c>
      <c r="F735" s="756" t="s">
        <v>1956</v>
      </c>
      <c r="G735" s="756" t="s">
        <v>2967</v>
      </c>
      <c r="H735" s="756" t="s">
        <v>531</v>
      </c>
      <c r="I735" s="756" t="s">
        <v>2968</v>
      </c>
      <c r="J735" s="756" t="s">
        <v>2969</v>
      </c>
      <c r="K735" s="756" t="s">
        <v>2970</v>
      </c>
      <c r="L735" s="757">
        <v>486.58</v>
      </c>
      <c r="M735" s="757">
        <v>486.58</v>
      </c>
      <c r="N735" s="756">
        <v>1</v>
      </c>
      <c r="O735" s="841">
        <v>0.5</v>
      </c>
      <c r="P735" s="757">
        <v>486.58</v>
      </c>
      <c r="Q735" s="774">
        <v>1</v>
      </c>
      <c r="R735" s="756">
        <v>1</v>
      </c>
      <c r="S735" s="774">
        <v>1</v>
      </c>
      <c r="T735" s="841">
        <v>0.5</v>
      </c>
      <c r="U735" s="797">
        <v>1</v>
      </c>
    </row>
    <row r="736" spans="1:21" ht="14.4" customHeight="1" x14ac:dyDescent="0.3">
      <c r="A736" s="755">
        <v>30</v>
      </c>
      <c r="B736" s="756" t="s">
        <v>1955</v>
      </c>
      <c r="C736" s="756" t="s">
        <v>1961</v>
      </c>
      <c r="D736" s="839" t="s">
        <v>2992</v>
      </c>
      <c r="E736" s="840" t="s">
        <v>1975</v>
      </c>
      <c r="F736" s="756" t="s">
        <v>1956</v>
      </c>
      <c r="G736" s="756" t="s">
        <v>2354</v>
      </c>
      <c r="H736" s="756" t="s">
        <v>531</v>
      </c>
      <c r="I736" s="756" t="s">
        <v>2521</v>
      </c>
      <c r="J736" s="756" t="s">
        <v>986</v>
      </c>
      <c r="K736" s="756" t="s">
        <v>2356</v>
      </c>
      <c r="L736" s="757">
        <v>98.75</v>
      </c>
      <c r="M736" s="757">
        <v>197.5</v>
      </c>
      <c r="N736" s="756">
        <v>2</v>
      </c>
      <c r="O736" s="841">
        <v>0.5</v>
      </c>
      <c r="P736" s="757">
        <v>197.5</v>
      </c>
      <c r="Q736" s="774">
        <v>1</v>
      </c>
      <c r="R736" s="756">
        <v>2</v>
      </c>
      <c r="S736" s="774">
        <v>1</v>
      </c>
      <c r="T736" s="841">
        <v>0.5</v>
      </c>
      <c r="U736" s="797">
        <v>1</v>
      </c>
    </row>
    <row r="737" spans="1:21" ht="14.4" customHeight="1" x14ac:dyDescent="0.3">
      <c r="A737" s="755">
        <v>30</v>
      </c>
      <c r="B737" s="756" t="s">
        <v>1955</v>
      </c>
      <c r="C737" s="756" t="s">
        <v>1961</v>
      </c>
      <c r="D737" s="839" t="s">
        <v>2992</v>
      </c>
      <c r="E737" s="840" t="s">
        <v>1975</v>
      </c>
      <c r="F737" s="756" t="s">
        <v>1956</v>
      </c>
      <c r="G737" s="756" t="s">
        <v>2971</v>
      </c>
      <c r="H737" s="756" t="s">
        <v>531</v>
      </c>
      <c r="I737" s="756" t="s">
        <v>2972</v>
      </c>
      <c r="J737" s="756" t="s">
        <v>2973</v>
      </c>
      <c r="K737" s="756" t="s">
        <v>2974</v>
      </c>
      <c r="L737" s="757">
        <v>126.59</v>
      </c>
      <c r="M737" s="757">
        <v>126.59</v>
      </c>
      <c r="N737" s="756">
        <v>1</v>
      </c>
      <c r="O737" s="841">
        <v>1</v>
      </c>
      <c r="P737" s="757">
        <v>126.59</v>
      </c>
      <c r="Q737" s="774">
        <v>1</v>
      </c>
      <c r="R737" s="756">
        <v>1</v>
      </c>
      <c r="S737" s="774">
        <v>1</v>
      </c>
      <c r="T737" s="841">
        <v>1</v>
      </c>
      <c r="U737" s="797">
        <v>1</v>
      </c>
    </row>
    <row r="738" spans="1:21" ht="14.4" customHeight="1" x14ac:dyDescent="0.3">
      <c r="A738" s="755">
        <v>30</v>
      </c>
      <c r="B738" s="756" t="s">
        <v>1955</v>
      </c>
      <c r="C738" s="756" t="s">
        <v>1961</v>
      </c>
      <c r="D738" s="839" t="s">
        <v>2992</v>
      </c>
      <c r="E738" s="840" t="s">
        <v>1975</v>
      </c>
      <c r="F738" s="756" t="s">
        <v>1956</v>
      </c>
      <c r="G738" s="756" t="s">
        <v>2266</v>
      </c>
      <c r="H738" s="756" t="s">
        <v>531</v>
      </c>
      <c r="I738" s="756" t="s">
        <v>2854</v>
      </c>
      <c r="J738" s="756" t="s">
        <v>2268</v>
      </c>
      <c r="K738" s="756" t="s">
        <v>2633</v>
      </c>
      <c r="L738" s="757">
        <v>0</v>
      </c>
      <c r="M738" s="757">
        <v>0</v>
      </c>
      <c r="N738" s="756">
        <v>2</v>
      </c>
      <c r="O738" s="841">
        <v>0.5</v>
      </c>
      <c r="P738" s="757">
        <v>0</v>
      </c>
      <c r="Q738" s="774"/>
      <c r="R738" s="756">
        <v>2</v>
      </c>
      <c r="S738" s="774">
        <v>1</v>
      </c>
      <c r="T738" s="841">
        <v>0.5</v>
      </c>
      <c r="U738" s="797">
        <v>1</v>
      </c>
    </row>
    <row r="739" spans="1:21" ht="14.4" customHeight="1" x14ac:dyDescent="0.3">
      <c r="A739" s="755">
        <v>30</v>
      </c>
      <c r="B739" s="756" t="s">
        <v>1955</v>
      </c>
      <c r="C739" s="756" t="s">
        <v>1961</v>
      </c>
      <c r="D739" s="839" t="s">
        <v>2992</v>
      </c>
      <c r="E739" s="840" t="s">
        <v>1975</v>
      </c>
      <c r="F739" s="756" t="s">
        <v>1956</v>
      </c>
      <c r="G739" s="756" t="s">
        <v>2080</v>
      </c>
      <c r="H739" s="756" t="s">
        <v>531</v>
      </c>
      <c r="I739" s="756" t="s">
        <v>2477</v>
      </c>
      <c r="J739" s="756" t="s">
        <v>1728</v>
      </c>
      <c r="K739" s="756" t="s">
        <v>2478</v>
      </c>
      <c r="L739" s="757">
        <v>79.03</v>
      </c>
      <c r="M739" s="757">
        <v>79.03</v>
      </c>
      <c r="N739" s="756">
        <v>1</v>
      </c>
      <c r="O739" s="841">
        <v>0.5</v>
      </c>
      <c r="P739" s="757">
        <v>79.03</v>
      </c>
      <c r="Q739" s="774">
        <v>1</v>
      </c>
      <c r="R739" s="756">
        <v>1</v>
      </c>
      <c r="S739" s="774">
        <v>1</v>
      </c>
      <c r="T739" s="841">
        <v>0.5</v>
      </c>
      <c r="U739" s="797">
        <v>1</v>
      </c>
    </row>
    <row r="740" spans="1:21" ht="14.4" customHeight="1" x14ac:dyDescent="0.3">
      <c r="A740" s="755">
        <v>30</v>
      </c>
      <c r="B740" s="756" t="s">
        <v>1955</v>
      </c>
      <c r="C740" s="756" t="s">
        <v>1961</v>
      </c>
      <c r="D740" s="839" t="s">
        <v>2992</v>
      </c>
      <c r="E740" s="840" t="s">
        <v>1975</v>
      </c>
      <c r="F740" s="756" t="s">
        <v>1956</v>
      </c>
      <c r="G740" s="756" t="s">
        <v>2090</v>
      </c>
      <c r="H740" s="756" t="s">
        <v>558</v>
      </c>
      <c r="I740" s="756" t="s">
        <v>1698</v>
      </c>
      <c r="J740" s="756" t="s">
        <v>1020</v>
      </c>
      <c r="K740" s="756" t="s">
        <v>1699</v>
      </c>
      <c r="L740" s="757">
        <v>77.790000000000006</v>
      </c>
      <c r="M740" s="757">
        <v>155.58000000000001</v>
      </c>
      <c r="N740" s="756">
        <v>2</v>
      </c>
      <c r="O740" s="841">
        <v>1</v>
      </c>
      <c r="P740" s="757">
        <v>155.58000000000001</v>
      </c>
      <c r="Q740" s="774">
        <v>1</v>
      </c>
      <c r="R740" s="756">
        <v>2</v>
      </c>
      <c r="S740" s="774">
        <v>1</v>
      </c>
      <c r="T740" s="841">
        <v>1</v>
      </c>
      <c r="U740" s="797">
        <v>1</v>
      </c>
    </row>
    <row r="741" spans="1:21" ht="14.4" customHeight="1" x14ac:dyDescent="0.3">
      <c r="A741" s="755">
        <v>30</v>
      </c>
      <c r="B741" s="756" t="s">
        <v>1955</v>
      </c>
      <c r="C741" s="756" t="s">
        <v>1961</v>
      </c>
      <c r="D741" s="839" t="s">
        <v>2992</v>
      </c>
      <c r="E741" s="840" t="s">
        <v>1975</v>
      </c>
      <c r="F741" s="756" t="s">
        <v>1956</v>
      </c>
      <c r="G741" s="756" t="s">
        <v>2277</v>
      </c>
      <c r="H741" s="756" t="s">
        <v>531</v>
      </c>
      <c r="I741" s="756" t="s">
        <v>2975</v>
      </c>
      <c r="J741" s="756" t="s">
        <v>990</v>
      </c>
      <c r="K741" s="756" t="s">
        <v>2279</v>
      </c>
      <c r="L741" s="757">
        <v>374.79</v>
      </c>
      <c r="M741" s="757">
        <v>1873.95</v>
      </c>
      <c r="N741" s="756">
        <v>5</v>
      </c>
      <c r="O741" s="841">
        <v>1</v>
      </c>
      <c r="P741" s="757">
        <v>1873.95</v>
      </c>
      <c r="Q741" s="774">
        <v>1</v>
      </c>
      <c r="R741" s="756">
        <v>5</v>
      </c>
      <c r="S741" s="774">
        <v>1</v>
      </c>
      <c r="T741" s="841">
        <v>1</v>
      </c>
      <c r="U741" s="797">
        <v>1</v>
      </c>
    </row>
    <row r="742" spans="1:21" ht="14.4" customHeight="1" x14ac:dyDescent="0.3">
      <c r="A742" s="755">
        <v>30</v>
      </c>
      <c r="B742" s="756" t="s">
        <v>1955</v>
      </c>
      <c r="C742" s="756" t="s">
        <v>1961</v>
      </c>
      <c r="D742" s="839" t="s">
        <v>2992</v>
      </c>
      <c r="E742" s="840" t="s">
        <v>1975</v>
      </c>
      <c r="F742" s="756" t="s">
        <v>1956</v>
      </c>
      <c r="G742" s="756" t="s">
        <v>2277</v>
      </c>
      <c r="H742" s="756" t="s">
        <v>531</v>
      </c>
      <c r="I742" s="756" t="s">
        <v>2278</v>
      </c>
      <c r="J742" s="756" t="s">
        <v>990</v>
      </c>
      <c r="K742" s="756" t="s">
        <v>2279</v>
      </c>
      <c r="L742" s="757">
        <v>374.79</v>
      </c>
      <c r="M742" s="757">
        <v>1873.95</v>
      </c>
      <c r="N742" s="756">
        <v>5</v>
      </c>
      <c r="O742" s="841">
        <v>1</v>
      </c>
      <c r="P742" s="757">
        <v>1873.95</v>
      </c>
      <c r="Q742" s="774">
        <v>1</v>
      </c>
      <c r="R742" s="756">
        <v>5</v>
      </c>
      <c r="S742" s="774">
        <v>1</v>
      </c>
      <c r="T742" s="841">
        <v>1</v>
      </c>
      <c r="U742" s="797">
        <v>1</v>
      </c>
    </row>
    <row r="743" spans="1:21" ht="14.4" customHeight="1" x14ac:dyDescent="0.3">
      <c r="A743" s="755">
        <v>30</v>
      </c>
      <c r="B743" s="756" t="s">
        <v>1955</v>
      </c>
      <c r="C743" s="756" t="s">
        <v>1961</v>
      </c>
      <c r="D743" s="839" t="s">
        <v>2992</v>
      </c>
      <c r="E743" s="840" t="s">
        <v>1975</v>
      </c>
      <c r="F743" s="756" t="s">
        <v>1956</v>
      </c>
      <c r="G743" s="756" t="s">
        <v>2976</v>
      </c>
      <c r="H743" s="756" t="s">
        <v>531</v>
      </c>
      <c r="I743" s="756" t="s">
        <v>2977</v>
      </c>
      <c r="J743" s="756" t="s">
        <v>898</v>
      </c>
      <c r="K743" s="756" t="s">
        <v>2978</v>
      </c>
      <c r="L743" s="757">
        <v>0</v>
      </c>
      <c r="M743" s="757">
        <v>0</v>
      </c>
      <c r="N743" s="756">
        <v>1</v>
      </c>
      <c r="O743" s="841">
        <v>0.5</v>
      </c>
      <c r="P743" s="757">
        <v>0</v>
      </c>
      <c r="Q743" s="774"/>
      <c r="R743" s="756">
        <v>1</v>
      </c>
      <c r="S743" s="774">
        <v>1</v>
      </c>
      <c r="T743" s="841">
        <v>0.5</v>
      </c>
      <c r="U743" s="797">
        <v>1</v>
      </c>
    </row>
    <row r="744" spans="1:21" ht="14.4" customHeight="1" x14ac:dyDescent="0.3">
      <c r="A744" s="755">
        <v>30</v>
      </c>
      <c r="B744" s="756" t="s">
        <v>1955</v>
      </c>
      <c r="C744" s="756" t="s">
        <v>1961</v>
      </c>
      <c r="D744" s="839" t="s">
        <v>2992</v>
      </c>
      <c r="E744" s="840" t="s">
        <v>1975</v>
      </c>
      <c r="F744" s="756" t="s">
        <v>1956</v>
      </c>
      <c r="G744" s="756" t="s">
        <v>2290</v>
      </c>
      <c r="H744" s="756" t="s">
        <v>531</v>
      </c>
      <c r="I744" s="756" t="s">
        <v>2291</v>
      </c>
      <c r="J744" s="756" t="s">
        <v>2292</v>
      </c>
      <c r="K744" s="756" t="s">
        <v>2293</v>
      </c>
      <c r="L744" s="757">
        <v>18.809999999999999</v>
      </c>
      <c r="M744" s="757">
        <v>112.85999999999999</v>
      </c>
      <c r="N744" s="756">
        <v>6</v>
      </c>
      <c r="O744" s="841">
        <v>1.5</v>
      </c>
      <c r="P744" s="757">
        <v>112.85999999999999</v>
      </c>
      <c r="Q744" s="774">
        <v>1</v>
      </c>
      <c r="R744" s="756">
        <v>6</v>
      </c>
      <c r="S744" s="774">
        <v>1</v>
      </c>
      <c r="T744" s="841">
        <v>1.5</v>
      </c>
      <c r="U744" s="797">
        <v>1</v>
      </c>
    </row>
    <row r="745" spans="1:21" ht="14.4" customHeight="1" x14ac:dyDescent="0.3">
      <c r="A745" s="755">
        <v>30</v>
      </c>
      <c r="B745" s="756" t="s">
        <v>1955</v>
      </c>
      <c r="C745" s="756" t="s">
        <v>1961</v>
      </c>
      <c r="D745" s="839" t="s">
        <v>2992</v>
      </c>
      <c r="E745" s="840" t="s">
        <v>1975</v>
      </c>
      <c r="F745" s="756" t="s">
        <v>1956</v>
      </c>
      <c r="G745" s="756" t="s">
        <v>2151</v>
      </c>
      <c r="H745" s="756" t="s">
        <v>558</v>
      </c>
      <c r="I745" s="756" t="s">
        <v>1677</v>
      </c>
      <c r="J745" s="756" t="s">
        <v>1675</v>
      </c>
      <c r="K745" s="756" t="s">
        <v>1678</v>
      </c>
      <c r="L745" s="757">
        <v>262.23</v>
      </c>
      <c r="M745" s="757">
        <v>262.23</v>
      </c>
      <c r="N745" s="756">
        <v>1</v>
      </c>
      <c r="O745" s="841">
        <v>0.5</v>
      </c>
      <c r="P745" s="757"/>
      <c r="Q745" s="774">
        <v>0</v>
      </c>
      <c r="R745" s="756"/>
      <c r="S745" s="774">
        <v>0</v>
      </c>
      <c r="T745" s="841"/>
      <c r="U745" s="797">
        <v>0</v>
      </c>
    </row>
    <row r="746" spans="1:21" ht="14.4" customHeight="1" x14ac:dyDescent="0.3">
      <c r="A746" s="755">
        <v>30</v>
      </c>
      <c r="B746" s="756" t="s">
        <v>1955</v>
      </c>
      <c r="C746" s="756" t="s">
        <v>1961</v>
      </c>
      <c r="D746" s="839" t="s">
        <v>2992</v>
      </c>
      <c r="E746" s="840" t="s">
        <v>1975</v>
      </c>
      <c r="F746" s="756" t="s">
        <v>1956</v>
      </c>
      <c r="G746" s="756" t="s">
        <v>2719</v>
      </c>
      <c r="H746" s="756" t="s">
        <v>531</v>
      </c>
      <c r="I746" s="756" t="s">
        <v>2720</v>
      </c>
      <c r="J746" s="756" t="s">
        <v>1434</v>
      </c>
      <c r="K746" s="756" t="s">
        <v>2721</v>
      </c>
      <c r="L746" s="757">
        <v>453.8</v>
      </c>
      <c r="M746" s="757">
        <v>453.8</v>
      </c>
      <c r="N746" s="756">
        <v>1</v>
      </c>
      <c r="O746" s="841">
        <v>0.5</v>
      </c>
      <c r="P746" s="757">
        <v>453.8</v>
      </c>
      <c r="Q746" s="774">
        <v>1</v>
      </c>
      <c r="R746" s="756">
        <v>1</v>
      </c>
      <c r="S746" s="774">
        <v>1</v>
      </c>
      <c r="T746" s="841">
        <v>0.5</v>
      </c>
      <c r="U746" s="797">
        <v>1</v>
      </c>
    </row>
    <row r="747" spans="1:21" ht="14.4" customHeight="1" x14ac:dyDescent="0.3">
      <c r="A747" s="755">
        <v>30</v>
      </c>
      <c r="B747" s="756" t="s">
        <v>1955</v>
      </c>
      <c r="C747" s="756" t="s">
        <v>1961</v>
      </c>
      <c r="D747" s="839" t="s">
        <v>2992</v>
      </c>
      <c r="E747" s="840" t="s">
        <v>1975</v>
      </c>
      <c r="F747" s="756" t="s">
        <v>1956</v>
      </c>
      <c r="G747" s="756" t="s">
        <v>2416</v>
      </c>
      <c r="H747" s="756" t="s">
        <v>558</v>
      </c>
      <c r="I747" s="756" t="s">
        <v>1714</v>
      </c>
      <c r="J747" s="756" t="s">
        <v>1715</v>
      </c>
      <c r="K747" s="756" t="s">
        <v>1642</v>
      </c>
      <c r="L747" s="757">
        <v>117.73</v>
      </c>
      <c r="M747" s="757">
        <v>117.73</v>
      </c>
      <c r="N747" s="756">
        <v>1</v>
      </c>
      <c r="O747" s="841">
        <v>0.5</v>
      </c>
      <c r="P747" s="757">
        <v>117.73</v>
      </c>
      <c r="Q747" s="774">
        <v>1</v>
      </c>
      <c r="R747" s="756">
        <v>1</v>
      </c>
      <c r="S747" s="774">
        <v>1</v>
      </c>
      <c r="T747" s="841">
        <v>0.5</v>
      </c>
      <c r="U747" s="797">
        <v>1</v>
      </c>
    </row>
    <row r="748" spans="1:21" ht="14.4" customHeight="1" x14ac:dyDescent="0.3">
      <c r="A748" s="755">
        <v>30</v>
      </c>
      <c r="B748" s="756" t="s">
        <v>1955</v>
      </c>
      <c r="C748" s="756" t="s">
        <v>1961</v>
      </c>
      <c r="D748" s="839" t="s">
        <v>2992</v>
      </c>
      <c r="E748" s="840" t="s">
        <v>1975</v>
      </c>
      <c r="F748" s="756" t="s">
        <v>1956</v>
      </c>
      <c r="G748" s="756" t="s">
        <v>2416</v>
      </c>
      <c r="H748" s="756" t="s">
        <v>558</v>
      </c>
      <c r="I748" s="756" t="s">
        <v>2722</v>
      </c>
      <c r="J748" s="756" t="s">
        <v>1715</v>
      </c>
      <c r="K748" s="756" t="s">
        <v>1664</v>
      </c>
      <c r="L748" s="757">
        <v>353.18</v>
      </c>
      <c r="M748" s="757">
        <v>353.18</v>
      </c>
      <c r="N748" s="756">
        <v>1</v>
      </c>
      <c r="O748" s="841">
        <v>0.5</v>
      </c>
      <c r="P748" s="757"/>
      <c r="Q748" s="774">
        <v>0</v>
      </c>
      <c r="R748" s="756"/>
      <c r="S748" s="774">
        <v>0</v>
      </c>
      <c r="T748" s="841"/>
      <c r="U748" s="797">
        <v>0</v>
      </c>
    </row>
    <row r="749" spans="1:21" ht="14.4" customHeight="1" x14ac:dyDescent="0.3">
      <c r="A749" s="755">
        <v>30</v>
      </c>
      <c r="B749" s="756" t="s">
        <v>1955</v>
      </c>
      <c r="C749" s="756" t="s">
        <v>1961</v>
      </c>
      <c r="D749" s="839" t="s">
        <v>2992</v>
      </c>
      <c r="E749" s="840" t="s">
        <v>1975</v>
      </c>
      <c r="F749" s="756" t="s">
        <v>1956</v>
      </c>
      <c r="G749" s="756" t="s">
        <v>2417</v>
      </c>
      <c r="H749" s="756" t="s">
        <v>531</v>
      </c>
      <c r="I749" s="756" t="s">
        <v>2979</v>
      </c>
      <c r="J749" s="756" t="s">
        <v>995</v>
      </c>
      <c r="K749" s="756" t="s">
        <v>2909</v>
      </c>
      <c r="L749" s="757">
        <v>0</v>
      </c>
      <c r="M749" s="757">
        <v>0</v>
      </c>
      <c r="N749" s="756">
        <v>8</v>
      </c>
      <c r="O749" s="841">
        <v>2.5</v>
      </c>
      <c r="P749" s="757">
        <v>0</v>
      </c>
      <c r="Q749" s="774"/>
      <c r="R749" s="756">
        <v>8</v>
      </c>
      <c r="S749" s="774">
        <v>1</v>
      </c>
      <c r="T749" s="841">
        <v>2.5</v>
      </c>
      <c r="U749" s="797">
        <v>1</v>
      </c>
    </row>
    <row r="750" spans="1:21" ht="14.4" customHeight="1" x14ac:dyDescent="0.3">
      <c r="A750" s="755">
        <v>30</v>
      </c>
      <c r="B750" s="756" t="s">
        <v>1955</v>
      </c>
      <c r="C750" s="756" t="s">
        <v>1961</v>
      </c>
      <c r="D750" s="839" t="s">
        <v>2992</v>
      </c>
      <c r="E750" s="840" t="s">
        <v>1975</v>
      </c>
      <c r="F750" s="756" t="s">
        <v>1956</v>
      </c>
      <c r="G750" s="756" t="s">
        <v>2417</v>
      </c>
      <c r="H750" s="756" t="s">
        <v>531</v>
      </c>
      <c r="I750" s="756" t="s">
        <v>2908</v>
      </c>
      <c r="J750" s="756" t="s">
        <v>995</v>
      </c>
      <c r="K750" s="756" t="s">
        <v>2909</v>
      </c>
      <c r="L750" s="757">
        <v>0</v>
      </c>
      <c r="M750" s="757">
        <v>0</v>
      </c>
      <c r="N750" s="756">
        <v>3</v>
      </c>
      <c r="O750" s="841">
        <v>0.5</v>
      </c>
      <c r="P750" s="757">
        <v>0</v>
      </c>
      <c r="Q750" s="774"/>
      <c r="R750" s="756">
        <v>3</v>
      </c>
      <c r="S750" s="774">
        <v>1</v>
      </c>
      <c r="T750" s="841">
        <v>0.5</v>
      </c>
      <c r="U750" s="797">
        <v>1</v>
      </c>
    </row>
    <row r="751" spans="1:21" ht="14.4" customHeight="1" x14ac:dyDescent="0.3">
      <c r="A751" s="755">
        <v>30</v>
      </c>
      <c r="B751" s="756" t="s">
        <v>1955</v>
      </c>
      <c r="C751" s="756" t="s">
        <v>1961</v>
      </c>
      <c r="D751" s="839" t="s">
        <v>2992</v>
      </c>
      <c r="E751" s="840" t="s">
        <v>1975</v>
      </c>
      <c r="F751" s="756" t="s">
        <v>1956</v>
      </c>
      <c r="G751" s="756" t="s">
        <v>2980</v>
      </c>
      <c r="H751" s="756" t="s">
        <v>531</v>
      </c>
      <c r="I751" s="756" t="s">
        <v>2981</v>
      </c>
      <c r="J751" s="756" t="s">
        <v>2982</v>
      </c>
      <c r="K751" s="756" t="s">
        <v>2983</v>
      </c>
      <c r="L751" s="757">
        <v>96.81</v>
      </c>
      <c r="M751" s="757">
        <v>193.62</v>
      </c>
      <c r="N751" s="756">
        <v>2</v>
      </c>
      <c r="O751" s="841">
        <v>0.5</v>
      </c>
      <c r="P751" s="757">
        <v>193.62</v>
      </c>
      <c r="Q751" s="774">
        <v>1</v>
      </c>
      <c r="R751" s="756">
        <v>2</v>
      </c>
      <c r="S751" s="774">
        <v>1</v>
      </c>
      <c r="T751" s="841">
        <v>0.5</v>
      </c>
      <c r="U751" s="797">
        <v>1</v>
      </c>
    </row>
    <row r="752" spans="1:21" ht="14.4" customHeight="1" x14ac:dyDescent="0.3">
      <c r="A752" s="755">
        <v>30</v>
      </c>
      <c r="B752" s="756" t="s">
        <v>1955</v>
      </c>
      <c r="C752" s="756" t="s">
        <v>1961</v>
      </c>
      <c r="D752" s="839" t="s">
        <v>2992</v>
      </c>
      <c r="E752" s="840" t="s">
        <v>1975</v>
      </c>
      <c r="F752" s="756" t="s">
        <v>1956</v>
      </c>
      <c r="G752" s="756" t="s">
        <v>2984</v>
      </c>
      <c r="H752" s="756" t="s">
        <v>558</v>
      </c>
      <c r="I752" s="756" t="s">
        <v>2985</v>
      </c>
      <c r="J752" s="756" t="s">
        <v>2986</v>
      </c>
      <c r="K752" s="756" t="s">
        <v>2987</v>
      </c>
      <c r="L752" s="757">
        <v>145.15</v>
      </c>
      <c r="M752" s="757">
        <v>145.15</v>
      </c>
      <c r="N752" s="756">
        <v>1</v>
      </c>
      <c r="O752" s="841">
        <v>0.5</v>
      </c>
      <c r="P752" s="757">
        <v>145.15</v>
      </c>
      <c r="Q752" s="774">
        <v>1</v>
      </c>
      <c r="R752" s="756">
        <v>1</v>
      </c>
      <c r="S752" s="774">
        <v>1</v>
      </c>
      <c r="T752" s="841">
        <v>0.5</v>
      </c>
      <c r="U752" s="797">
        <v>1</v>
      </c>
    </row>
    <row r="753" spans="1:21" ht="14.4" customHeight="1" x14ac:dyDescent="0.3">
      <c r="A753" s="755">
        <v>30</v>
      </c>
      <c r="B753" s="756" t="s">
        <v>1955</v>
      </c>
      <c r="C753" s="756" t="s">
        <v>1961</v>
      </c>
      <c r="D753" s="839" t="s">
        <v>2992</v>
      </c>
      <c r="E753" s="840" t="s">
        <v>1975</v>
      </c>
      <c r="F753" s="756" t="s">
        <v>1956</v>
      </c>
      <c r="G753" s="756" t="s">
        <v>2307</v>
      </c>
      <c r="H753" s="756" t="s">
        <v>531</v>
      </c>
      <c r="I753" s="756" t="s">
        <v>2749</v>
      </c>
      <c r="J753" s="756" t="s">
        <v>2750</v>
      </c>
      <c r="K753" s="756" t="s">
        <v>2751</v>
      </c>
      <c r="L753" s="757">
        <v>170.32</v>
      </c>
      <c r="M753" s="757">
        <v>170.32</v>
      </c>
      <c r="N753" s="756">
        <v>1</v>
      </c>
      <c r="O753" s="841">
        <v>0.5</v>
      </c>
      <c r="P753" s="757">
        <v>170.32</v>
      </c>
      <c r="Q753" s="774">
        <v>1</v>
      </c>
      <c r="R753" s="756">
        <v>1</v>
      </c>
      <c r="S753" s="774">
        <v>1</v>
      </c>
      <c r="T753" s="841">
        <v>0.5</v>
      </c>
      <c r="U753" s="797">
        <v>1</v>
      </c>
    </row>
    <row r="754" spans="1:21" ht="14.4" customHeight="1" x14ac:dyDescent="0.3">
      <c r="A754" s="755">
        <v>30</v>
      </c>
      <c r="B754" s="756" t="s">
        <v>1955</v>
      </c>
      <c r="C754" s="756" t="s">
        <v>1961</v>
      </c>
      <c r="D754" s="839" t="s">
        <v>2992</v>
      </c>
      <c r="E754" s="840" t="s">
        <v>1975</v>
      </c>
      <c r="F754" s="756" t="s">
        <v>1957</v>
      </c>
      <c r="G754" s="756" t="s">
        <v>2218</v>
      </c>
      <c r="H754" s="756" t="s">
        <v>531</v>
      </c>
      <c r="I754" s="756" t="s">
        <v>2794</v>
      </c>
      <c r="J754" s="756" t="s">
        <v>2220</v>
      </c>
      <c r="K754" s="756"/>
      <c r="L754" s="757">
        <v>0</v>
      </c>
      <c r="M754" s="757">
        <v>0</v>
      </c>
      <c r="N754" s="756">
        <v>5</v>
      </c>
      <c r="O754" s="841">
        <v>5</v>
      </c>
      <c r="P754" s="757">
        <v>0</v>
      </c>
      <c r="Q754" s="774"/>
      <c r="R754" s="756">
        <v>5</v>
      </c>
      <c r="S754" s="774">
        <v>1</v>
      </c>
      <c r="T754" s="841">
        <v>5</v>
      </c>
      <c r="U754" s="797">
        <v>1</v>
      </c>
    </row>
    <row r="755" spans="1:21" ht="14.4" customHeight="1" x14ac:dyDescent="0.3">
      <c r="A755" s="755">
        <v>30</v>
      </c>
      <c r="B755" s="756" t="s">
        <v>1955</v>
      </c>
      <c r="C755" s="756" t="s">
        <v>1961</v>
      </c>
      <c r="D755" s="839" t="s">
        <v>2992</v>
      </c>
      <c r="E755" s="840" t="s">
        <v>1968</v>
      </c>
      <c r="F755" s="756" t="s">
        <v>1956</v>
      </c>
      <c r="G755" s="756" t="s">
        <v>1978</v>
      </c>
      <c r="H755" s="756" t="s">
        <v>531</v>
      </c>
      <c r="I755" s="756" t="s">
        <v>2988</v>
      </c>
      <c r="J755" s="756" t="s">
        <v>2989</v>
      </c>
      <c r="K755" s="756" t="s">
        <v>2505</v>
      </c>
      <c r="L755" s="757">
        <v>103.64</v>
      </c>
      <c r="M755" s="757">
        <v>103.64</v>
      </c>
      <c r="N755" s="756">
        <v>1</v>
      </c>
      <c r="O755" s="841">
        <v>0.5</v>
      </c>
      <c r="P755" s="757">
        <v>103.64</v>
      </c>
      <c r="Q755" s="774">
        <v>1</v>
      </c>
      <c r="R755" s="756">
        <v>1</v>
      </c>
      <c r="S755" s="774">
        <v>1</v>
      </c>
      <c r="T755" s="841">
        <v>0.5</v>
      </c>
      <c r="U755" s="797">
        <v>1</v>
      </c>
    </row>
    <row r="756" spans="1:21" ht="14.4" customHeight="1" x14ac:dyDescent="0.3">
      <c r="A756" s="755">
        <v>30</v>
      </c>
      <c r="B756" s="756" t="s">
        <v>1955</v>
      </c>
      <c r="C756" s="756" t="s">
        <v>1961</v>
      </c>
      <c r="D756" s="839" t="s">
        <v>2992</v>
      </c>
      <c r="E756" s="840" t="s">
        <v>1968</v>
      </c>
      <c r="F756" s="756" t="s">
        <v>1956</v>
      </c>
      <c r="G756" s="756" t="s">
        <v>2660</v>
      </c>
      <c r="H756" s="756" t="s">
        <v>531</v>
      </c>
      <c r="I756" s="756" t="s">
        <v>2661</v>
      </c>
      <c r="J756" s="756" t="s">
        <v>1420</v>
      </c>
      <c r="K756" s="756" t="s">
        <v>2662</v>
      </c>
      <c r="L756" s="757">
        <v>48.09</v>
      </c>
      <c r="M756" s="757">
        <v>48.09</v>
      </c>
      <c r="N756" s="756">
        <v>1</v>
      </c>
      <c r="O756" s="841">
        <v>1</v>
      </c>
      <c r="P756" s="757"/>
      <c r="Q756" s="774">
        <v>0</v>
      </c>
      <c r="R756" s="756"/>
      <c r="S756" s="774">
        <v>0</v>
      </c>
      <c r="T756" s="841"/>
      <c r="U756" s="797">
        <v>0</v>
      </c>
    </row>
    <row r="757" spans="1:21" ht="14.4" customHeight="1" thickBot="1" x14ac:dyDescent="0.35">
      <c r="A757" s="762">
        <v>30</v>
      </c>
      <c r="B757" s="763" t="s">
        <v>1955</v>
      </c>
      <c r="C757" s="763" t="s">
        <v>1961</v>
      </c>
      <c r="D757" s="842" t="s">
        <v>2992</v>
      </c>
      <c r="E757" s="843" t="s">
        <v>1968</v>
      </c>
      <c r="F757" s="763" t="s">
        <v>1956</v>
      </c>
      <c r="G757" s="763" t="s">
        <v>2990</v>
      </c>
      <c r="H757" s="763" t="s">
        <v>558</v>
      </c>
      <c r="I757" s="763" t="s">
        <v>1685</v>
      </c>
      <c r="J757" s="763" t="s">
        <v>1038</v>
      </c>
      <c r="K757" s="763" t="s">
        <v>1686</v>
      </c>
      <c r="L757" s="764">
        <v>341.53</v>
      </c>
      <c r="M757" s="764">
        <v>341.53</v>
      </c>
      <c r="N757" s="763">
        <v>1</v>
      </c>
      <c r="O757" s="844">
        <v>0.5</v>
      </c>
      <c r="P757" s="764">
        <v>341.53</v>
      </c>
      <c r="Q757" s="775">
        <v>1</v>
      </c>
      <c r="R757" s="763">
        <v>1</v>
      </c>
      <c r="S757" s="775">
        <v>1</v>
      </c>
      <c r="T757" s="844">
        <v>0.5</v>
      </c>
      <c r="U757" s="7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2994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5" t="s">
        <v>210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847" t="s">
        <v>1971</v>
      </c>
      <c r="B5" s="225">
        <v>24967.32</v>
      </c>
      <c r="C5" s="838">
        <v>0.55232118147921605</v>
      </c>
      <c r="D5" s="225">
        <v>20237.03</v>
      </c>
      <c r="E5" s="838">
        <v>0.44767881852078395</v>
      </c>
      <c r="F5" s="846">
        <v>45204.35</v>
      </c>
    </row>
    <row r="6" spans="1:6" ht="14.4" customHeight="1" x14ac:dyDescent="0.3">
      <c r="A6" s="786" t="s">
        <v>1967</v>
      </c>
      <c r="B6" s="760">
        <v>3888.73</v>
      </c>
      <c r="C6" s="774">
        <v>7.3512270350361619E-2</v>
      </c>
      <c r="D6" s="760">
        <v>49010.329999999994</v>
      </c>
      <c r="E6" s="774">
        <v>0.92648772964963833</v>
      </c>
      <c r="F6" s="761">
        <v>52899.06</v>
      </c>
    </row>
    <row r="7" spans="1:6" ht="14.4" customHeight="1" x14ac:dyDescent="0.3">
      <c r="A7" s="786" t="s">
        <v>1972</v>
      </c>
      <c r="B7" s="760">
        <v>2743.1600000000003</v>
      </c>
      <c r="C7" s="774">
        <v>0.15129408741012099</v>
      </c>
      <c r="D7" s="760">
        <v>15388.149999999998</v>
      </c>
      <c r="E7" s="774">
        <v>0.84870591258987904</v>
      </c>
      <c r="F7" s="761">
        <v>18131.309999999998</v>
      </c>
    </row>
    <row r="8" spans="1:6" ht="14.4" customHeight="1" x14ac:dyDescent="0.3">
      <c r="A8" s="786" t="s">
        <v>1969</v>
      </c>
      <c r="B8" s="760">
        <v>1959.0400000000002</v>
      </c>
      <c r="C8" s="774">
        <v>0.13071813435201096</v>
      </c>
      <c r="D8" s="760">
        <v>13027.709999999997</v>
      </c>
      <c r="E8" s="774">
        <v>0.86928186564798904</v>
      </c>
      <c r="F8" s="761">
        <v>14986.749999999998</v>
      </c>
    </row>
    <row r="9" spans="1:6" ht="14.4" customHeight="1" x14ac:dyDescent="0.3">
      <c r="A9" s="786" t="s">
        <v>1975</v>
      </c>
      <c r="B9" s="760">
        <v>602.05999999999995</v>
      </c>
      <c r="C9" s="774">
        <v>7.6572537617915673E-2</v>
      </c>
      <c r="D9" s="760">
        <v>7260.55</v>
      </c>
      <c r="E9" s="774">
        <v>0.92342746238208429</v>
      </c>
      <c r="F9" s="761">
        <v>7862.6100000000006</v>
      </c>
    </row>
    <row r="10" spans="1:6" ht="14.4" customHeight="1" x14ac:dyDescent="0.3">
      <c r="A10" s="786" t="s">
        <v>1970</v>
      </c>
      <c r="B10" s="760">
        <v>509.76</v>
      </c>
      <c r="C10" s="774">
        <v>3.2079120442069613E-2</v>
      </c>
      <c r="D10" s="760">
        <v>15380.95</v>
      </c>
      <c r="E10" s="774">
        <v>0.96792087955793038</v>
      </c>
      <c r="F10" s="761">
        <v>15890.710000000001</v>
      </c>
    </row>
    <row r="11" spans="1:6" ht="14.4" customHeight="1" x14ac:dyDescent="0.3">
      <c r="A11" s="786" t="s">
        <v>1968</v>
      </c>
      <c r="B11" s="760">
        <v>398.84</v>
      </c>
      <c r="C11" s="774">
        <v>5.2694022180003124E-2</v>
      </c>
      <c r="D11" s="760">
        <v>7170.1399999999985</v>
      </c>
      <c r="E11" s="774">
        <v>0.94730597781999681</v>
      </c>
      <c r="F11" s="761">
        <v>7568.9799999999987</v>
      </c>
    </row>
    <row r="12" spans="1:6" ht="14.4" customHeight="1" thickBot="1" x14ac:dyDescent="0.35">
      <c r="A12" s="784" t="s">
        <v>1973</v>
      </c>
      <c r="B12" s="776">
        <v>0</v>
      </c>
      <c r="C12" s="777">
        <v>0</v>
      </c>
      <c r="D12" s="776">
        <v>8334.64</v>
      </c>
      <c r="E12" s="777">
        <v>1</v>
      </c>
      <c r="F12" s="778">
        <v>8334.64</v>
      </c>
    </row>
    <row r="13" spans="1:6" ht="14.4" customHeight="1" thickBot="1" x14ac:dyDescent="0.35">
      <c r="A13" s="779" t="s">
        <v>3</v>
      </c>
      <c r="B13" s="780">
        <v>35068.909999999996</v>
      </c>
      <c r="C13" s="781">
        <v>0.20522727242136674</v>
      </c>
      <c r="D13" s="780">
        <v>135809.49999999997</v>
      </c>
      <c r="E13" s="781">
        <v>0.79477272757863304</v>
      </c>
      <c r="F13" s="782">
        <v>170878.41</v>
      </c>
    </row>
    <row r="14" spans="1:6" ht="14.4" customHeight="1" thickBot="1" x14ac:dyDescent="0.35"/>
    <row r="15" spans="1:6" ht="14.4" customHeight="1" x14ac:dyDescent="0.3">
      <c r="A15" s="847" t="s">
        <v>1535</v>
      </c>
      <c r="B15" s="225">
        <v>24704.400000000001</v>
      </c>
      <c r="C15" s="838">
        <v>0.91377396518734399</v>
      </c>
      <c r="D15" s="225">
        <v>2331.17</v>
      </c>
      <c r="E15" s="838">
        <v>8.6226034812656074E-2</v>
      </c>
      <c r="F15" s="846">
        <v>27035.57</v>
      </c>
    </row>
    <row r="16" spans="1:6" ht="14.4" customHeight="1" x14ac:dyDescent="0.3">
      <c r="A16" s="786" t="s">
        <v>2995</v>
      </c>
      <c r="B16" s="760">
        <v>2036.4</v>
      </c>
      <c r="C16" s="774">
        <v>0.54545746749594204</v>
      </c>
      <c r="D16" s="760">
        <v>1696.98</v>
      </c>
      <c r="E16" s="774">
        <v>0.45454253250405796</v>
      </c>
      <c r="F16" s="761">
        <v>3733.38</v>
      </c>
    </row>
    <row r="17" spans="1:6" ht="14.4" customHeight="1" x14ac:dyDescent="0.3">
      <c r="A17" s="786" t="s">
        <v>2996</v>
      </c>
      <c r="B17" s="760">
        <v>1849.56</v>
      </c>
      <c r="C17" s="774">
        <v>0.77777310535655708</v>
      </c>
      <c r="D17" s="760">
        <v>528.46</v>
      </c>
      <c r="E17" s="774">
        <v>0.22222689464344289</v>
      </c>
      <c r="F17" s="761">
        <v>2378.02</v>
      </c>
    </row>
    <row r="18" spans="1:6" ht="14.4" customHeight="1" x14ac:dyDescent="0.3">
      <c r="A18" s="786" t="s">
        <v>1475</v>
      </c>
      <c r="B18" s="760">
        <v>1572.5999999999997</v>
      </c>
      <c r="C18" s="774">
        <v>1</v>
      </c>
      <c r="D18" s="760"/>
      <c r="E18" s="774">
        <v>0</v>
      </c>
      <c r="F18" s="761">
        <v>1572.5999999999997</v>
      </c>
    </row>
    <row r="19" spans="1:6" ht="14.4" customHeight="1" x14ac:dyDescent="0.3">
      <c r="A19" s="786" t="s">
        <v>1473</v>
      </c>
      <c r="B19" s="760">
        <v>1454.23</v>
      </c>
      <c r="C19" s="774">
        <v>1</v>
      </c>
      <c r="D19" s="760"/>
      <c r="E19" s="774">
        <v>0</v>
      </c>
      <c r="F19" s="761">
        <v>1454.23</v>
      </c>
    </row>
    <row r="20" spans="1:6" ht="14.4" customHeight="1" x14ac:dyDescent="0.3">
      <c r="A20" s="786" t="s">
        <v>1524</v>
      </c>
      <c r="B20" s="760">
        <v>706.36</v>
      </c>
      <c r="C20" s="774">
        <v>0.10363065258438443</v>
      </c>
      <c r="D20" s="760">
        <v>6109.7699999999977</v>
      </c>
      <c r="E20" s="774">
        <v>0.89636934741561558</v>
      </c>
      <c r="F20" s="761">
        <v>6816.1299999999974</v>
      </c>
    </row>
    <row r="21" spans="1:6" ht="14.4" customHeight="1" x14ac:dyDescent="0.3">
      <c r="A21" s="786" t="s">
        <v>1489</v>
      </c>
      <c r="B21" s="760">
        <v>525.28</v>
      </c>
      <c r="C21" s="774">
        <v>0.5</v>
      </c>
      <c r="D21" s="760">
        <v>525.28</v>
      </c>
      <c r="E21" s="774">
        <v>0.5</v>
      </c>
      <c r="F21" s="761">
        <v>1050.56</v>
      </c>
    </row>
    <row r="22" spans="1:6" ht="14.4" customHeight="1" x14ac:dyDescent="0.3">
      <c r="A22" s="786" t="s">
        <v>1480</v>
      </c>
      <c r="B22" s="760">
        <v>320.2</v>
      </c>
      <c r="C22" s="774">
        <v>1</v>
      </c>
      <c r="D22" s="760"/>
      <c r="E22" s="774">
        <v>0</v>
      </c>
      <c r="F22" s="761">
        <v>320.2</v>
      </c>
    </row>
    <row r="23" spans="1:6" ht="14.4" customHeight="1" x14ac:dyDescent="0.3">
      <c r="A23" s="786" t="s">
        <v>1505</v>
      </c>
      <c r="B23" s="760">
        <v>289.62</v>
      </c>
      <c r="C23" s="774">
        <v>0.18182160614735576</v>
      </c>
      <c r="D23" s="760">
        <v>1303.2599999999998</v>
      </c>
      <c r="E23" s="774">
        <v>0.81817839385264435</v>
      </c>
      <c r="F23" s="761">
        <v>1592.8799999999997</v>
      </c>
    </row>
    <row r="24" spans="1:6" ht="14.4" customHeight="1" x14ac:dyDescent="0.3">
      <c r="A24" s="786" t="s">
        <v>1520</v>
      </c>
      <c r="B24" s="760">
        <v>280.38</v>
      </c>
      <c r="C24" s="774">
        <v>0.75</v>
      </c>
      <c r="D24" s="760">
        <v>93.46</v>
      </c>
      <c r="E24" s="774">
        <v>0.25</v>
      </c>
      <c r="F24" s="761">
        <v>373.84</v>
      </c>
    </row>
    <row r="25" spans="1:6" ht="14.4" customHeight="1" x14ac:dyDescent="0.3">
      <c r="A25" s="786" t="s">
        <v>1532</v>
      </c>
      <c r="B25" s="760">
        <v>237.09</v>
      </c>
      <c r="C25" s="774">
        <v>0.105631543773669</v>
      </c>
      <c r="D25" s="760">
        <v>2007.4099999999994</v>
      </c>
      <c r="E25" s="774">
        <v>0.89436845622633099</v>
      </c>
      <c r="F25" s="761">
        <v>2244.4999999999995</v>
      </c>
    </row>
    <row r="26" spans="1:6" ht="14.4" customHeight="1" x14ac:dyDescent="0.3">
      <c r="A26" s="786" t="s">
        <v>1493</v>
      </c>
      <c r="B26" s="760">
        <v>196.62</v>
      </c>
      <c r="C26" s="774">
        <v>0.15384735763133597</v>
      </c>
      <c r="D26" s="760">
        <v>1081.3999999999999</v>
      </c>
      <c r="E26" s="774">
        <v>0.84615264236866394</v>
      </c>
      <c r="F26" s="761">
        <v>1278.02</v>
      </c>
    </row>
    <row r="27" spans="1:6" ht="14.4" customHeight="1" x14ac:dyDescent="0.3">
      <c r="A27" s="786" t="s">
        <v>1527</v>
      </c>
      <c r="B27" s="760">
        <v>161.06</v>
      </c>
      <c r="C27" s="774">
        <v>0.33333333333333331</v>
      </c>
      <c r="D27" s="760">
        <v>322.12</v>
      </c>
      <c r="E27" s="774">
        <v>0.66666666666666663</v>
      </c>
      <c r="F27" s="761">
        <v>483.18</v>
      </c>
    </row>
    <row r="28" spans="1:6" ht="14.4" customHeight="1" x14ac:dyDescent="0.3">
      <c r="A28" s="786" t="s">
        <v>1522</v>
      </c>
      <c r="B28" s="760">
        <v>146.52000000000001</v>
      </c>
      <c r="C28" s="774">
        <v>0.44665284721375442</v>
      </c>
      <c r="D28" s="760">
        <v>181.52</v>
      </c>
      <c r="E28" s="774">
        <v>0.55334715278624558</v>
      </c>
      <c r="F28" s="761">
        <v>328.04</v>
      </c>
    </row>
    <row r="29" spans="1:6" ht="14.4" customHeight="1" x14ac:dyDescent="0.3">
      <c r="A29" s="786" t="s">
        <v>1539</v>
      </c>
      <c r="B29" s="760">
        <v>100.64</v>
      </c>
      <c r="C29" s="774">
        <v>0.33333333333333331</v>
      </c>
      <c r="D29" s="760">
        <v>201.28</v>
      </c>
      <c r="E29" s="774">
        <v>0.66666666666666663</v>
      </c>
      <c r="F29" s="761">
        <v>301.92</v>
      </c>
    </row>
    <row r="30" spans="1:6" ht="14.4" customHeight="1" x14ac:dyDescent="0.3">
      <c r="A30" s="786" t="s">
        <v>1495</v>
      </c>
      <c r="B30" s="760">
        <v>100.63</v>
      </c>
      <c r="C30" s="774">
        <v>7.3739979188955501E-2</v>
      </c>
      <c r="D30" s="760">
        <v>1264.03</v>
      </c>
      <c r="E30" s="774">
        <v>0.92626002081104464</v>
      </c>
      <c r="F30" s="761">
        <v>1364.6599999999999</v>
      </c>
    </row>
    <row r="31" spans="1:6" ht="14.4" customHeight="1" x14ac:dyDescent="0.3">
      <c r="A31" s="786" t="s">
        <v>1496</v>
      </c>
      <c r="B31" s="760">
        <v>92.31</v>
      </c>
      <c r="C31" s="774">
        <v>4.4109003856133262E-2</v>
      </c>
      <c r="D31" s="760">
        <v>2000.46</v>
      </c>
      <c r="E31" s="774">
        <v>0.95589099614386674</v>
      </c>
      <c r="F31" s="761">
        <v>2092.77</v>
      </c>
    </row>
    <row r="32" spans="1:6" ht="14.4" customHeight="1" x14ac:dyDescent="0.3">
      <c r="A32" s="786" t="s">
        <v>1503</v>
      </c>
      <c r="B32" s="760">
        <v>87.06</v>
      </c>
      <c r="C32" s="774">
        <v>1.081310688655553E-2</v>
      </c>
      <c r="D32" s="760">
        <v>7964.28</v>
      </c>
      <c r="E32" s="774">
        <v>0.98918689311344443</v>
      </c>
      <c r="F32" s="761">
        <v>8051.34</v>
      </c>
    </row>
    <row r="33" spans="1:6" ht="14.4" customHeight="1" x14ac:dyDescent="0.3">
      <c r="A33" s="786" t="s">
        <v>1500</v>
      </c>
      <c r="B33" s="760">
        <v>85.16</v>
      </c>
      <c r="C33" s="774">
        <v>0.20718682334622776</v>
      </c>
      <c r="D33" s="760">
        <v>325.87</v>
      </c>
      <c r="E33" s="774">
        <v>0.79281317665377227</v>
      </c>
      <c r="F33" s="761">
        <v>411.03</v>
      </c>
    </row>
    <row r="34" spans="1:6" ht="14.4" customHeight="1" x14ac:dyDescent="0.3">
      <c r="A34" s="786" t="s">
        <v>2997</v>
      </c>
      <c r="B34" s="760">
        <v>61.67</v>
      </c>
      <c r="C34" s="774">
        <v>0.1481597155487219</v>
      </c>
      <c r="D34" s="760">
        <v>354.57</v>
      </c>
      <c r="E34" s="774">
        <v>0.85184028445127813</v>
      </c>
      <c r="F34" s="761">
        <v>416.24</v>
      </c>
    </row>
    <row r="35" spans="1:6" ht="14.4" customHeight="1" x14ac:dyDescent="0.3">
      <c r="A35" s="786" t="s">
        <v>1521</v>
      </c>
      <c r="B35" s="760">
        <v>61.120000000000005</v>
      </c>
      <c r="C35" s="774">
        <v>0.86670448099829833</v>
      </c>
      <c r="D35" s="760">
        <v>9.4</v>
      </c>
      <c r="E35" s="774">
        <v>0.13329551900170164</v>
      </c>
      <c r="F35" s="761">
        <v>70.52000000000001</v>
      </c>
    </row>
    <row r="36" spans="1:6" ht="14.4" customHeight="1" x14ac:dyDescent="0.3">
      <c r="A36" s="786" t="s">
        <v>1540</v>
      </c>
      <c r="B36" s="760">
        <v>0</v>
      </c>
      <c r="C36" s="774"/>
      <c r="D36" s="760"/>
      <c r="E36" s="774"/>
      <c r="F36" s="761">
        <v>0</v>
      </c>
    </row>
    <row r="37" spans="1:6" ht="14.4" customHeight="1" x14ac:dyDescent="0.3">
      <c r="A37" s="786" t="s">
        <v>1529</v>
      </c>
      <c r="B37" s="760"/>
      <c r="C37" s="774"/>
      <c r="D37" s="760">
        <v>0</v>
      </c>
      <c r="E37" s="774"/>
      <c r="F37" s="761">
        <v>0</v>
      </c>
    </row>
    <row r="38" spans="1:6" ht="14.4" customHeight="1" x14ac:dyDescent="0.3">
      <c r="A38" s="786" t="s">
        <v>1498</v>
      </c>
      <c r="B38" s="760"/>
      <c r="C38" s="774">
        <v>0</v>
      </c>
      <c r="D38" s="760">
        <v>283.86</v>
      </c>
      <c r="E38" s="774">
        <v>1</v>
      </c>
      <c r="F38" s="761">
        <v>283.86</v>
      </c>
    </row>
    <row r="39" spans="1:6" ht="14.4" customHeight="1" x14ac:dyDescent="0.3">
      <c r="A39" s="786" t="s">
        <v>2998</v>
      </c>
      <c r="B39" s="760"/>
      <c r="C39" s="774">
        <v>0</v>
      </c>
      <c r="D39" s="760">
        <v>1368.04</v>
      </c>
      <c r="E39" s="774">
        <v>1</v>
      </c>
      <c r="F39" s="761">
        <v>1368.04</v>
      </c>
    </row>
    <row r="40" spans="1:6" ht="14.4" customHeight="1" x14ac:dyDescent="0.3">
      <c r="A40" s="786" t="s">
        <v>1509</v>
      </c>
      <c r="B40" s="760"/>
      <c r="C40" s="774">
        <v>0</v>
      </c>
      <c r="D40" s="760">
        <v>3963.9800000000005</v>
      </c>
      <c r="E40" s="774">
        <v>1</v>
      </c>
      <c r="F40" s="761">
        <v>3963.9800000000005</v>
      </c>
    </row>
    <row r="41" spans="1:6" ht="14.4" customHeight="1" x14ac:dyDescent="0.3">
      <c r="A41" s="786" t="s">
        <v>1515</v>
      </c>
      <c r="B41" s="760"/>
      <c r="C41" s="774">
        <v>0</v>
      </c>
      <c r="D41" s="760">
        <v>93.46</v>
      </c>
      <c r="E41" s="774">
        <v>1</v>
      </c>
      <c r="F41" s="761">
        <v>93.46</v>
      </c>
    </row>
    <row r="42" spans="1:6" ht="14.4" customHeight="1" x14ac:dyDescent="0.3">
      <c r="A42" s="786" t="s">
        <v>1481</v>
      </c>
      <c r="B42" s="760">
        <v>0</v>
      </c>
      <c r="C42" s="774"/>
      <c r="D42" s="760">
        <v>0</v>
      </c>
      <c r="E42" s="774"/>
      <c r="F42" s="761">
        <v>0</v>
      </c>
    </row>
    <row r="43" spans="1:6" ht="14.4" customHeight="1" x14ac:dyDescent="0.3">
      <c r="A43" s="786" t="s">
        <v>1485</v>
      </c>
      <c r="B43" s="760"/>
      <c r="C43" s="774">
        <v>0</v>
      </c>
      <c r="D43" s="760">
        <v>30807.45</v>
      </c>
      <c r="E43" s="774">
        <v>1</v>
      </c>
      <c r="F43" s="761">
        <v>30807.45</v>
      </c>
    </row>
    <row r="44" spans="1:6" ht="14.4" customHeight="1" x14ac:dyDescent="0.3">
      <c r="A44" s="786" t="s">
        <v>2999</v>
      </c>
      <c r="B44" s="760"/>
      <c r="C44" s="774">
        <v>0</v>
      </c>
      <c r="D44" s="760">
        <v>1257.6000000000001</v>
      </c>
      <c r="E44" s="774">
        <v>1</v>
      </c>
      <c r="F44" s="761">
        <v>1257.6000000000001</v>
      </c>
    </row>
    <row r="45" spans="1:6" ht="14.4" customHeight="1" x14ac:dyDescent="0.3">
      <c r="A45" s="786" t="s">
        <v>1487</v>
      </c>
      <c r="B45" s="760"/>
      <c r="C45" s="774">
        <v>0</v>
      </c>
      <c r="D45" s="760">
        <v>288.01</v>
      </c>
      <c r="E45" s="774">
        <v>1</v>
      </c>
      <c r="F45" s="761">
        <v>288.01</v>
      </c>
    </row>
    <row r="46" spans="1:6" ht="14.4" customHeight="1" x14ac:dyDescent="0.3">
      <c r="A46" s="786" t="s">
        <v>1502</v>
      </c>
      <c r="B46" s="760"/>
      <c r="C46" s="774">
        <v>0</v>
      </c>
      <c r="D46" s="760">
        <v>103.8</v>
      </c>
      <c r="E46" s="774">
        <v>1</v>
      </c>
      <c r="F46" s="761">
        <v>103.8</v>
      </c>
    </row>
    <row r="47" spans="1:6" ht="14.4" customHeight="1" x14ac:dyDescent="0.3">
      <c r="A47" s="786" t="s">
        <v>1538</v>
      </c>
      <c r="B47" s="760"/>
      <c r="C47" s="774">
        <v>0</v>
      </c>
      <c r="D47" s="760">
        <v>2332.809999999999</v>
      </c>
      <c r="E47" s="774">
        <v>1</v>
      </c>
      <c r="F47" s="761">
        <v>2332.809999999999</v>
      </c>
    </row>
    <row r="48" spans="1:6" ht="14.4" customHeight="1" x14ac:dyDescent="0.3">
      <c r="A48" s="786" t="s">
        <v>1517</v>
      </c>
      <c r="B48" s="760"/>
      <c r="C48" s="774"/>
      <c r="D48" s="760">
        <v>0</v>
      </c>
      <c r="E48" s="774"/>
      <c r="F48" s="761">
        <v>0</v>
      </c>
    </row>
    <row r="49" spans="1:6" ht="14.4" customHeight="1" x14ac:dyDescent="0.3">
      <c r="A49" s="786" t="s">
        <v>1504</v>
      </c>
      <c r="B49" s="760"/>
      <c r="C49" s="774">
        <v>0</v>
      </c>
      <c r="D49" s="760">
        <v>138.32</v>
      </c>
      <c r="E49" s="774">
        <v>1</v>
      </c>
      <c r="F49" s="761">
        <v>138.32</v>
      </c>
    </row>
    <row r="50" spans="1:6" ht="14.4" customHeight="1" x14ac:dyDescent="0.3">
      <c r="A50" s="786" t="s">
        <v>1511</v>
      </c>
      <c r="B50" s="760"/>
      <c r="C50" s="774">
        <v>0</v>
      </c>
      <c r="D50" s="760">
        <v>341.53</v>
      </c>
      <c r="E50" s="774">
        <v>1</v>
      </c>
      <c r="F50" s="761">
        <v>341.53</v>
      </c>
    </row>
    <row r="51" spans="1:6" ht="14.4" customHeight="1" x14ac:dyDescent="0.3">
      <c r="A51" s="786" t="s">
        <v>3000</v>
      </c>
      <c r="B51" s="760"/>
      <c r="C51" s="774">
        <v>0</v>
      </c>
      <c r="D51" s="760">
        <v>145.15</v>
      </c>
      <c r="E51" s="774">
        <v>1</v>
      </c>
      <c r="F51" s="761">
        <v>145.15</v>
      </c>
    </row>
    <row r="52" spans="1:6" ht="14.4" customHeight="1" x14ac:dyDescent="0.3">
      <c r="A52" s="786" t="s">
        <v>1483</v>
      </c>
      <c r="B52" s="760"/>
      <c r="C52" s="774">
        <v>0</v>
      </c>
      <c r="D52" s="760">
        <v>48368.72</v>
      </c>
      <c r="E52" s="774">
        <v>1</v>
      </c>
      <c r="F52" s="761">
        <v>48368.72</v>
      </c>
    </row>
    <row r="53" spans="1:6" ht="14.4" customHeight="1" x14ac:dyDescent="0.3">
      <c r="A53" s="786" t="s">
        <v>1523</v>
      </c>
      <c r="B53" s="760"/>
      <c r="C53" s="774">
        <v>0</v>
      </c>
      <c r="D53" s="760">
        <v>766.41999999999985</v>
      </c>
      <c r="E53" s="774">
        <v>1</v>
      </c>
      <c r="F53" s="761">
        <v>766.41999999999985</v>
      </c>
    </row>
    <row r="54" spans="1:6" ht="14.4" customHeight="1" x14ac:dyDescent="0.3">
      <c r="A54" s="786" t="s">
        <v>1499</v>
      </c>
      <c r="B54" s="760"/>
      <c r="C54" s="774">
        <v>0</v>
      </c>
      <c r="D54" s="760">
        <v>108.33</v>
      </c>
      <c r="E54" s="774">
        <v>1</v>
      </c>
      <c r="F54" s="761">
        <v>108.33</v>
      </c>
    </row>
    <row r="55" spans="1:6" ht="14.4" customHeight="1" x14ac:dyDescent="0.3">
      <c r="A55" s="786" t="s">
        <v>1525</v>
      </c>
      <c r="B55" s="760"/>
      <c r="C55" s="774">
        <v>0</v>
      </c>
      <c r="D55" s="760">
        <v>539.20000000000005</v>
      </c>
      <c r="E55" s="774">
        <v>1</v>
      </c>
      <c r="F55" s="761">
        <v>539.20000000000005</v>
      </c>
    </row>
    <row r="56" spans="1:6" ht="14.4" customHeight="1" x14ac:dyDescent="0.3">
      <c r="A56" s="786" t="s">
        <v>1488</v>
      </c>
      <c r="B56" s="760"/>
      <c r="C56" s="774">
        <v>0</v>
      </c>
      <c r="D56" s="760">
        <v>1401.4699999999998</v>
      </c>
      <c r="E56" s="774">
        <v>1</v>
      </c>
      <c r="F56" s="761">
        <v>1401.4699999999998</v>
      </c>
    </row>
    <row r="57" spans="1:6" ht="14.4" customHeight="1" x14ac:dyDescent="0.3">
      <c r="A57" s="786" t="s">
        <v>1491</v>
      </c>
      <c r="B57" s="760"/>
      <c r="C57" s="774">
        <v>0</v>
      </c>
      <c r="D57" s="760">
        <v>949.09999999999991</v>
      </c>
      <c r="E57" s="774">
        <v>1</v>
      </c>
      <c r="F57" s="761">
        <v>949.09999999999991</v>
      </c>
    </row>
    <row r="58" spans="1:6" ht="14.4" customHeight="1" x14ac:dyDescent="0.3">
      <c r="A58" s="786" t="s">
        <v>1534</v>
      </c>
      <c r="B58" s="760"/>
      <c r="C58" s="774">
        <v>0</v>
      </c>
      <c r="D58" s="760">
        <v>1363.3200000000002</v>
      </c>
      <c r="E58" s="774">
        <v>1</v>
      </c>
      <c r="F58" s="761">
        <v>1363.3200000000002</v>
      </c>
    </row>
    <row r="59" spans="1:6" ht="14.4" customHeight="1" x14ac:dyDescent="0.3">
      <c r="A59" s="786" t="s">
        <v>1507</v>
      </c>
      <c r="B59" s="760"/>
      <c r="C59" s="774">
        <v>0</v>
      </c>
      <c r="D59" s="760">
        <v>1100.6500000000001</v>
      </c>
      <c r="E59" s="774">
        <v>1</v>
      </c>
      <c r="F59" s="761">
        <v>1100.6500000000001</v>
      </c>
    </row>
    <row r="60" spans="1:6" ht="14.4" customHeight="1" x14ac:dyDescent="0.3">
      <c r="A60" s="786" t="s">
        <v>1514</v>
      </c>
      <c r="B60" s="760"/>
      <c r="C60" s="774">
        <v>0</v>
      </c>
      <c r="D60" s="760">
        <v>968.4</v>
      </c>
      <c r="E60" s="774">
        <v>1</v>
      </c>
      <c r="F60" s="761">
        <v>968.4</v>
      </c>
    </row>
    <row r="61" spans="1:6" ht="14.4" customHeight="1" x14ac:dyDescent="0.3">
      <c r="A61" s="786" t="s">
        <v>3001</v>
      </c>
      <c r="B61" s="760">
        <v>0</v>
      </c>
      <c r="C61" s="774"/>
      <c r="D61" s="760"/>
      <c r="E61" s="774"/>
      <c r="F61" s="761">
        <v>0</v>
      </c>
    </row>
    <row r="62" spans="1:6" ht="14.4" customHeight="1" x14ac:dyDescent="0.3">
      <c r="A62" s="786" t="s">
        <v>1516</v>
      </c>
      <c r="B62" s="760"/>
      <c r="C62" s="774">
        <v>0</v>
      </c>
      <c r="D62" s="760">
        <v>403.48</v>
      </c>
      <c r="E62" s="774">
        <v>1</v>
      </c>
      <c r="F62" s="761">
        <v>403.48</v>
      </c>
    </row>
    <row r="63" spans="1:6" ht="14.4" customHeight="1" x14ac:dyDescent="0.3">
      <c r="A63" s="786" t="s">
        <v>3002</v>
      </c>
      <c r="B63" s="760"/>
      <c r="C63" s="774">
        <v>0</v>
      </c>
      <c r="D63" s="760">
        <v>668.54</v>
      </c>
      <c r="E63" s="774">
        <v>1</v>
      </c>
      <c r="F63" s="761">
        <v>668.54</v>
      </c>
    </row>
    <row r="64" spans="1:6" ht="14.4" customHeight="1" x14ac:dyDescent="0.3">
      <c r="A64" s="786" t="s">
        <v>1526</v>
      </c>
      <c r="B64" s="760"/>
      <c r="C64" s="774">
        <v>0</v>
      </c>
      <c r="D64" s="760">
        <v>5689.97</v>
      </c>
      <c r="E64" s="774">
        <v>1</v>
      </c>
      <c r="F64" s="761">
        <v>5689.97</v>
      </c>
    </row>
    <row r="65" spans="1:6" ht="14.4" customHeight="1" x14ac:dyDescent="0.3">
      <c r="A65" s="786" t="s">
        <v>1506</v>
      </c>
      <c r="B65" s="760"/>
      <c r="C65" s="774">
        <v>0</v>
      </c>
      <c r="D65" s="760">
        <v>455.35999999999996</v>
      </c>
      <c r="E65" s="774">
        <v>1</v>
      </c>
      <c r="F65" s="761">
        <v>455.35999999999996</v>
      </c>
    </row>
    <row r="66" spans="1:6" ht="14.4" customHeight="1" x14ac:dyDescent="0.3">
      <c r="A66" s="786" t="s">
        <v>3003</v>
      </c>
      <c r="B66" s="760"/>
      <c r="C66" s="774">
        <v>0</v>
      </c>
      <c r="D66" s="760">
        <v>1297.3799999999999</v>
      </c>
      <c r="E66" s="774">
        <v>1</v>
      </c>
      <c r="F66" s="761">
        <v>1297.3799999999999</v>
      </c>
    </row>
    <row r="67" spans="1:6" ht="14.4" customHeight="1" x14ac:dyDescent="0.3">
      <c r="A67" s="786" t="s">
        <v>1497</v>
      </c>
      <c r="B67" s="760"/>
      <c r="C67" s="774">
        <v>0</v>
      </c>
      <c r="D67" s="760">
        <v>1982.3300000000002</v>
      </c>
      <c r="E67" s="774">
        <v>1</v>
      </c>
      <c r="F67" s="761">
        <v>1982.3300000000002</v>
      </c>
    </row>
    <row r="68" spans="1:6" ht="14.4" customHeight="1" thickBot="1" x14ac:dyDescent="0.35">
      <c r="A68" s="784" t="s">
        <v>1530</v>
      </c>
      <c r="B68" s="776"/>
      <c r="C68" s="777">
        <v>0</v>
      </c>
      <c r="D68" s="776">
        <v>322.10000000000002</v>
      </c>
      <c r="E68" s="777">
        <v>1</v>
      </c>
      <c r="F68" s="778">
        <v>322.10000000000002</v>
      </c>
    </row>
    <row r="69" spans="1:6" ht="14.4" customHeight="1" thickBot="1" x14ac:dyDescent="0.35">
      <c r="A69" s="779" t="s">
        <v>3</v>
      </c>
      <c r="B69" s="780">
        <v>35068.910000000003</v>
      </c>
      <c r="C69" s="781">
        <v>0.20522727242136676</v>
      </c>
      <c r="D69" s="780">
        <v>135809.49999999997</v>
      </c>
      <c r="E69" s="781">
        <v>0.79477272757863304</v>
      </c>
      <c r="F69" s="782">
        <v>170878.41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{CE7EAA59-60E4-4064-9A42-E8FD1C80A2DC}</x14:id>
        </ext>
      </extLst>
    </cfRule>
  </conditionalFormatting>
  <conditionalFormatting sqref="F15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{A734B6BF-4BE9-48F2-95D3-9D8D34949663}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7EAA59-60E4-4064-9A42-E8FD1C80A2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A734B6BF-4BE9-48F2-95D3-9D8D349496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3014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236</v>
      </c>
      <c r="G3" s="47">
        <f>SUBTOTAL(9,G6:G1048576)</f>
        <v>35068.910000000003</v>
      </c>
      <c r="H3" s="48">
        <f>IF(M3=0,0,G3/M3)</f>
        <v>0.20522727242136665</v>
      </c>
      <c r="I3" s="47">
        <f>SUBTOTAL(9,I6:I1048576)</f>
        <v>898</v>
      </c>
      <c r="J3" s="47">
        <f>SUBTOTAL(9,J6:J1048576)</f>
        <v>135809.5</v>
      </c>
      <c r="K3" s="48">
        <f>IF(M3=0,0,J3/M3)</f>
        <v>0.79477272757863282</v>
      </c>
      <c r="L3" s="47">
        <f>SUBTOTAL(9,L6:L1048576)</f>
        <v>1134</v>
      </c>
      <c r="M3" s="49">
        <f>SUBTOTAL(9,M6:M1048576)</f>
        <v>170878.41000000009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5" t="s">
        <v>167</v>
      </c>
      <c r="B5" s="848" t="s">
        <v>163</v>
      </c>
      <c r="C5" s="848" t="s">
        <v>90</v>
      </c>
      <c r="D5" s="848" t="s">
        <v>164</v>
      </c>
      <c r="E5" s="848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832" t="s">
        <v>1967</v>
      </c>
      <c r="B6" s="833" t="s">
        <v>1542</v>
      </c>
      <c r="C6" s="833" t="s">
        <v>2149</v>
      </c>
      <c r="D6" s="833" t="s">
        <v>1546</v>
      </c>
      <c r="E6" s="833" t="s">
        <v>1547</v>
      </c>
      <c r="F6" s="225"/>
      <c r="G6" s="225"/>
      <c r="H6" s="838">
        <v>0</v>
      </c>
      <c r="I6" s="225">
        <v>3</v>
      </c>
      <c r="J6" s="225">
        <v>86.429999999999993</v>
      </c>
      <c r="K6" s="838">
        <v>1</v>
      </c>
      <c r="L6" s="225">
        <v>3</v>
      </c>
      <c r="M6" s="846">
        <v>86.429999999999993</v>
      </c>
    </row>
    <row r="7" spans="1:13" ht="14.4" customHeight="1" x14ac:dyDescent="0.3">
      <c r="A7" s="755" t="s">
        <v>1967</v>
      </c>
      <c r="B7" s="756" t="s">
        <v>1542</v>
      </c>
      <c r="C7" s="756" t="s">
        <v>2703</v>
      </c>
      <c r="D7" s="756" t="s">
        <v>1546</v>
      </c>
      <c r="E7" s="756" t="s">
        <v>2704</v>
      </c>
      <c r="F7" s="760"/>
      <c r="G7" s="760"/>
      <c r="H7" s="774"/>
      <c r="I7" s="760">
        <v>3</v>
      </c>
      <c r="J7" s="760">
        <v>0</v>
      </c>
      <c r="K7" s="774"/>
      <c r="L7" s="760">
        <v>3</v>
      </c>
      <c r="M7" s="761">
        <v>0</v>
      </c>
    </row>
    <row r="8" spans="1:13" ht="14.4" customHeight="1" x14ac:dyDescent="0.3">
      <c r="A8" s="755" t="s">
        <v>1967</v>
      </c>
      <c r="B8" s="756" t="s">
        <v>1542</v>
      </c>
      <c r="C8" s="756" t="s">
        <v>2705</v>
      </c>
      <c r="D8" s="756" t="s">
        <v>1546</v>
      </c>
      <c r="E8" s="756" t="s">
        <v>2706</v>
      </c>
      <c r="F8" s="760"/>
      <c r="G8" s="760"/>
      <c r="H8" s="774">
        <v>0</v>
      </c>
      <c r="I8" s="760">
        <v>1</v>
      </c>
      <c r="J8" s="760">
        <v>301.2</v>
      </c>
      <c r="K8" s="774">
        <v>1</v>
      </c>
      <c r="L8" s="760">
        <v>1</v>
      </c>
      <c r="M8" s="761">
        <v>301.2</v>
      </c>
    </row>
    <row r="9" spans="1:13" ht="14.4" customHeight="1" x14ac:dyDescent="0.3">
      <c r="A9" s="755" t="s">
        <v>1967</v>
      </c>
      <c r="B9" s="756" t="s">
        <v>1542</v>
      </c>
      <c r="C9" s="756" t="s">
        <v>2707</v>
      </c>
      <c r="D9" s="756" t="s">
        <v>1546</v>
      </c>
      <c r="E9" s="756" t="s">
        <v>2708</v>
      </c>
      <c r="F9" s="760"/>
      <c r="G9" s="760"/>
      <c r="H9" s="774">
        <v>0</v>
      </c>
      <c r="I9" s="760">
        <v>1</v>
      </c>
      <c r="J9" s="760">
        <v>150.59</v>
      </c>
      <c r="K9" s="774">
        <v>1</v>
      </c>
      <c r="L9" s="760">
        <v>1</v>
      </c>
      <c r="M9" s="761">
        <v>150.59</v>
      </c>
    </row>
    <row r="10" spans="1:13" ht="14.4" customHeight="1" x14ac:dyDescent="0.3">
      <c r="A10" s="755" t="s">
        <v>1967</v>
      </c>
      <c r="B10" s="756" t="s">
        <v>1542</v>
      </c>
      <c r="C10" s="756" t="s">
        <v>1545</v>
      </c>
      <c r="D10" s="756" t="s">
        <v>1546</v>
      </c>
      <c r="E10" s="756" t="s">
        <v>1547</v>
      </c>
      <c r="F10" s="760"/>
      <c r="G10" s="760"/>
      <c r="H10" s="774">
        <v>0</v>
      </c>
      <c r="I10" s="760">
        <v>3</v>
      </c>
      <c r="J10" s="760">
        <v>86.429999999999993</v>
      </c>
      <c r="K10" s="774">
        <v>1</v>
      </c>
      <c r="L10" s="760">
        <v>3</v>
      </c>
      <c r="M10" s="761">
        <v>86.429999999999993</v>
      </c>
    </row>
    <row r="11" spans="1:13" ht="14.4" customHeight="1" x14ac:dyDescent="0.3">
      <c r="A11" s="755" t="s">
        <v>1967</v>
      </c>
      <c r="B11" s="756" t="s">
        <v>1579</v>
      </c>
      <c r="C11" s="756" t="s">
        <v>1580</v>
      </c>
      <c r="D11" s="756" t="s">
        <v>1181</v>
      </c>
      <c r="E11" s="756" t="s">
        <v>1581</v>
      </c>
      <c r="F11" s="760"/>
      <c r="G11" s="760"/>
      <c r="H11" s="774">
        <v>0</v>
      </c>
      <c r="I11" s="760">
        <v>7</v>
      </c>
      <c r="J11" s="760">
        <v>604.86999999999989</v>
      </c>
      <c r="K11" s="774">
        <v>1</v>
      </c>
      <c r="L11" s="760">
        <v>7</v>
      </c>
      <c r="M11" s="761">
        <v>604.86999999999989</v>
      </c>
    </row>
    <row r="12" spans="1:13" ht="14.4" customHeight="1" x14ac:dyDescent="0.3">
      <c r="A12" s="755" t="s">
        <v>1967</v>
      </c>
      <c r="B12" s="756" t="s">
        <v>1579</v>
      </c>
      <c r="C12" s="756" t="s">
        <v>2689</v>
      </c>
      <c r="D12" s="756" t="s">
        <v>2485</v>
      </c>
      <c r="E12" s="756" t="s">
        <v>2690</v>
      </c>
      <c r="F12" s="760"/>
      <c r="G12" s="760"/>
      <c r="H12" s="774">
        <v>0</v>
      </c>
      <c r="I12" s="760">
        <v>3</v>
      </c>
      <c r="J12" s="760">
        <v>220.35000000000002</v>
      </c>
      <c r="K12" s="774">
        <v>1</v>
      </c>
      <c r="L12" s="760">
        <v>3</v>
      </c>
      <c r="M12" s="761">
        <v>220.35000000000002</v>
      </c>
    </row>
    <row r="13" spans="1:13" ht="14.4" customHeight="1" x14ac:dyDescent="0.3">
      <c r="A13" s="755" t="s">
        <v>1967</v>
      </c>
      <c r="B13" s="756" t="s">
        <v>1579</v>
      </c>
      <c r="C13" s="756" t="s">
        <v>2691</v>
      </c>
      <c r="D13" s="756" t="s">
        <v>1181</v>
      </c>
      <c r="E13" s="756" t="s">
        <v>2692</v>
      </c>
      <c r="F13" s="760"/>
      <c r="G13" s="760"/>
      <c r="H13" s="774"/>
      <c r="I13" s="760">
        <v>7</v>
      </c>
      <c r="J13" s="760">
        <v>0</v>
      </c>
      <c r="K13" s="774"/>
      <c r="L13" s="760">
        <v>7</v>
      </c>
      <c r="M13" s="761">
        <v>0</v>
      </c>
    </row>
    <row r="14" spans="1:13" ht="14.4" customHeight="1" x14ac:dyDescent="0.3">
      <c r="A14" s="755" t="s">
        <v>1967</v>
      </c>
      <c r="B14" s="756" t="s">
        <v>3004</v>
      </c>
      <c r="C14" s="756" t="s">
        <v>2339</v>
      </c>
      <c r="D14" s="756" t="s">
        <v>2020</v>
      </c>
      <c r="E14" s="756" t="s">
        <v>2340</v>
      </c>
      <c r="F14" s="760"/>
      <c r="G14" s="760"/>
      <c r="H14" s="774">
        <v>0</v>
      </c>
      <c r="I14" s="760">
        <v>3</v>
      </c>
      <c r="J14" s="760">
        <v>138.75</v>
      </c>
      <c r="K14" s="774">
        <v>1</v>
      </c>
      <c r="L14" s="760">
        <v>3</v>
      </c>
      <c r="M14" s="761">
        <v>138.75</v>
      </c>
    </row>
    <row r="15" spans="1:13" ht="14.4" customHeight="1" x14ac:dyDescent="0.3">
      <c r="A15" s="755" t="s">
        <v>1967</v>
      </c>
      <c r="B15" s="756" t="s">
        <v>1584</v>
      </c>
      <c r="C15" s="756" t="s">
        <v>2504</v>
      </c>
      <c r="D15" s="756" t="s">
        <v>1589</v>
      </c>
      <c r="E15" s="756" t="s">
        <v>2505</v>
      </c>
      <c r="F15" s="760"/>
      <c r="G15" s="760"/>
      <c r="H15" s="774">
        <v>0</v>
      </c>
      <c r="I15" s="760">
        <v>2</v>
      </c>
      <c r="J15" s="760">
        <v>369.48</v>
      </c>
      <c r="K15" s="774">
        <v>1</v>
      </c>
      <c r="L15" s="760">
        <v>2</v>
      </c>
      <c r="M15" s="761">
        <v>369.48</v>
      </c>
    </row>
    <row r="16" spans="1:13" ht="14.4" customHeight="1" x14ac:dyDescent="0.3">
      <c r="A16" s="755" t="s">
        <v>1967</v>
      </c>
      <c r="B16" s="756" t="s">
        <v>1621</v>
      </c>
      <c r="C16" s="756" t="s">
        <v>1624</v>
      </c>
      <c r="D16" s="756" t="s">
        <v>713</v>
      </c>
      <c r="E16" s="756" t="s">
        <v>1625</v>
      </c>
      <c r="F16" s="760"/>
      <c r="G16" s="760"/>
      <c r="H16" s="774">
        <v>0</v>
      </c>
      <c r="I16" s="760">
        <v>1</v>
      </c>
      <c r="J16" s="760">
        <v>144.01</v>
      </c>
      <c r="K16" s="774">
        <v>1</v>
      </c>
      <c r="L16" s="760">
        <v>1</v>
      </c>
      <c r="M16" s="761">
        <v>144.01</v>
      </c>
    </row>
    <row r="17" spans="1:13" ht="14.4" customHeight="1" x14ac:dyDescent="0.3">
      <c r="A17" s="755" t="s">
        <v>1967</v>
      </c>
      <c r="B17" s="756" t="s">
        <v>1621</v>
      </c>
      <c r="C17" s="756" t="s">
        <v>2594</v>
      </c>
      <c r="D17" s="756" t="s">
        <v>713</v>
      </c>
      <c r="E17" s="756" t="s">
        <v>1625</v>
      </c>
      <c r="F17" s="760"/>
      <c r="G17" s="760"/>
      <c r="H17" s="774"/>
      <c r="I17" s="760">
        <v>1</v>
      </c>
      <c r="J17" s="760">
        <v>0</v>
      </c>
      <c r="K17" s="774"/>
      <c r="L17" s="760">
        <v>1</v>
      </c>
      <c r="M17" s="761">
        <v>0</v>
      </c>
    </row>
    <row r="18" spans="1:13" ht="14.4" customHeight="1" x14ac:dyDescent="0.3">
      <c r="A18" s="755" t="s">
        <v>1967</v>
      </c>
      <c r="B18" s="756" t="s">
        <v>1626</v>
      </c>
      <c r="C18" s="756" t="s">
        <v>2502</v>
      </c>
      <c r="D18" s="756" t="s">
        <v>2436</v>
      </c>
      <c r="E18" s="756" t="s">
        <v>2503</v>
      </c>
      <c r="F18" s="760">
        <v>2</v>
      </c>
      <c r="G18" s="760">
        <v>262.64</v>
      </c>
      <c r="H18" s="774">
        <v>1</v>
      </c>
      <c r="I18" s="760"/>
      <c r="J18" s="760"/>
      <c r="K18" s="774">
        <v>0</v>
      </c>
      <c r="L18" s="760">
        <v>2</v>
      </c>
      <c r="M18" s="761">
        <v>262.64</v>
      </c>
    </row>
    <row r="19" spans="1:13" ht="14.4" customHeight="1" x14ac:dyDescent="0.3">
      <c r="A19" s="755" t="s">
        <v>1967</v>
      </c>
      <c r="B19" s="756" t="s">
        <v>1626</v>
      </c>
      <c r="C19" s="756" t="s">
        <v>2752</v>
      </c>
      <c r="D19" s="756" t="s">
        <v>2436</v>
      </c>
      <c r="E19" s="756" t="s">
        <v>2753</v>
      </c>
      <c r="F19" s="760">
        <v>2</v>
      </c>
      <c r="G19" s="760">
        <v>0</v>
      </c>
      <c r="H19" s="774"/>
      <c r="I19" s="760"/>
      <c r="J19" s="760"/>
      <c r="K19" s="774"/>
      <c r="L19" s="760">
        <v>2</v>
      </c>
      <c r="M19" s="761">
        <v>0</v>
      </c>
    </row>
    <row r="20" spans="1:13" ht="14.4" customHeight="1" x14ac:dyDescent="0.3">
      <c r="A20" s="755" t="s">
        <v>1967</v>
      </c>
      <c r="B20" s="756" t="s">
        <v>1634</v>
      </c>
      <c r="C20" s="756" t="s">
        <v>1635</v>
      </c>
      <c r="D20" s="756" t="s">
        <v>1636</v>
      </c>
      <c r="E20" s="756" t="s">
        <v>1637</v>
      </c>
      <c r="F20" s="760"/>
      <c r="G20" s="760"/>
      <c r="H20" s="774">
        <v>0</v>
      </c>
      <c r="I20" s="760">
        <v>6</v>
      </c>
      <c r="J20" s="760">
        <v>393.24</v>
      </c>
      <c r="K20" s="774">
        <v>1</v>
      </c>
      <c r="L20" s="760">
        <v>6</v>
      </c>
      <c r="M20" s="761">
        <v>393.24</v>
      </c>
    </row>
    <row r="21" spans="1:13" ht="14.4" customHeight="1" x14ac:dyDescent="0.3">
      <c r="A21" s="755" t="s">
        <v>1967</v>
      </c>
      <c r="B21" s="756" t="s">
        <v>1634</v>
      </c>
      <c r="C21" s="756" t="s">
        <v>2602</v>
      </c>
      <c r="D21" s="756" t="s">
        <v>1636</v>
      </c>
      <c r="E21" s="756" t="s">
        <v>2603</v>
      </c>
      <c r="F21" s="760"/>
      <c r="G21" s="760"/>
      <c r="H21" s="774">
        <v>0</v>
      </c>
      <c r="I21" s="760">
        <v>1</v>
      </c>
      <c r="J21" s="760">
        <v>229.38</v>
      </c>
      <c r="K21" s="774">
        <v>1</v>
      </c>
      <c r="L21" s="760">
        <v>1</v>
      </c>
      <c r="M21" s="761">
        <v>229.38</v>
      </c>
    </row>
    <row r="22" spans="1:13" ht="14.4" customHeight="1" x14ac:dyDescent="0.3">
      <c r="A22" s="755" t="s">
        <v>1967</v>
      </c>
      <c r="B22" s="756" t="s">
        <v>1634</v>
      </c>
      <c r="C22" s="756" t="s">
        <v>2604</v>
      </c>
      <c r="D22" s="756" t="s">
        <v>1636</v>
      </c>
      <c r="E22" s="756" t="s">
        <v>1637</v>
      </c>
      <c r="F22" s="760">
        <v>3</v>
      </c>
      <c r="G22" s="760">
        <v>196.62</v>
      </c>
      <c r="H22" s="774">
        <v>1</v>
      </c>
      <c r="I22" s="760"/>
      <c r="J22" s="760"/>
      <c r="K22" s="774">
        <v>0</v>
      </c>
      <c r="L22" s="760">
        <v>3</v>
      </c>
      <c r="M22" s="761">
        <v>196.62</v>
      </c>
    </row>
    <row r="23" spans="1:13" ht="14.4" customHeight="1" x14ac:dyDescent="0.3">
      <c r="A23" s="755" t="s">
        <v>1967</v>
      </c>
      <c r="B23" s="756" t="s">
        <v>1638</v>
      </c>
      <c r="C23" s="756" t="s">
        <v>2605</v>
      </c>
      <c r="D23" s="756" t="s">
        <v>1159</v>
      </c>
      <c r="E23" s="756" t="s">
        <v>1661</v>
      </c>
      <c r="F23" s="760"/>
      <c r="G23" s="760"/>
      <c r="H23" s="774">
        <v>0</v>
      </c>
      <c r="I23" s="760">
        <v>1</v>
      </c>
      <c r="J23" s="760">
        <v>105.32</v>
      </c>
      <c r="K23" s="774">
        <v>1</v>
      </c>
      <c r="L23" s="760">
        <v>1</v>
      </c>
      <c r="M23" s="761">
        <v>105.32</v>
      </c>
    </row>
    <row r="24" spans="1:13" ht="14.4" customHeight="1" x14ac:dyDescent="0.3">
      <c r="A24" s="755" t="s">
        <v>1967</v>
      </c>
      <c r="B24" s="756" t="s">
        <v>1638</v>
      </c>
      <c r="C24" s="756" t="s">
        <v>2606</v>
      </c>
      <c r="D24" s="756" t="s">
        <v>2607</v>
      </c>
      <c r="E24" s="756" t="s">
        <v>1640</v>
      </c>
      <c r="F24" s="760">
        <v>1</v>
      </c>
      <c r="G24" s="760">
        <v>35.11</v>
      </c>
      <c r="H24" s="774">
        <v>1</v>
      </c>
      <c r="I24" s="760"/>
      <c r="J24" s="760"/>
      <c r="K24" s="774">
        <v>0</v>
      </c>
      <c r="L24" s="760">
        <v>1</v>
      </c>
      <c r="M24" s="761">
        <v>35.11</v>
      </c>
    </row>
    <row r="25" spans="1:13" ht="14.4" customHeight="1" x14ac:dyDescent="0.3">
      <c r="A25" s="755" t="s">
        <v>1967</v>
      </c>
      <c r="B25" s="756" t="s">
        <v>1643</v>
      </c>
      <c r="C25" s="756" t="s">
        <v>1646</v>
      </c>
      <c r="D25" s="756" t="s">
        <v>677</v>
      </c>
      <c r="E25" s="756" t="s">
        <v>1647</v>
      </c>
      <c r="F25" s="760"/>
      <c r="G25" s="760"/>
      <c r="H25" s="774">
        <v>0</v>
      </c>
      <c r="I25" s="760">
        <v>1</v>
      </c>
      <c r="J25" s="760">
        <v>29.27</v>
      </c>
      <c r="K25" s="774">
        <v>1</v>
      </c>
      <c r="L25" s="760">
        <v>1</v>
      </c>
      <c r="M25" s="761">
        <v>29.27</v>
      </c>
    </row>
    <row r="26" spans="1:13" ht="14.4" customHeight="1" x14ac:dyDescent="0.3">
      <c r="A26" s="755" t="s">
        <v>1967</v>
      </c>
      <c r="B26" s="756" t="s">
        <v>1654</v>
      </c>
      <c r="C26" s="756" t="s">
        <v>1655</v>
      </c>
      <c r="D26" s="756" t="s">
        <v>1656</v>
      </c>
      <c r="E26" s="756" t="s">
        <v>1657</v>
      </c>
      <c r="F26" s="760"/>
      <c r="G26" s="760"/>
      <c r="H26" s="774">
        <v>0</v>
      </c>
      <c r="I26" s="760">
        <v>241</v>
      </c>
      <c r="J26" s="760">
        <v>7492.6900000000005</v>
      </c>
      <c r="K26" s="774">
        <v>1</v>
      </c>
      <c r="L26" s="760">
        <v>241</v>
      </c>
      <c r="M26" s="761">
        <v>7492.6900000000005</v>
      </c>
    </row>
    <row r="27" spans="1:13" ht="14.4" customHeight="1" x14ac:dyDescent="0.3">
      <c r="A27" s="755" t="s">
        <v>1967</v>
      </c>
      <c r="B27" s="756" t="s">
        <v>1658</v>
      </c>
      <c r="C27" s="756" t="s">
        <v>2709</v>
      </c>
      <c r="D27" s="756" t="s">
        <v>2710</v>
      </c>
      <c r="E27" s="756" t="s">
        <v>2711</v>
      </c>
      <c r="F27" s="760">
        <v>1</v>
      </c>
      <c r="G27" s="760">
        <v>144.81</v>
      </c>
      <c r="H27" s="774">
        <v>1</v>
      </c>
      <c r="I27" s="760"/>
      <c r="J27" s="760"/>
      <c r="K27" s="774">
        <v>0</v>
      </c>
      <c r="L27" s="760">
        <v>1</v>
      </c>
      <c r="M27" s="761">
        <v>144.81</v>
      </c>
    </row>
    <row r="28" spans="1:13" ht="14.4" customHeight="1" x14ac:dyDescent="0.3">
      <c r="A28" s="755" t="s">
        <v>1967</v>
      </c>
      <c r="B28" s="756" t="s">
        <v>1658</v>
      </c>
      <c r="C28" s="756" t="s">
        <v>2712</v>
      </c>
      <c r="D28" s="756" t="s">
        <v>2710</v>
      </c>
      <c r="E28" s="756" t="s">
        <v>2711</v>
      </c>
      <c r="F28" s="760">
        <v>1</v>
      </c>
      <c r="G28" s="760">
        <v>144.81</v>
      </c>
      <c r="H28" s="774">
        <v>1</v>
      </c>
      <c r="I28" s="760"/>
      <c r="J28" s="760"/>
      <c r="K28" s="774">
        <v>0</v>
      </c>
      <c r="L28" s="760">
        <v>1</v>
      </c>
      <c r="M28" s="761">
        <v>144.81</v>
      </c>
    </row>
    <row r="29" spans="1:13" ht="14.4" customHeight="1" x14ac:dyDescent="0.3">
      <c r="A29" s="755" t="s">
        <v>1967</v>
      </c>
      <c r="B29" s="756" t="s">
        <v>1665</v>
      </c>
      <c r="C29" s="756" t="s">
        <v>2713</v>
      </c>
      <c r="D29" s="756" t="s">
        <v>1667</v>
      </c>
      <c r="E29" s="756" t="s">
        <v>1894</v>
      </c>
      <c r="F29" s="760"/>
      <c r="G29" s="760"/>
      <c r="H29" s="774">
        <v>0</v>
      </c>
      <c r="I29" s="760">
        <v>8</v>
      </c>
      <c r="J29" s="760">
        <v>772.24</v>
      </c>
      <c r="K29" s="774">
        <v>1</v>
      </c>
      <c r="L29" s="760">
        <v>8</v>
      </c>
      <c r="M29" s="761">
        <v>772.24</v>
      </c>
    </row>
    <row r="30" spans="1:13" ht="14.4" customHeight="1" x14ac:dyDescent="0.3">
      <c r="A30" s="755" t="s">
        <v>1967</v>
      </c>
      <c r="B30" s="756" t="s">
        <v>1665</v>
      </c>
      <c r="C30" s="756" t="s">
        <v>1666</v>
      </c>
      <c r="D30" s="756" t="s">
        <v>1667</v>
      </c>
      <c r="E30" s="756" t="s">
        <v>1668</v>
      </c>
      <c r="F30" s="760"/>
      <c r="G30" s="760"/>
      <c r="H30" s="774">
        <v>0</v>
      </c>
      <c r="I30" s="760">
        <v>5</v>
      </c>
      <c r="J30" s="760">
        <v>52.05</v>
      </c>
      <c r="K30" s="774">
        <v>1</v>
      </c>
      <c r="L30" s="760">
        <v>5</v>
      </c>
      <c r="M30" s="761">
        <v>52.05</v>
      </c>
    </row>
    <row r="31" spans="1:13" ht="14.4" customHeight="1" x14ac:dyDescent="0.3">
      <c r="A31" s="755" t="s">
        <v>1967</v>
      </c>
      <c r="B31" s="756" t="s">
        <v>1665</v>
      </c>
      <c r="C31" s="756" t="s">
        <v>2414</v>
      </c>
      <c r="D31" s="756" t="s">
        <v>1667</v>
      </c>
      <c r="E31" s="756" t="s">
        <v>2415</v>
      </c>
      <c r="F31" s="760"/>
      <c r="G31" s="760"/>
      <c r="H31" s="774"/>
      <c r="I31" s="760">
        <v>3</v>
      </c>
      <c r="J31" s="760">
        <v>0</v>
      </c>
      <c r="K31" s="774"/>
      <c r="L31" s="760">
        <v>3</v>
      </c>
      <c r="M31" s="761">
        <v>0</v>
      </c>
    </row>
    <row r="32" spans="1:13" ht="14.4" customHeight="1" x14ac:dyDescent="0.3">
      <c r="A32" s="755" t="s">
        <v>1967</v>
      </c>
      <c r="B32" s="756" t="s">
        <v>1665</v>
      </c>
      <c r="C32" s="756" t="s">
        <v>2714</v>
      </c>
      <c r="D32" s="756" t="s">
        <v>1667</v>
      </c>
      <c r="E32" s="756" t="s">
        <v>2715</v>
      </c>
      <c r="F32" s="760"/>
      <c r="G32" s="760"/>
      <c r="H32" s="774"/>
      <c r="I32" s="760">
        <v>6</v>
      </c>
      <c r="J32" s="760">
        <v>0</v>
      </c>
      <c r="K32" s="774"/>
      <c r="L32" s="760">
        <v>6</v>
      </c>
      <c r="M32" s="761">
        <v>0</v>
      </c>
    </row>
    <row r="33" spans="1:13" ht="14.4" customHeight="1" x14ac:dyDescent="0.3">
      <c r="A33" s="755" t="s">
        <v>1967</v>
      </c>
      <c r="B33" s="756" t="s">
        <v>1673</v>
      </c>
      <c r="C33" s="756" t="s">
        <v>1674</v>
      </c>
      <c r="D33" s="756" t="s">
        <v>1675</v>
      </c>
      <c r="E33" s="756" t="s">
        <v>1676</v>
      </c>
      <c r="F33" s="760"/>
      <c r="G33" s="760"/>
      <c r="H33" s="774">
        <v>0</v>
      </c>
      <c r="I33" s="760">
        <v>3</v>
      </c>
      <c r="J33" s="760">
        <v>218.64</v>
      </c>
      <c r="K33" s="774">
        <v>1</v>
      </c>
      <c r="L33" s="760">
        <v>3</v>
      </c>
      <c r="M33" s="761">
        <v>218.64</v>
      </c>
    </row>
    <row r="34" spans="1:13" ht="14.4" customHeight="1" x14ac:dyDescent="0.3">
      <c r="A34" s="755" t="s">
        <v>1967</v>
      </c>
      <c r="B34" s="756" t="s">
        <v>1673</v>
      </c>
      <c r="C34" s="756" t="s">
        <v>1677</v>
      </c>
      <c r="D34" s="756" t="s">
        <v>1675</v>
      </c>
      <c r="E34" s="756" t="s">
        <v>1678</v>
      </c>
      <c r="F34" s="760"/>
      <c r="G34" s="760"/>
      <c r="H34" s="774">
        <v>0</v>
      </c>
      <c r="I34" s="760">
        <v>2</v>
      </c>
      <c r="J34" s="760">
        <v>437.24</v>
      </c>
      <c r="K34" s="774">
        <v>1</v>
      </c>
      <c r="L34" s="760">
        <v>2</v>
      </c>
      <c r="M34" s="761">
        <v>437.24</v>
      </c>
    </row>
    <row r="35" spans="1:13" ht="14.4" customHeight="1" x14ac:dyDescent="0.3">
      <c r="A35" s="755" t="s">
        <v>1967</v>
      </c>
      <c r="B35" s="756" t="s">
        <v>1697</v>
      </c>
      <c r="C35" s="756" t="s">
        <v>2673</v>
      </c>
      <c r="D35" s="756" t="s">
        <v>2674</v>
      </c>
      <c r="E35" s="756" t="s">
        <v>2675</v>
      </c>
      <c r="F35" s="760">
        <v>3</v>
      </c>
      <c r="G35" s="760">
        <v>146.52000000000001</v>
      </c>
      <c r="H35" s="774">
        <v>1</v>
      </c>
      <c r="I35" s="760"/>
      <c r="J35" s="760"/>
      <c r="K35" s="774">
        <v>0</v>
      </c>
      <c r="L35" s="760">
        <v>3</v>
      </c>
      <c r="M35" s="761">
        <v>146.52000000000001</v>
      </c>
    </row>
    <row r="36" spans="1:13" ht="14.4" customHeight="1" x14ac:dyDescent="0.3">
      <c r="A36" s="755" t="s">
        <v>1967</v>
      </c>
      <c r="B36" s="756" t="s">
        <v>1700</v>
      </c>
      <c r="C36" s="756" t="s">
        <v>2595</v>
      </c>
      <c r="D36" s="756" t="s">
        <v>2596</v>
      </c>
      <c r="E36" s="756" t="s">
        <v>2597</v>
      </c>
      <c r="F36" s="760"/>
      <c r="G36" s="760"/>
      <c r="H36" s="774">
        <v>0</v>
      </c>
      <c r="I36" s="760">
        <v>2</v>
      </c>
      <c r="J36" s="760">
        <v>706.36</v>
      </c>
      <c r="K36" s="774">
        <v>1</v>
      </c>
      <c r="L36" s="760">
        <v>2</v>
      </c>
      <c r="M36" s="761">
        <v>706.36</v>
      </c>
    </row>
    <row r="37" spans="1:13" ht="14.4" customHeight="1" x14ac:dyDescent="0.3">
      <c r="A37" s="755" t="s">
        <v>1967</v>
      </c>
      <c r="B37" s="756" t="s">
        <v>1700</v>
      </c>
      <c r="C37" s="756" t="s">
        <v>2598</v>
      </c>
      <c r="D37" s="756" t="s">
        <v>2599</v>
      </c>
      <c r="E37" s="756" t="s">
        <v>2600</v>
      </c>
      <c r="F37" s="760">
        <v>2</v>
      </c>
      <c r="G37" s="760">
        <v>706.36</v>
      </c>
      <c r="H37" s="774">
        <v>1</v>
      </c>
      <c r="I37" s="760"/>
      <c r="J37" s="760"/>
      <c r="K37" s="774">
        <v>0</v>
      </c>
      <c r="L37" s="760">
        <v>2</v>
      </c>
      <c r="M37" s="761">
        <v>706.36</v>
      </c>
    </row>
    <row r="38" spans="1:13" ht="14.4" customHeight="1" x14ac:dyDescent="0.3">
      <c r="A38" s="755" t="s">
        <v>1967</v>
      </c>
      <c r="B38" s="756" t="s">
        <v>1700</v>
      </c>
      <c r="C38" s="756" t="s">
        <v>1704</v>
      </c>
      <c r="D38" s="756" t="s">
        <v>1702</v>
      </c>
      <c r="E38" s="756" t="s">
        <v>1642</v>
      </c>
      <c r="F38" s="760"/>
      <c r="G38" s="760"/>
      <c r="H38" s="774">
        <v>0</v>
      </c>
      <c r="I38" s="760">
        <v>6</v>
      </c>
      <c r="J38" s="760">
        <v>353.15999999999997</v>
      </c>
      <c r="K38" s="774">
        <v>1</v>
      </c>
      <c r="L38" s="760">
        <v>6</v>
      </c>
      <c r="M38" s="761">
        <v>353.15999999999997</v>
      </c>
    </row>
    <row r="39" spans="1:13" ht="14.4" customHeight="1" x14ac:dyDescent="0.3">
      <c r="A39" s="755" t="s">
        <v>1967</v>
      </c>
      <c r="B39" s="756" t="s">
        <v>1700</v>
      </c>
      <c r="C39" s="756" t="s">
        <v>1707</v>
      </c>
      <c r="D39" s="756" t="s">
        <v>1702</v>
      </c>
      <c r="E39" s="756" t="s">
        <v>1708</v>
      </c>
      <c r="F39" s="760"/>
      <c r="G39" s="760"/>
      <c r="H39" s="774">
        <v>0</v>
      </c>
      <c r="I39" s="760">
        <v>3</v>
      </c>
      <c r="J39" s="760">
        <v>353.19</v>
      </c>
      <c r="K39" s="774">
        <v>1</v>
      </c>
      <c r="L39" s="760">
        <v>3</v>
      </c>
      <c r="M39" s="761">
        <v>353.19</v>
      </c>
    </row>
    <row r="40" spans="1:13" ht="14.4" customHeight="1" x14ac:dyDescent="0.3">
      <c r="A40" s="755" t="s">
        <v>1967</v>
      </c>
      <c r="B40" s="756" t="s">
        <v>1700</v>
      </c>
      <c r="C40" s="756" t="s">
        <v>2601</v>
      </c>
      <c r="D40" s="756" t="s">
        <v>1702</v>
      </c>
      <c r="E40" s="756" t="s">
        <v>1664</v>
      </c>
      <c r="F40" s="760">
        <v>2</v>
      </c>
      <c r="G40" s="760">
        <v>0</v>
      </c>
      <c r="H40" s="774"/>
      <c r="I40" s="760"/>
      <c r="J40" s="760"/>
      <c r="K40" s="774"/>
      <c r="L40" s="760">
        <v>2</v>
      </c>
      <c r="M40" s="761">
        <v>0</v>
      </c>
    </row>
    <row r="41" spans="1:13" ht="14.4" customHeight="1" x14ac:dyDescent="0.3">
      <c r="A41" s="755" t="s">
        <v>1967</v>
      </c>
      <c r="B41" s="756" t="s">
        <v>1713</v>
      </c>
      <c r="C41" s="756" t="s">
        <v>2722</v>
      </c>
      <c r="D41" s="756" t="s">
        <v>1715</v>
      </c>
      <c r="E41" s="756" t="s">
        <v>1664</v>
      </c>
      <c r="F41" s="760"/>
      <c r="G41" s="760"/>
      <c r="H41" s="774">
        <v>0</v>
      </c>
      <c r="I41" s="760">
        <v>2</v>
      </c>
      <c r="J41" s="760">
        <v>706.36</v>
      </c>
      <c r="K41" s="774">
        <v>1</v>
      </c>
      <c r="L41" s="760">
        <v>2</v>
      </c>
      <c r="M41" s="761">
        <v>706.36</v>
      </c>
    </row>
    <row r="42" spans="1:13" ht="14.4" customHeight="1" x14ac:dyDescent="0.3">
      <c r="A42" s="755" t="s">
        <v>1967</v>
      </c>
      <c r="B42" s="756" t="s">
        <v>1713</v>
      </c>
      <c r="C42" s="756" t="s">
        <v>2723</v>
      </c>
      <c r="D42" s="756" t="s">
        <v>1715</v>
      </c>
      <c r="E42" s="756" t="s">
        <v>2600</v>
      </c>
      <c r="F42" s="760"/>
      <c r="G42" s="760"/>
      <c r="H42" s="774">
        <v>0</v>
      </c>
      <c r="I42" s="760">
        <v>5</v>
      </c>
      <c r="J42" s="760">
        <v>2716.8</v>
      </c>
      <c r="K42" s="774">
        <v>1</v>
      </c>
      <c r="L42" s="760">
        <v>5</v>
      </c>
      <c r="M42" s="761">
        <v>2716.8</v>
      </c>
    </row>
    <row r="43" spans="1:13" ht="14.4" customHeight="1" x14ac:dyDescent="0.3">
      <c r="A43" s="755" t="s">
        <v>1967</v>
      </c>
      <c r="B43" s="756" t="s">
        <v>1726</v>
      </c>
      <c r="C43" s="756" t="s">
        <v>2671</v>
      </c>
      <c r="D43" s="756" t="s">
        <v>1728</v>
      </c>
      <c r="E43" s="756" t="s">
        <v>2672</v>
      </c>
      <c r="F43" s="760"/>
      <c r="G43" s="760"/>
      <c r="H43" s="774"/>
      <c r="I43" s="760">
        <v>2</v>
      </c>
      <c r="J43" s="760">
        <v>0</v>
      </c>
      <c r="K43" s="774"/>
      <c r="L43" s="760">
        <v>2</v>
      </c>
      <c r="M43" s="761">
        <v>0</v>
      </c>
    </row>
    <row r="44" spans="1:13" ht="14.4" customHeight="1" x14ac:dyDescent="0.3">
      <c r="A44" s="755" t="s">
        <v>1967</v>
      </c>
      <c r="B44" s="756" t="s">
        <v>1726</v>
      </c>
      <c r="C44" s="756" t="s">
        <v>1736</v>
      </c>
      <c r="D44" s="756" t="s">
        <v>1002</v>
      </c>
      <c r="E44" s="756" t="s">
        <v>1737</v>
      </c>
      <c r="F44" s="760"/>
      <c r="G44" s="760"/>
      <c r="H44" s="774">
        <v>0</v>
      </c>
      <c r="I44" s="760">
        <v>1</v>
      </c>
      <c r="J44" s="760">
        <v>79.03</v>
      </c>
      <c r="K44" s="774">
        <v>1</v>
      </c>
      <c r="L44" s="760">
        <v>1</v>
      </c>
      <c r="M44" s="761">
        <v>79.03</v>
      </c>
    </row>
    <row r="45" spans="1:13" ht="14.4" customHeight="1" x14ac:dyDescent="0.3">
      <c r="A45" s="755" t="s">
        <v>1967</v>
      </c>
      <c r="B45" s="756" t="s">
        <v>1726</v>
      </c>
      <c r="C45" s="756" t="s">
        <v>1738</v>
      </c>
      <c r="D45" s="756" t="s">
        <v>1728</v>
      </c>
      <c r="E45" s="756" t="s">
        <v>1739</v>
      </c>
      <c r="F45" s="760"/>
      <c r="G45" s="760"/>
      <c r="H45" s="774">
        <v>0</v>
      </c>
      <c r="I45" s="760">
        <v>1</v>
      </c>
      <c r="J45" s="760">
        <v>59.27</v>
      </c>
      <c r="K45" s="774">
        <v>1</v>
      </c>
      <c r="L45" s="760">
        <v>1</v>
      </c>
      <c r="M45" s="761">
        <v>59.27</v>
      </c>
    </row>
    <row r="46" spans="1:13" ht="14.4" customHeight="1" x14ac:dyDescent="0.3">
      <c r="A46" s="755" t="s">
        <v>1967</v>
      </c>
      <c r="B46" s="756" t="s">
        <v>1726</v>
      </c>
      <c r="C46" s="756" t="s">
        <v>2477</v>
      </c>
      <c r="D46" s="756" t="s">
        <v>1728</v>
      </c>
      <c r="E46" s="756" t="s">
        <v>2478</v>
      </c>
      <c r="F46" s="760">
        <v>1</v>
      </c>
      <c r="G46" s="760">
        <v>79.03</v>
      </c>
      <c r="H46" s="774">
        <v>1</v>
      </c>
      <c r="I46" s="760"/>
      <c r="J46" s="760"/>
      <c r="K46" s="774">
        <v>0</v>
      </c>
      <c r="L46" s="760">
        <v>1</v>
      </c>
      <c r="M46" s="761">
        <v>79.03</v>
      </c>
    </row>
    <row r="47" spans="1:13" ht="14.4" customHeight="1" x14ac:dyDescent="0.3">
      <c r="A47" s="755" t="s">
        <v>1967</v>
      </c>
      <c r="B47" s="756" t="s">
        <v>1726</v>
      </c>
      <c r="C47" s="756" t="s">
        <v>2083</v>
      </c>
      <c r="D47" s="756" t="s">
        <v>2084</v>
      </c>
      <c r="E47" s="756" t="s">
        <v>2085</v>
      </c>
      <c r="F47" s="760"/>
      <c r="G47" s="760"/>
      <c r="H47" s="774">
        <v>0</v>
      </c>
      <c r="I47" s="760">
        <v>2</v>
      </c>
      <c r="J47" s="760">
        <v>92.14</v>
      </c>
      <c r="K47" s="774">
        <v>1</v>
      </c>
      <c r="L47" s="760">
        <v>2</v>
      </c>
      <c r="M47" s="761">
        <v>92.14</v>
      </c>
    </row>
    <row r="48" spans="1:13" ht="14.4" customHeight="1" x14ac:dyDescent="0.3">
      <c r="A48" s="755" t="s">
        <v>1967</v>
      </c>
      <c r="B48" s="756" t="s">
        <v>1744</v>
      </c>
      <c r="C48" s="756" t="s">
        <v>1747</v>
      </c>
      <c r="D48" s="756" t="s">
        <v>596</v>
      </c>
      <c r="E48" s="756" t="s">
        <v>1748</v>
      </c>
      <c r="F48" s="760"/>
      <c r="G48" s="760"/>
      <c r="H48" s="774">
        <v>0</v>
      </c>
      <c r="I48" s="760">
        <v>2</v>
      </c>
      <c r="J48" s="760">
        <v>308.72000000000003</v>
      </c>
      <c r="K48" s="774">
        <v>1</v>
      </c>
      <c r="L48" s="760">
        <v>2</v>
      </c>
      <c r="M48" s="761">
        <v>308.72000000000003</v>
      </c>
    </row>
    <row r="49" spans="1:13" ht="14.4" customHeight="1" x14ac:dyDescent="0.3">
      <c r="A49" s="755" t="s">
        <v>1967</v>
      </c>
      <c r="B49" s="756" t="s">
        <v>1744</v>
      </c>
      <c r="C49" s="756" t="s">
        <v>1745</v>
      </c>
      <c r="D49" s="756" t="s">
        <v>596</v>
      </c>
      <c r="E49" s="756" t="s">
        <v>1746</v>
      </c>
      <c r="F49" s="760"/>
      <c r="G49" s="760"/>
      <c r="H49" s="774">
        <v>0</v>
      </c>
      <c r="I49" s="760">
        <v>2</v>
      </c>
      <c r="J49" s="760">
        <v>450.12</v>
      </c>
      <c r="K49" s="774">
        <v>1</v>
      </c>
      <c r="L49" s="760">
        <v>2</v>
      </c>
      <c r="M49" s="761">
        <v>450.12</v>
      </c>
    </row>
    <row r="50" spans="1:13" ht="14.4" customHeight="1" x14ac:dyDescent="0.3">
      <c r="A50" s="755" t="s">
        <v>1967</v>
      </c>
      <c r="B50" s="756" t="s">
        <v>1798</v>
      </c>
      <c r="C50" s="756" t="s">
        <v>1801</v>
      </c>
      <c r="D50" s="756" t="s">
        <v>626</v>
      </c>
      <c r="E50" s="756" t="s">
        <v>1802</v>
      </c>
      <c r="F50" s="760"/>
      <c r="G50" s="760"/>
      <c r="H50" s="774">
        <v>0</v>
      </c>
      <c r="I50" s="760">
        <v>14</v>
      </c>
      <c r="J50" s="760">
        <v>677.88</v>
      </c>
      <c r="K50" s="774">
        <v>1</v>
      </c>
      <c r="L50" s="760">
        <v>14</v>
      </c>
      <c r="M50" s="761">
        <v>677.88</v>
      </c>
    </row>
    <row r="51" spans="1:13" ht="14.4" customHeight="1" x14ac:dyDescent="0.3">
      <c r="A51" s="755" t="s">
        <v>1967</v>
      </c>
      <c r="B51" s="756" t="s">
        <v>1803</v>
      </c>
      <c r="C51" s="756" t="s">
        <v>2583</v>
      </c>
      <c r="D51" s="756" t="s">
        <v>2584</v>
      </c>
      <c r="E51" s="756" t="s">
        <v>2531</v>
      </c>
      <c r="F51" s="760">
        <v>2</v>
      </c>
      <c r="G51" s="760">
        <v>145.1</v>
      </c>
      <c r="H51" s="774">
        <v>1</v>
      </c>
      <c r="I51" s="760"/>
      <c r="J51" s="760"/>
      <c r="K51" s="774">
        <v>0</v>
      </c>
      <c r="L51" s="760">
        <v>2</v>
      </c>
      <c r="M51" s="761">
        <v>145.1</v>
      </c>
    </row>
    <row r="52" spans="1:13" ht="14.4" customHeight="1" x14ac:dyDescent="0.3">
      <c r="A52" s="755" t="s">
        <v>1967</v>
      </c>
      <c r="B52" s="756" t="s">
        <v>1803</v>
      </c>
      <c r="C52" s="756" t="s">
        <v>2585</v>
      </c>
      <c r="D52" s="756" t="s">
        <v>1053</v>
      </c>
      <c r="E52" s="756" t="s">
        <v>2586</v>
      </c>
      <c r="F52" s="760">
        <v>1</v>
      </c>
      <c r="G52" s="760">
        <v>121.75</v>
      </c>
      <c r="H52" s="774">
        <v>1</v>
      </c>
      <c r="I52" s="760"/>
      <c r="J52" s="760"/>
      <c r="K52" s="774">
        <v>0</v>
      </c>
      <c r="L52" s="760">
        <v>1</v>
      </c>
      <c r="M52" s="761">
        <v>121.75</v>
      </c>
    </row>
    <row r="53" spans="1:13" ht="14.4" customHeight="1" x14ac:dyDescent="0.3">
      <c r="A53" s="755" t="s">
        <v>1967</v>
      </c>
      <c r="B53" s="756" t="s">
        <v>1822</v>
      </c>
      <c r="C53" s="756" t="s">
        <v>1823</v>
      </c>
      <c r="D53" s="756" t="s">
        <v>1824</v>
      </c>
      <c r="E53" s="756" t="s">
        <v>1825</v>
      </c>
      <c r="F53" s="760"/>
      <c r="G53" s="760"/>
      <c r="H53" s="774"/>
      <c r="I53" s="760">
        <v>6</v>
      </c>
      <c r="J53" s="760">
        <v>0</v>
      </c>
      <c r="K53" s="774"/>
      <c r="L53" s="760">
        <v>6</v>
      </c>
      <c r="M53" s="761">
        <v>0</v>
      </c>
    </row>
    <row r="54" spans="1:13" ht="14.4" customHeight="1" x14ac:dyDescent="0.3">
      <c r="A54" s="755" t="s">
        <v>1967</v>
      </c>
      <c r="B54" s="756" t="s">
        <v>3005</v>
      </c>
      <c r="C54" s="756" t="s">
        <v>2632</v>
      </c>
      <c r="D54" s="756" t="s">
        <v>2012</v>
      </c>
      <c r="E54" s="756" t="s">
        <v>2633</v>
      </c>
      <c r="F54" s="760"/>
      <c r="G54" s="760"/>
      <c r="H54" s="774">
        <v>0</v>
      </c>
      <c r="I54" s="760">
        <v>2</v>
      </c>
      <c r="J54" s="760">
        <v>1696.98</v>
      </c>
      <c r="K54" s="774">
        <v>1</v>
      </c>
      <c r="L54" s="760">
        <v>2</v>
      </c>
      <c r="M54" s="761">
        <v>1696.98</v>
      </c>
    </row>
    <row r="55" spans="1:13" ht="14.4" customHeight="1" x14ac:dyDescent="0.3">
      <c r="A55" s="755" t="s">
        <v>1967</v>
      </c>
      <c r="B55" s="756" t="s">
        <v>1849</v>
      </c>
      <c r="C55" s="756" t="s">
        <v>2587</v>
      </c>
      <c r="D55" s="756" t="s">
        <v>2588</v>
      </c>
      <c r="E55" s="756" t="s">
        <v>2589</v>
      </c>
      <c r="F55" s="760">
        <v>2</v>
      </c>
      <c r="G55" s="760">
        <v>28.22</v>
      </c>
      <c r="H55" s="774">
        <v>1</v>
      </c>
      <c r="I55" s="760"/>
      <c r="J55" s="760"/>
      <c r="K55" s="774">
        <v>0</v>
      </c>
      <c r="L55" s="760">
        <v>2</v>
      </c>
      <c r="M55" s="761">
        <v>28.22</v>
      </c>
    </row>
    <row r="56" spans="1:13" ht="14.4" customHeight="1" x14ac:dyDescent="0.3">
      <c r="A56" s="755" t="s">
        <v>1967</v>
      </c>
      <c r="B56" s="756" t="s">
        <v>1849</v>
      </c>
      <c r="C56" s="756" t="s">
        <v>1853</v>
      </c>
      <c r="D56" s="756" t="s">
        <v>1318</v>
      </c>
      <c r="E56" s="756" t="s">
        <v>1854</v>
      </c>
      <c r="F56" s="760">
        <v>2</v>
      </c>
      <c r="G56" s="760">
        <v>9.4</v>
      </c>
      <c r="H56" s="774">
        <v>1</v>
      </c>
      <c r="I56" s="760"/>
      <c r="J56" s="760"/>
      <c r="K56" s="774">
        <v>0</v>
      </c>
      <c r="L56" s="760">
        <v>2</v>
      </c>
      <c r="M56" s="761">
        <v>9.4</v>
      </c>
    </row>
    <row r="57" spans="1:13" ht="14.4" customHeight="1" x14ac:dyDescent="0.3">
      <c r="A57" s="755" t="s">
        <v>1967</v>
      </c>
      <c r="B57" s="756" t="s">
        <v>1849</v>
      </c>
      <c r="C57" s="756" t="s">
        <v>2590</v>
      </c>
      <c r="D57" s="756" t="s">
        <v>1318</v>
      </c>
      <c r="E57" s="756" t="s">
        <v>1852</v>
      </c>
      <c r="F57" s="760">
        <v>2</v>
      </c>
      <c r="G57" s="760">
        <v>18.8</v>
      </c>
      <c r="H57" s="774">
        <v>1</v>
      </c>
      <c r="I57" s="760"/>
      <c r="J57" s="760"/>
      <c r="K57" s="774">
        <v>0</v>
      </c>
      <c r="L57" s="760">
        <v>2</v>
      </c>
      <c r="M57" s="761">
        <v>18.8</v>
      </c>
    </row>
    <row r="58" spans="1:13" ht="14.4" customHeight="1" x14ac:dyDescent="0.3">
      <c r="A58" s="755" t="s">
        <v>1967</v>
      </c>
      <c r="B58" s="756" t="s">
        <v>1849</v>
      </c>
      <c r="C58" s="756" t="s">
        <v>1855</v>
      </c>
      <c r="D58" s="756" t="s">
        <v>1856</v>
      </c>
      <c r="E58" s="756" t="s">
        <v>1854</v>
      </c>
      <c r="F58" s="760"/>
      <c r="G58" s="760"/>
      <c r="H58" s="774">
        <v>0</v>
      </c>
      <c r="I58" s="760">
        <v>1</v>
      </c>
      <c r="J58" s="760">
        <v>4.7</v>
      </c>
      <c r="K58" s="774">
        <v>1</v>
      </c>
      <c r="L58" s="760">
        <v>1</v>
      </c>
      <c r="M58" s="761">
        <v>4.7</v>
      </c>
    </row>
    <row r="59" spans="1:13" ht="14.4" customHeight="1" x14ac:dyDescent="0.3">
      <c r="A59" s="755" t="s">
        <v>1967</v>
      </c>
      <c r="B59" s="756" t="s">
        <v>1857</v>
      </c>
      <c r="C59" s="756" t="s">
        <v>2756</v>
      </c>
      <c r="D59" s="756" t="s">
        <v>2757</v>
      </c>
      <c r="E59" s="756" t="s">
        <v>1859</v>
      </c>
      <c r="F59" s="760">
        <v>2</v>
      </c>
      <c r="G59" s="760">
        <v>0</v>
      </c>
      <c r="H59" s="774"/>
      <c r="I59" s="760"/>
      <c r="J59" s="760"/>
      <c r="K59" s="774"/>
      <c r="L59" s="760">
        <v>2</v>
      </c>
      <c r="M59" s="761">
        <v>0</v>
      </c>
    </row>
    <row r="60" spans="1:13" ht="14.4" customHeight="1" x14ac:dyDescent="0.3">
      <c r="A60" s="755" t="s">
        <v>1967</v>
      </c>
      <c r="B60" s="756" t="s">
        <v>1857</v>
      </c>
      <c r="C60" s="756" t="s">
        <v>1860</v>
      </c>
      <c r="D60" s="756" t="s">
        <v>1329</v>
      </c>
      <c r="E60" s="756" t="s">
        <v>1861</v>
      </c>
      <c r="F60" s="760"/>
      <c r="G60" s="760"/>
      <c r="H60" s="774"/>
      <c r="I60" s="760">
        <v>1</v>
      </c>
      <c r="J60" s="760">
        <v>0</v>
      </c>
      <c r="K60" s="774"/>
      <c r="L60" s="760">
        <v>1</v>
      </c>
      <c r="M60" s="761">
        <v>0</v>
      </c>
    </row>
    <row r="61" spans="1:13" ht="14.4" customHeight="1" x14ac:dyDescent="0.3">
      <c r="A61" s="755" t="s">
        <v>1967</v>
      </c>
      <c r="B61" s="756" t="s">
        <v>3006</v>
      </c>
      <c r="C61" s="756" t="s">
        <v>2622</v>
      </c>
      <c r="D61" s="756" t="s">
        <v>2623</v>
      </c>
      <c r="E61" s="756" t="s">
        <v>2624</v>
      </c>
      <c r="F61" s="760">
        <v>1</v>
      </c>
      <c r="G61" s="760">
        <v>1849.56</v>
      </c>
      <c r="H61" s="774">
        <v>1</v>
      </c>
      <c r="I61" s="760"/>
      <c r="J61" s="760"/>
      <c r="K61" s="774">
        <v>0</v>
      </c>
      <c r="L61" s="760">
        <v>1</v>
      </c>
      <c r="M61" s="761">
        <v>1849.56</v>
      </c>
    </row>
    <row r="62" spans="1:13" ht="14.4" customHeight="1" x14ac:dyDescent="0.3">
      <c r="A62" s="755" t="s">
        <v>1967</v>
      </c>
      <c r="B62" s="756" t="s">
        <v>1606</v>
      </c>
      <c r="C62" s="756" t="s">
        <v>1610</v>
      </c>
      <c r="D62" s="756" t="s">
        <v>1608</v>
      </c>
      <c r="E62" s="756" t="s">
        <v>1611</v>
      </c>
      <c r="F62" s="760"/>
      <c r="G62" s="760"/>
      <c r="H62" s="774">
        <v>0</v>
      </c>
      <c r="I62" s="760">
        <v>8</v>
      </c>
      <c r="J62" s="760">
        <v>12359.92</v>
      </c>
      <c r="K62" s="774">
        <v>1</v>
      </c>
      <c r="L62" s="760">
        <v>8</v>
      </c>
      <c r="M62" s="761">
        <v>12359.92</v>
      </c>
    </row>
    <row r="63" spans="1:13" ht="14.4" customHeight="1" x14ac:dyDescent="0.3">
      <c r="A63" s="755" t="s">
        <v>1967</v>
      </c>
      <c r="B63" s="756" t="s">
        <v>1606</v>
      </c>
      <c r="C63" s="756" t="s">
        <v>1612</v>
      </c>
      <c r="D63" s="756" t="s">
        <v>1608</v>
      </c>
      <c r="E63" s="756" t="s">
        <v>1613</v>
      </c>
      <c r="F63" s="760"/>
      <c r="G63" s="760"/>
      <c r="H63" s="774">
        <v>0</v>
      </c>
      <c r="I63" s="760">
        <v>6</v>
      </c>
      <c r="J63" s="760">
        <v>11327.400000000001</v>
      </c>
      <c r="K63" s="774">
        <v>1</v>
      </c>
      <c r="L63" s="760">
        <v>6</v>
      </c>
      <c r="M63" s="761">
        <v>11327.400000000001</v>
      </c>
    </row>
    <row r="64" spans="1:13" ht="14.4" customHeight="1" x14ac:dyDescent="0.3">
      <c r="A64" s="755" t="s">
        <v>1967</v>
      </c>
      <c r="B64" s="756" t="s">
        <v>1606</v>
      </c>
      <c r="C64" s="756" t="s">
        <v>2759</v>
      </c>
      <c r="D64" s="756" t="s">
        <v>1608</v>
      </c>
      <c r="E64" s="756" t="s">
        <v>2760</v>
      </c>
      <c r="F64" s="760"/>
      <c r="G64" s="760"/>
      <c r="H64" s="774">
        <v>0</v>
      </c>
      <c r="I64" s="760">
        <v>1</v>
      </c>
      <c r="J64" s="760">
        <v>5286.12</v>
      </c>
      <c r="K64" s="774">
        <v>1</v>
      </c>
      <c r="L64" s="760">
        <v>1</v>
      </c>
      <c r="M64" s="761">
        <v>5286.12</v>
      </c>
    </row>
    <row r="65" spans="1:13" ht="14.4" customHeight="1" x14ac:dyDescent="0.3">
      <c r="A65" s="755" t="s">
        <v>1968</v>
      </c>
      <c r="B65" s="756" t="s">
        <v>1542</v>
      </c>
      <c r="C65" s="756" t="s">
        <v>2492</v>
      </c>
      <c r="D65" s="756" t="s">
        <v>1546</v>
      </c>
      <c r="E65" s="756" t="s">
        <v>2493</v>
      </c>
      <c r="F65" s="760"/>
      <c r="G65" s="760"/>
      <c r="H65" s="774">
        <v>0</v>
      </c>
      <c r="I65" s="760">
        <v>1</v>
      </c>
      <c r="J65" s="760">
        <v>23.42</v>
      </c>
      <c r="K65" s="774">
        <v>1</v>
      </c>
      <c r="L65" s="760">
        <v>1</v>
      </c>
      <c r="M65" s="761">
        <v>23.42</v>
      </c>
    </row>
    <row r="66" spans="1:13" ht="14.4" customHeight="1" x14ac:dyDescent="0.3">
      <c r="A66" s="755" t="s">
        <v>1968</v>
      </c>
      <c r="B66" s="756" t="s">
        <v>1542</v>
      </c>
      <c r="C66" s="756" t="s">
        <v>1545</v>
      </c>
      <c r="D66" s="756" t="s">
        <v>1546</v>
      </c>
      <c r="E66" s="756" t="s">
        <v>1547</v>
      </c>
      <c r="F66" s="760"/>
      <c r="G66" s="760"/>
      <c r="H66" s="774">
        <v>0</v>
      </c>
      <c r="I66" s="760">
        <v>6</v>
      </c>
      <c r="J66" s="760">
        <v>172.85999999999999</v>
      </c>
      <c r="K66" s="774">
        <v>1</v>
      </c>
      <c r="L66" s="760">
        <v>6</v>
      </c>
      <c r="M66" s="761">
        <v>172.85999999999999</v>
      </c>
    </row>
    <row r="67" spans="1:13" ht="14.4" customHeight="1" x14ac:dyDescent="0.3">
      <c r="A67" s="755" t="s">
        <v>1968</v>
      </c>
      <c r="B67" s="756" t="s">
        <v>1579</v>
      </c>
      <c r="C67" s="756" t="s">
        <v>2566</v>
      </c>
      <c r="D67" s="756" t="s">
        <v>2384</v>
      </c>
      <c r="E67" s="756" t="s">
        <v>2567</v>
      </c>
      <c r="F67" s="760">
        <v>1</v>
      </c>
      <c r="G67" s="760">
        <v>36.14</v>
      </c>
      <c r="H67" s="774">
        <v>1</v>
      </c>
      <c r="I67" s="760"/>
      <c r="J67" s="760"/>
      <c r="K67" s="774">
        <v>0</v>
      </c>
      <c r="L67" s="760">
        <v>1</v>
      </c>
      <c r="M67" s="761">
        <v>36.14</v>
      </c>
    </row>
    <row r="68" spans="1:13" ht="14.4" customHeight="1" x14ac:dyDescent="0.3">
      <c r="A68" s="755" t="s">
        <v>1968</v>
      </c>
      <c r="B68" s="756" t="s">
        <v>1579</v>
      </c>
      <c r="C68" s="756" t="s">
        <v>1582</v>
      </c>
      <c r="D68" s="756" t="s">
        <v>1183</v>
      </c>
      <c r="E68" s="756" t="s">
        <v>1583</v>
      </c>
      <c r="F68" s="760"/>
      <c r="G68" s="760"/>
      <c r="H68" s="774">
        <v>0</v>
      </c>
      <c r="I68" s="760">
        <v>1</v>
      </c>
      <c r="J68" s="760">
        <v>43.21</v>
      </c>
      <c r="K68" s="774">
        <v>1</v>
      </c>
      <c r="L68" s="760">
        <v>1</v>
      </c>
      <c r="M68" s="761">
        <v>43.21</v>
      </c>
    </row>
    <row r="69" spans="1:13" ht="14.4" customHeight="1" x14ac:dyDescent="0.3">
      <c r="A69" s="755" t="s">
        <v>1968</v>
      </c>
      <c r="B69" s="756" t="s">
        <v>1584</v>
      </c>
      <c r="C69" s="756" t="s">
        <v>2572</v>
      </c>
      <c r="D69" s="756" t="s">
        <v>1586</v>
      </c>
      <c r="E69" s="756" t="s">
        <v>2573</v>
      </c>
      <c r="F69" s="760"/>
      <c r="G69" s="760"/>
      <c r="H69" s="774">
        <v>0</v>
      </c>
      <c r="I69" s="760">
        <v>1</v>
      </c>
      <c r="J69" s="760">
        <v>93.75</v>
      </c>
      <c r="K69" s="774">
        <v>1</v>
      </c>
      <c r="L69" s="760">
        <v>1</v>
      </c>
      <c r="M69" s="761">
        <v>93.75</v>
      </c>
    </row>
    <row r="70" spans="1:13" ht="14.4" customHeight="1" x14ac:dyDescent="0.3">
      <c r="A70" s="755" t="s">
        <v>1968</v>
      </c>
      <c r="B70" s="756" t="s">
        <v>1584</v>
      </c>
      <c r="C70" s="756" t="s">
        <v>1588</v>
      </c>
      <c r="D70" s="756" t="s">
        <v>1589</v>
      </c>
      <c r="E70" s="756" t="s">
        <v>1590</v>
      </c>
      <c r="F70" s="760"/>
      <c r="G70" s="760"/>
      <c r="H70" s="774">
        <v>0</v>
      </c>
      <c r="I70" s="760">
        <v>2</v>
      </c>
      <c r="J70" s="760">
        <v>241.22</v>
      </c>
      <c r="K70" s="774">
        <v>1</v>
      </c>
      <c r="L70" s="760">
        <v>2</v>
      </c>
      <c r="M70" s="761">
        <v>241.22</v>
      </c>
    </row>
    <row r="71" spans="1:13" ht="14.4" customHeight="1" x14ac:dyDescent="0.3">
      <c r="A71" s="755" t="s">
        <v>1968</v>
      </c>
      <c r="B71" s="756" t="s">
        <v>1591</v>
      </c>
      <c r="C71" s="756" t="s">
        <v>2131</v>
      </c>
      <c r="D71" s="756" t="s">
        <v>842</v>
      </c>
      <c r="E71" s="756" t="s">
        <v>1593</v>
      </c>
      <c r="F71" s="760"/>
      <c r="G71" s="760"/>
      <c r="H71" s="774">
        <v>0</v>
      </c>
      <c r="I71" s="760">
        <v>1</v>
      </c>
      <c r="J71" s="760">
        <v>368.16</v>
      </c>
      <c r="K71" s="774">
        <v>1</v>
      </c>
      <c r="L71" s="760">
        <v>1</v>
      </c>
      <c r="M71" s="761">
        <v>368.16</v>
      </c>
    </row>
    <row r="72" spans="1:13" ht="14.4" customHeight="1" x14ac:dyDescent="0.3">
      <c r="A72" s="755" t="s">
        <v>1968</v>
      </c>
      <c r="B72" s="756" t="s">
        <v>1591</v>
      </c>
      <c r="C72" s="756" t="s">
        <v>2132</v>
      </c>
      <c r="D72" s="756" t="s">
        <v>842</v>
      </c>
      <c r="E72" s="756" t="s">
        <v>1597</v>
      </c>
      <c r="F72" s="760"/>
      <c r="G72" s="760"/>
      <c r="H72" s="774">
        <v>0</v>
      </c>
      <c r="I72" s="760">
        <v>2</v>
      </c>
      <c r="J72" s="760">
        <v>981.78</v>
      </c>
      <c r="K72" s="774">
        <v>1</v>
      </c>
      <c r="L72" s="760">
        <v>2</v>
      </c>
      <c r="M72" s="761">
        <v>981.78</v>
      </c>
    </row>
    <row r="73" spans="1:13" ht="14.4" customHeight="1" x14ac:dyDescent="0.3">
      <c r="A73" s="755" t="s">
        <v>1968</v>
      </c>
      <c r="B73" s="756" t="s">
        <v>1591</v>
      </c>
      <c r="C73" s="756" t="s">
        <v>2280</v>
      </c>
      <c r="D73" s="756" t="s">
        <v>842</v>
      </c>
      <c r="E73" s="756" t="s">
        <v>1595</v>
      </c>
      <c r="F73" s="760"/>
      <c r="G73" s="760"/>
      <c r="H73" s="774">
        <v>0</v>
      </c>
      <c r="I73" s="760">
        <v>2</v>
      </c>
      <c r="J73" s="760">
        <v>1472.66</v>
      </c>
      <c r="K73" s="774">
        <v>1</v>
      </c>
      <c r="L73" s="760">
        <v>2</v>
      </c>
      <c r="M73" s="761">
        <v>1472.66</v>
      </c>
    </row>
    <row r="74" spans="1:13" ht="14.4" customHeight="1" x14ac:dyDescent="0.3">
      <c r="A74" s="755" t="s">
        <v>1968</v>
      </c>
      <c r="B74" s="756" t="s">
        <v>1634</v>
      </c>
      <c r="C74" s="756" t="s">
        <v>1635</v>
      </c>
      <c r="D74" s="756" t="s">
        <v>1636</v>
      </c>
      <c r="E74" s="756" t="s">
        <v>1637</v>
      </c>
      <c r="F74" s="760"/>
      <c r="G74" s="760"/>
      <c r="H74" s="774">
        <v>0</v>
      </c>
      <c r="I74" s="760">
        <v>3</v>
      </c>
      <c r="J74" s="760">
        <v>196.62</v>
      </c>
      <c r="K74" s="774">
        <v>1</v>
      </c>
      <c r="L74" s="760">
        <v>3</v>
      </c>
      <c r="M74" s="761">
        <v>196.62</v>
      </c>
    </row>
    <row r="75" spans="1:13" ht="14.4" customHeight="1" x14ac:dyDescent="0.3">
      <c r="A75" s="755" t="s">
        <v>1968</v>
      </c>
      <c r="B75" s="756" t="s">
        <v>1638</v>
      </c>
      <c r="C75" s="756" t="s">
        <v>1639</v>
      </c>
      <c r="D75" s="756" t="s">
        <v>1159</v>
      </c>
      <c r="E75" s="756" t="s">
        <v>1640</v>
      </c>
      <c r="F75" s="760"/>
      <c r="G75" s="760"/>
      <c r="H75" s="774">
        <v>0</v>
      </c>
      <c r="I75" s="760">
        <v>3</v>
      </c>
      <c r="J75" s="760">
        <v>105.33</v>
      </c>
      <c r="K75" s="774">
        <v>1</v>
      </c>
      <c r="L75" s="760">
        <v>3</v>
      </c>
      <c r="M75" s="761">
        <v>105.33</v>
      </c>
    </row>
    <row r="76" spans="1:13" ht="14.4" customHeight="1" x14ac:dyDescent="0.3">
      <c r="A76" s="755" t="s">
        <v>1968</v>
      </c>
      <c r="B76" s="756" t="s">
        <v>1643</v>
      </c>
      <c r="C76" s="756" t="s">
        <v>1644</v>
      </c>
      <c r="D76" s="756" t="s">
        <v>677</v>
      </c>
      <c r="E76" s="756" t="s">
        <v>1645</v>
      </c>
      <c r="F76" s="760"/>
      <c r="G76" s="760"/>
      <c r="H76" s="774">
        <v>0</v>
      </c>
      <c r="I76" s="760">
        <v>3</v>
      </c>
      <c r="J76" s="760">
        <v>26.369999999999997</v>
      </c>
      <c r="K76" s="774">
        <v>1</v>
      </c>
      <c r="L76" s="760">
        <v>3</v>
      </c>
      <c r="M76" s="761">
        <v>26.369999999999997</v>
      </c>
    </row>
    <row r="77" spans="1:13" ht="14.4" customHeight="1" x14ac:dyDescent="0.3">
      <c r="A77" s="755" t="s">
        <v>1968</v>
      </c>
      <c r="B77" s="756" t="s">
        <v>1658</v>
      </c>
      <c r="C77" s="756" t="s">
        <v>1659</v>
      </c>
      <c r="D77" s="756" t="s">
        <v>1135</v>
      </c>
      <c r="E77" s="756" t="s">
        <v>1640</v>
      </c>
      <c r="F77" s="760"/>
      <c r="G77" s="760"/>
      <c r="H77" s="774">
        <v>0</v>
      </c>
      <c r="I77" s="760">
        <v>3</v>
      </c>
      <c r="J77" s="760">
        <v>144.81</v>
      </c>
      <c r="K77" s="774">
        <v>1</v>
      </c>
      <c r="L77" s="760">
        <v>3</v>
      </c>
      <c r="M77" s="761">
        <v>144.81</v>
      </c>
    </row>
    <row r="78" spans="1:13" ht="14.4" customHeight="1" x14ac:dyDescent="0.3">
      <c r="A78" s="755" t="s">
        <v>1968</v>
      </c>
      <c r="B78" s="756" t="s">
        <v>1665</v>
      </c>
      <c r="C78" s="756" t="s">
        <v>1669</v>
      </c>
      <c r="D78" s="756" t="s">
        <v>1667</v>
      </c>
      <c r="E78" s="756" t="s">
        <v>1670</v>
      </c>
      <c r="F78" s="760"/>
      <c r="G78" s="760"/>
      <c r="H78" s="774">
        <v>0</v>
      </c>
      <c r="I78" s="760">
        <v>1</v>
      </c>
      <c r="J78" s="760">
        <v>16.09</v>
      </c>
      <c r="K78" s="774">
        <v>1</v>
      </c>
      <c r="L78" s="760">
        <v>1</v>
      </c>
      <c r="M78" s="761">
        <v>16.09</v>
      </c>
    </row>
    <row r="79" spans="1:13" ht="14.4" customHeight="1" x14ac:dyDescent="0.3">
      <c r="A79" s="755" t="s">
        <v>1968</v>
      </c>
      <c r="B79" s="756" t="s">
        <v>1684</v>
      </c>
      <c r="C79" s="756" t="s">
        <v>1685</v>
      </c>
      <c r="D79" s="756" t="s">
        <v>1038</v>
      </c>
      <c r="E79" s="756" t="s">
        <v>1686</v>
      </c>
      <c r="F79" s="760"/>
      <c r="G79" s="760"/>
      <c r="H79" s="774">
        <v>0</v>
      </c>
      <c r="I79" s="760">
        <v>1</v>
      </c>
      <c r="J79" s="760">
        <v>341.53</v>
      </c>
      <c r="K79" s="774">
        <v>1</v>
      </c>
      <c r="L79" s="760">
        <v>1</v>
      </c>
      <c r="M79" s="761">
        <v>341.53</v>
      </c>
    </row>
    <row r="80" spans="1:13" ht="14.4" customHeight="1" x14ac:dyDescent="0.3">
      <c r="A80" s="755" t="s">
        <v>1968</v>
      </c>
      <c r="B80" s="756" t="s">
        <v>1690</v>
      </c>
      <c r="C80" s="756" t="s">
        <v>2381</v>
      </c>
      <c r="D80" s="756" t="s">
        <v>1018</v>
      </c>
      <c r="E80" s="756" t="s">
        <v>2382</v>
      </c>
      <c r="F80" s="760"/>
      <c r="G80" s="760"/>
      <c r="H80" s="774">
        <v>0</v>
      </c>
      <c r="I80" s="760">
        <v>1</v>
      </c>
      <c r="J80" s="760">
        <v>46.73</v>
      </c>
      <c r="K80" s="774">
        <v>1</v>
      </c>
      <c r="L80" s="760">
        <v>1</v>
      </c>
      <c r="M80" s="761">
        <v>46.73</v>
      </c>
    </row>
    <row r="81" spans="1:13" ht="14.4" customHeight="1" x14ac:dyDescent="0.3">
      <c r="A81" s="755" t="s">
        <v>1968</v>
      </c>
      <c r="B81" s="756" t="s">
        <v>1700</v>
      </c>
      <c r="C81" s="756" t="s">
        <v>1707</v>
      </c>
      <c r="D81" s="756" t="s">
        <v>1702</v>
      </c>
      <c r="E81" s="756" t="s">
        <v>1708</v>
      </c>
      <c r="F81" s="760"/>
      <c r="G81" s="760"/>
      <c r="H81" s="774">
        <v>0</v>
      </c>
      <c r="I81" s="760">
        <v>1</v>
      </c>
      <c r="J81" s="760">
        <v>117.73</v>
      </c>
      <c r="K81" s="774">
        <v>1</v>
      </c>
      <c r="L81" s="760">
        <v>1</v>
      </c>
      <c r="M81" s="761">
        <v>117.73</v>
      </c>
    </row>
    <row r="82" spans="1:13" ht="14.4" customHeight="1" x14ac:dyDescent="0.3">
      <c r="A82" s="755" t="s">
        <v>1968</v>
      </c>
      <c r="B82" s="756" t="s">
        <v>3007</v>
      </c>
      <c r="C82" s="756" t="s">
        <v>2536</v>
      </c>
      <c r="D82" s="756" t="s">
        <v>2537</v>
      </c>
      <c r="E82" s="756" t="s">
        <v>2538</v>
      </c>
      <c r="F82" s="760"/>
      <c r="G82" s="760"/>
      <c r="H82" s="774">
        <v>0</v>
      </c>
      <c r="I82" s="760">
        <v>1</v>
      </c>
      <c r="J82" s="760">
        <v>185.34</v>
      </c>
      <c r="K82" s="774">
        <v>1</v>
      </c>
      <c r="L82" s="760">
        <v>1</v>
      </c>
      <c r="M82" s="761">
        <v>185.34</v>
      </c>
    </row>
    <row r="83" spans="1:13" ht="14.4" customHeight="1" x14ac:dyDescent="0.3">
      <c r="A83" s="755" t="s">
        <v>1968</v>
      </c>
      <c r="B83" s="756" t="s">
        <v>1726</v>
      </c>
      <c r="C83" s="756" t="s">
        <v>2555</v>
      </c>
      <c r="D83" s="756" t="s">
        <v>1728</v>
      </c>
      <c r="E83" s="756" t="s">
        <v>2556</v>
      </c>
      <c r="F83" s="760"/>
      <c r="G83" s="760"/>
      <c r="H83" s="774"/>
      <c r="I83" s="760">
        <v>2</v>
      </c>
      <c r="J83" s="760">
        <v>0</v>
      </c>
      <c r="K83" s="774"/>
      <c r="L83" s="760">
        <v>2</v>
      </c>
      <c r="M83" s="761">
        <v>0</v>
      </c>
    </row>
    <row r="84" spans="1:13" ht="14.4" customHeight="1" x14ac:dyDescent="0.3">
      <c r="A84" s="755" t="s">
        <v>1968</v>
      </c>
      <c r="B84" s="756" t="s">
        <v>1726</v>
      </c>
      <c r="C84" s="756" t="s">
        <v>1736</v>
      </c>
      <c r="D84" s="756" t="s">
        <v>1002</v>
      </c>
      <c r="E84" s="756" t="s">
        <v>1737</v>
      </c>
      <c r="F84" s="760"/>
      <c r="G84" s="760"/>
      <c r="H84" s="774">
        <v>0</v>
      </c>
      <c r="I84" s="760">
        <v>1</v>
      </c>
      <c r="J84" s="760">
        <v>79.03</v>
      </c>
      <c r="K84" s="774">
        <v>1</v>
      </c>
      <c r="L84" s="760">
        <v>1</v>
      </c>
      <c r="M84" s="761">
        <v>79.03</v>
      </c>
    </row>
    <row r="85" spans="1:13" ht="14.4" customHeight="1" x14ac:dyDescent="0.3">
      <c r="A85" s="755" t="s">
        <v>1968</v>
      </c>
      <c r="B85" s="756" t="s">
        <v>1726</v>
      </c>
      <c r="C85" s="756" t="s">
        <v>2081</v>
      </c>
      <c r="D85" s="756" t="s">
        <v>1728</v>
      </c>
      <c r="E85" s="756" t="s">
        <v>2082</v>
      </c>
      <c r="F85" s="760"/>
      <c r="G85" s="760"/>
      <c r="H85" s="774"/>
      <c r="I85" s="760">
        <v>2</v>
      </c>
      <c r="J85" s="760">
        <v>0</v>
      </c>
      <c r="K85" s="774"/>
      <c r="L85" s="760">
        <v>2</v>
      </c>
      <c r="M85" s="761">
        <v>0</v>
      </c>
    </row>
    <row r="86" spans="1:13" ht="14.4" customHeight="1" x14ac:dyDescent="0.3">
      <c r="A86" s="755" t="s">
        <v>1968</v>
      </c>
      <c r="B86" s="756" t="s">
        <v>1726</v>
      </c>
      <c r="C86" s="756" t="s">
        <v>2557</v>
      </c>
      <c r="D86" s="756" t="s">
        <v>2558</v>
      </c>
      <c r="E86" s="756" t="s">
        <v>2559</v>
      </c>
      <c r="F86" s="760"/>
      <c r="G86" s="760"/>
      <c r="H86" s="774">
        <v>0</v>
      </c>
      <c r="I86" s="760">
        <v>2</v>
      </c>
      <c r="J86" s="760">
        <v>237.08</v>
      </c>
      <c r="K86" s="774">
        <v>1</v>
      </c>
      <c r="L86" s="760">
        <v>2</v>
      </c>
      <c r="M86" s="761">
        <v>237.08</v>
      </c>
    </row>
    <row r="87" spans="1:13" ht="14.4" customHeight="1" x14ac:dyDescent="0.3">
      <c r="A87" s="755" t="s">
        <v>1968</v>
      </c>
      <c r="B87" s="756" t="s">
        <v>1803</v>
      </c>
      <c r="C87" s="756" t="s">
        <v>1806</v>
      </c>
      <c r="D87" s="756" t="s">
        <v>1051</v>
      </c>
      <c r="E87" s="756" t="s">
        <v>1807</v>
      </c>
      <c r="F87" s="760">
        <v>10</v>
      </c>
      <c r="G87" s="760">
        <v>362.7</v>
      </c>
      <c r="H87" s="774">
        <v>1</v>
      </c>
      <c r="I87" s="760"/>
      <c r="J87" s="760"/>
      <c r="K87" s="774">
        <v>0</v>
      </c>
      <c r="L87" s="760">
        <v>10</v>
      </c>
      <c r="M87" s="761">
        <v>362.7</v>
      </c>
    </row>
    <row r="88" spans="1:13" ht="14.4" customHeight="1" x14ac:dyDescent="0.3">
      <c r="A88" s="755" t="s">
        <v>1968</v>
      </c>
      <c r="B88" s="756" t="s">
        <v>1921</v>
      </c>
      <c r="C88" s="756" t="s">
        <v>1946</v>
      </c>
      <c r="D88" s="756" t="s">
        <v>1947</v>
      </c>
      <c r="E88" s="756" t="s">
        <v>1353</v>
      </c>
      <c r="F88" s="760"/>
      <c r="G88" s="760"/>
      <c r="H88" s="774">
        <v>0</v>
      </c>
      <c r="I88" s="760">
        <v>2</v>
      </c>
      <c r="J88" s="760">
        <v>388.52</v>
      </c>
      <c r="K88" s="774">
        <v>1</v>
      </c>
      <c r="L88" s="760">
        <v>2</v>
      </c>
      <c r="M88" s="761">
        <v>388.52</v>
      </c>
    </row>
    <row r="89" spans="1:13" ht="14.4" customHeight="1" x14ac:dyDescent="0.3">
      <c r="A89" s="755" t="s">
        <v>1968</v>
      </c>
      <c r="B89" s="756" t="s">
        <v>1606</v>
      </c>
      <c r="C89" s="756" t="s">
        <v>1612</v>
      </c>
      <c r="D89" s="756" t="s">
        <v>1608</v>
      </c>
      <c r="E89" s="756" t="s">
        <v>1613</v>
      </c>
      <c r="F89" s="760"/>
      <c r="G89" s="760"/>
      <c r="H89" s="774">
        <v>0</v>
      </c>
      <c r="I89" s="760">
        <v>1</v>
      </c>
      <c r="J89" s="760">
        <v>1887.9</v>
      </c>
      <c r="K89" s="774">
        <v>1</v>
      </c>
      <c r="L89" s="760">
        <v>1</v>
      </c>
      <c r="M89" s="761">
        <v>1887.9</v>
      </c>
    </row>
    <row r="90" spans="1:13" ht="14.4" customHeight="1" x14ac:dyDescent="0.3">
      <c r="A90" s="755" t="s">
        <v>1969</v>
      </c>
      <c r="B90" s="756" t="s">
        <v>1542</v>
      </c>
      <c r="C90" s="756" t="s">
        <v>2149</v>
      </c>
      <c r="D90" s="756" t="s">
        <v>1546</v>
      </c>
      <c r="E90" s="756" t="s">
        <v>1547</v>
      </c>
      <c r="F90" s="760"/>
      <c r="G90" s="760"/>
      <c r="H90" s="774">
        <v>0</v>
      </c>
      <c r="I90" s="760">
        <v>4</v>
      </c>
      <c r="J90" s="760">
        <v>115.24</v>
      </c>
      <c r="K90" s="774">
        <v>1</v>
      </c>
      <c r="L90" s="760">
        <v>4</v>
      </c>
      <c r="M90" s="761">
        <v>115.24</v>
      </c>
    </row>
    <row r="91" spans="1:13" ht="14.4" customHeight="1" x14ac:dyDescent="0.3">
      <c r="A91" s="755" t="s">
        <v>1969</v>
      </c>
      <c r="B91" s="756" t="s">
        <v>1542</v>
      </c>
      <c r="C91" s="756" t="s">
        <v>1545</v>
      </c>
      <c r="D91" s="756" t="s">
        <v>1546</v>
      </c>
      <c r="E91" s="756" t="s">
        <v>1547</v>
      </c>
      <c r="F91" s="760"/>
      <c r="G91" s="760"/>
      <c r="H91" s="774">
        <v>0</v>
      </c>
      <c r="I91" s="760">
        <v>3</v>
      </c>
      <c r="J91" s="760">
        <v>86.429999999999993</v>
      </c>
      <c r="K91" s="774">
        <v>1</v>
      </c>
      <c r="L91" s="760">
        <v>3</v>
      </c>
      <c r="M91" s="761">
        <v>86.429999999999993</v>
      </c>
    </row>
    <row r="92" spans="1:13" ht="14.4" customHeight="1" x14ac:dyDescent="0.3">
      <c r="A92" s="755" t="s">
        <v>1969</v>
      </c>
      <c r="B92" s="756" t="s">
        <v>1579</v>
      </c>
      <c r="C92" s="756" t="s">
        <v>1580</v>
      </c>
      <c r="D92" s="756" t="s">
        <v>1181</v>
      </c>
      <c r="E92" s="756" t="s">
        <v>1581</v>
      </c>
      <c r="F92" s="760"/>
      <c r="G92" s="760"/>
      <c r="H92" s="774">
        <v>0</v>
      </c>
      <c r="I92" s="760">
        <v>1</v>
      </c>
      <c r="J92" s="760">
        <v>86.41</v>
      </c>
      <c r="K92" s="774">
        <v>1</v>
      </c>
      <c r="L92" s="760">
        <v>1</v>
      </c>
      <c r="M92" s="761">
        <v>86.41</v>
      </c>
    </row>
    <row r="93" spans="1:13" ht="14.4" customHeight="1" x14ac:dyDescent="0.3">
      <c r="A93" s="755" t="s">
        <v>1969</v>
      </c>
      <c r="B93" s="756" t="s">
        <v>1579</v>
      </c>
      <c r="C93" s="756" t="s">
        <v>1582</v>
      </c>
      <c r="D93" s="756" t="s">
        <v>1183</v>
      </c>
      <c r="E93" s="756" t="s">
        <v>1583</v>
      </c>
      <c r="F93" s="760"/>
      <c r="G93" s="760"/>
      <c r="H93" s="774">
        <v>0</v>
      </c>
      <c r="I93" s="760">
        <v>2</v>
      </c>
      <c r="J93" s="760">
        <v>86.42</v>
      </c>
      <c r="K93" s="774">
        <v>1</v>
      </c>
      <c r="L93" s="760">
        <v>2</v>
      </c>
      <c r="M93" s="761">
        <v>86.42</v>
      </c>
    </row>
    <row r="94" spans="1:13" ht="14.4" customHeight="1" x14ac:dyDescent="0.3">
      <c r="A94" s="755" t="s">
        <v>1969</v>
      </c>
      <c r="B94" s="756" t="s">
        <v>3004</v>
      </c>
      <c r="C94" s="756" t="s">
        <v>2019</v>
      </c>
      <c r="D94" s="756" t="s">
        <v>2020</v>
      </c>
      <c r="E94" s="756" t="s">
        <v>2021</v>
      </c>
      <c r="F94" s="760"/>
      <c r="G94" s="760"/>
      <c r="H94" s="774">
        <v>0</v>
      </c>
      <c r="I94" s="760">
        <v>4</v>
      </c>
      <c r="J94" s="760">
        <v>123.32</v>
      </c>
      <c r="K94" s="774">
        <v>1</v>
      </c>
      <c r="L94" s="760">
        <v>4</v>
      </c>
      <c r="M94" s="761">
        <v>123.32</v>
      </c>
    </row>
    <row r="95" spans="1:13" ht="14.4" customHeight="1" x14ac:dyDescent="0.3">
      <c r="A95" s="755" t="s">
        <v>1969</v>
      </c>
      <c r="B95" s="756" t="s">
        <v>1591</v>
      </c>
      <c r="C95" s="756" t="s">
        <v>2131</v>
      </c>
      <c r="D95" s="756" t="s">
        <v>842</v>
      </c>
      <c r="E95" s="756" t="s">
        <v>1593</v>
      </c>
      <c r="F95" s="760"/>
      <c r="G95" s="760"/>
      <c r="H95" s="774">
        <v>0</v>
      </c>
      <c r="I95" s="760">
        <v>6</v>
      </c>
      <c r="J95" s="760">
        <v>2208.96</v>
      </c>
      <c r="K95" s="774">
        <v>1</v>
      </c>
      <c r="L95" s="760">
        <v>6</v>
      </c>
      <c r="M95" s="761">
        <v>2208.96</v>
      </c>
    </row>
    <row r="96" spans="1:13" ht="14.4" customHeight="1" x14ac:dyDescent="0.3">
      <c r="A96" s="755" t="s">
        <v>1969</v>
      </c>
      <c r="B96" s="756" t="s">
        <v>1591</v>
      </c>
      <c r="C96" s="756" t="s">
        <v>2132</v>
      </c>
      <c r="D96" s="756" t="s">
        <v>842</v>
      </c>
      <c r="E96" s="756" t="s">
        <v>1597</v>
      </c>
      <c r="F96" s="760"/>
      <c r="G96" s="760"/>
      <c r="H96" s="774">
        <v>0</v>
      </c>
      <c r="I96" s="760">
        <v>1</v>
      </c>
      <c r="J96" s="760">
        <v>490.89</v>
      </c>
      <c r="K96" s="774">
        <v>1</v>
      </c>
      <c r="L96" s="760">
        <v>1</v>
      </c>
      <c r="M96" s="761">
        <v>490.89</v>
      </c>
    </row>
    <row r="97" spans="1:13" ht="14.4" customHeight="1" x14ac:dyDescent="0.3">
      <c r="A97" s="755" t="s">
        <v>1969</v>
      </c>
      <c r="B97" s="756" t="s">
        <v>1591</v>
      </c>
      <c r="C97" s="756" t="s">
        <v>1592</v>
      </c>
      <c r="D97" s="756" t="s">
        <v>842</v>
      </c>
      <c r="E97" s="756" t="s">
        <v>1593</v>
      </c>
      <c r="F97" s="760"/>
      <c r="G97" s="760"/>
      <c r="H97" s="774">
        <v>0</v>
      </c>
      <c r="I97" s="760">
        <v>1</v>
      </c>
      <c r="J97" s="760">
        <v>368.16</v>
      </c>
      <c r="K97" s="774">
        <v>1</v>
      </c>
      <c r="L97" s="760">
        <v>1</v>
      </c>
      <c r="M97" s="761">
        <v>368.16</v>
      </c>
    </row>
    <row r="98" spans="1:13" ht="14.4" customHeight="1" x14ac:dyDescent="0.3">
      <c r="A98" s="755" t="s">
        <v>1969</v>
      </c>
      <c r="B98" s="756" t="s">
        <v>1600</v>
      </c>
      <c r="C98" s="756" t="s">
        <v>1601</v>
      </c>
      <c r="D98" s="756" t="s">
        <v>1602</v>
      </c>
      <c r="E98" s="756" t="s">
        <v>1603</v>
      </c>
      <c r="F98" s="760"/>
      <c r="G98" s="760"/>
      <c r="H98" s="774">
        <v>0</v>
      </c>
      <c r="I98" s="760">
        <v>3</v>
      </c>
      <c r="J98" s="760">
        <v>280.29000000000002</v>
      </c>
      <c r="K98" s="774">
        <v>1</v>
      </c>
      <c r="L98" s="760">
        <v>3</v>
      </c>
      <c r="M98" s="761">
        <v>280.29000000000002</v>
      </c>
    </row>
    <row r="99" spans="1:13" ht="14.4" customHeight="1" x14ac:dyDescent="0.3">
      <c r="A99" s="755" t="s">
        <v>1969</v>
      </c>
      <c r="B99" s="756" t="s">
        <v>1600</v>
      </c>
      <c r="C99" s="756" t="s">
        <v>1604</v>
      </c>
      <c r="D99" s="756" t="s">
        <v>1602</v>
      </c>
      <c r="E99" s="756" t="s">
        <v>1605</v>
      </c>
      <c r="F99" s="760"/>
      <c r="G99" s="760"/>
      <c r="H99" s="774">
        <v>0</v>
      </c>
      <c r="I99" s="760">
        <v>1</v>
      </c>
      <c r="J99" s="760">
        <v>186.87</v>
      </c>
      <c r="K99" s="774">
        <v>1</v>
      </c>
      <c r="L99" s="760">
        <v>1</v>
      </c>
      <c r="M99" s="761">
        <v>186.87</v>
      </c>
    </row>
    <row r="100" spans="1:13" ht="14.4" customHeight="1" x14ac:dyDescent="0.3">
      <c r="A100" s="755" t="s">
        <v>1969</v>
      </c>
      <c r="B100" s="756" t="s">
        <v>1630</v>
      </c>
      <c r="C100" s="756" t="s">
        <v>2128</v>
      </c>
      <c r="D100" s="756" t="s">
        <v>1632</v>
      </c>
      <c r="E100" s="756" t="s">
        <v>2129</v>
      </c>
      <c r="F100" s="760"/>
      <c r="G100" s="760"/>
      <c r="H100" s="774">
        <v>0</v>
      </c>
      <c r="I100" s="760">
        <v>1</v>
      </c>
      <c r="J100" s="760">
        <v>140.6</v>
      </c>
      <c r="K100" s="774">
        <v>1</v>
      </c>
      <c r="L100" s="760">
        <v>1</v>
      </c>
      <c r="M100" s="761">
        <v>140.6</v>
      </c>
    </row>
    <row r="101" spans="1:13" ht="14.4" customHeight="1" x14ac:dyDescent="0.3">
      <c r="A101" s="755" t="s">
        <v>1969</v>
      </c>
      <c r="B101" s="756" t="s">
        <v>1638</v>
      </c>
      <c r="C101" s="756" t="s">
        <v>1639</v>
      </c>
      <c r="D101" s="756" t="s">
        <v>1159</v>
      </c>
      <c r="E101" s="756" t="s">
        <v>1640</v>
      </c>
      <c r="F101" s="760"/>
      <c r="G101" s="760"/>
      <c r="H101" s="774">
        <v>0</v>
      </c>
      <c r="I101" s="760">
        <v>6</v>
      </c>
      <c r="J101" s="760">
        <v>210.66</v>
      </c>
      <c r="K101" s="774">
        <v>1</v>
      </c>
      <c r="L101" s="760">
        <v>6</v>
      </c>
      <c r="M101" s="761">
        <v>210.66</v>
      </c>
    </row>
    <row r="102" spans="1:13" ht="14.4" customHeight="1" x14ac:dyDescent="0.3">
      <c r="A102" s="755" t="s">
        <v>1969</v>
      </c>
      <c r="B102" s="756" t="s">
        <v>1638</v>
      </c>
      <c r="C102" s="756" t="s">
        <v>1641</v>
      </c>
      <c r="D102" s="756" t="s">
        <v>1158</v>
      </c>
      <c r="E102" s="756" t="s">
        <v>1642</v>
      </c>
      <c r="F102" s="760"/>
      <c r="G102" s="760"/>
      <c r="H102" s="774">
        <v>0</v>
      </c>
      <c r="I102" s="760">
        <v>2</v>
      </c>
      <c r="J102" s="760">
        <v>140.46</v>
      </c>
      <c r="K102" s="774">
        <v>1</v>
      </c>
      <c r="L102" s="760">
        <v>2</v>
      </c>
      <c r="M102" s="761">
        <v>140.46</v>
      </c>
    </row>
    <row r="103" spans="1:13" ht="14.4" customHeight="1" x14ac:dyDescent="0.3">
      <c r="A103" s="755" t="s">
        <v>1969</v>
      </c>
      <c r="B103" s="756" t="s">
        <v>3008</v>
      </c>
      <c r="C103" s="756" t="s">
        <v>2205</v>
      </c>
      <c r="D103" s="756" t="s">
        <v>2206</v>
      </c>
      <c r="E103" s="756" t="s">
        <v>2207</v>
      </c>
      <c r="F103" s="760"/>
      <c r="G103" s="760"/>
      <c r="H103" s="774">
        <v>0</v>
      </c>
      <c r="I103" s="760">
        <v>3</v>
      </c>
      <c r="J103" s="760">
        <v>754.56000000000006</v>
      </c>
      <c r="K103" s="774">
        <v>1</v>
      </c>
      <c r="L103" s="760">
        <v>3</v>
      </c>
      <c r="M103" s="761">
        <v>754.56000000000006</v>
      </c>
    </row>
    <row r="104" spans="1:13" ht="14.4" customHeight="1" x14ac:dyDescent="0.3">
      <c r="A104" s="755" t="s">
        <v>1969</v>
      </c>
      <c r="B104" s="756" t="s">
        <v>1658</v>
      </c>
      <c r="C104" s="756" t="s">
        <v>1659</v>
      </c>
      <c r="D104" s="756" t="s">
        <v>1135</v>
      </c>
      <c r="E104" s="756" t="s">
        <v>1640</v>
      </c>
      <c r="F104" s="760"/>
      <c r="G104" s="760"/>
      <c r="H104" s="774">
        <v>0</v>
      </c>
      <c r="I104" s="760">
        <v>2</v>
      </c>
      <c r="J104" s="760">
        <v>96.54</v>
      </c>
      <c r="K104" s="774">
        <v>1</v>
      </c>
      <c r="L104" s="760">
        <v>2</v>
      </c>
      <c r="M104" s="761">
        <v>96.54</v>
      </c>
    </row>
    <row r="105" spans="1:13" ht="14.4" customHeight="1" x14ac:dyDescent="0.3">
      <c r="A105" s="755" t="s">
        <v>1969</v>
      </c>
      <c r="B105" s="756" t="s">
        <v>1658</v>
      </c>
      <c r="C105" s="756" t="s">
        <v>1662</v>
      </c>
      <c r="D105" s="756" t="s">
        <v>1139</v>
      </c>
      <c r="E105" s="756" t="s">
        <v>1642</v>
      </c>
      <c r="F105" s="760"/>
      <c r="G105" s="760"/>
      <c r="H105" s="774">
        <v>0</v>
      </c>
      <c r="I105" s="760">
        <v>1</v>
      </c>
      <c r="J105" s="760">
        <v>96.53</v>
      </c>
      <c r="K105" s="774">
        <v>1</v>
      </c>
      <c r="L105" s="760">
        <v>1</v>
      </c>
      <c r="M105" s="761">
        <v>96.53</v>
      </c>
    </row>
    <row r="106" spans="1:13" ht="14.4" customHeight="1" x14ac:dyDescent="0.3">
      <c r="A106" s="755" t="s">
        <v>1969</v>
      </c>
      <c r="B106" s="756" t="s">
        <v>1665</v>
      </c>
      <c r="C106" s="756" t="s">
        <v>1671</v>
      </c>
      <c r="D106" s="756" t="s">
        <v>1667</v>
      </c>
      <c r="E106" s="756" t="s">
        <v>1672</v>
      </c>
      <c r="F106" s="760"/>
      <c r="G106" s="760"/>
      <c r="H106" s="774">
        <v>0</v>
      </c>
      <c r="I106" s="760">
        <v>1</v>
      </c>
      <c r="J106" s="760">
        <v>48.27</v>
      </c>
      <c r="K106" s="774">
        <v>1</v>
      </c>
      <c r="L106" s="760">
        <v>1</v>
      </c>
      <c r="M106" s="761">
        <v>48.27</v>
      </c>
    </row>
    <row r="107" spans="1:13" ht="14.4" customHeight="1" x14ac:dyDescent="0.3">
      <c r="A107" s="755" t="s">
        <v>1969</v>
      </c>
      <c r="B107" s="756" t="s">
        <v>1673</v>
      </c>
      <c r="C107" s="756" t="s">
        <v>1674</v>
      </c>
      <c r="D107" s="756" t="s">
        <v>1675</v>
      </c>
      <c r="E107" s="756" t="s">
        <v>1676</v>
      </c>
      <c r="F107" s="760"/>
      <c r="G107" s="760"/>
      <c r="H107" s="774">
        <v>0</v>
      </c>
      <c r="I107" s="760">
        <v>3</v>
      </c>
      <c r="J107" s="760">
        <v>233.17</v>
      </c>
      <c r="K107" s="774">
        <v>1</v>
      </c>
      <c r="L107" s="760">
        <v>3</v>
      </c>
      <c r="M107" s="761">
        <v>233.17</v>
      </c>
    </row>
    <row r="108" spans="1:13" ht="14.4" customHeight="1" x14ac:dyDescent="0.3">
      <c r="A108" s="755" t="s">
        <v>1969</v>
      </c>
      <c r="B108" s="756" t="s">
        <v>1673</v>
      </c>
      <c r="C108" s="756" t="s">
        <v>1682</v>
      </c>
      <c r="D108" s="756" t="s">
        <v>1675</v>
      </c>
      <c r="E108" s="756" t="s">
        <v>1683</v>
      </c>
      <c r="F108" s="760"/>
      <c r="G108" s="760"/>
      <c r="H108" s="774">
        <v>0</v>
      </c>
      <c r="I108" s="760">
        <v>3</v>
      </c>
      <c r="J108" s="760">
        <v>466.27</v>
      </c>
      <c r="K108" s="774">
        <v>1</v>
      </c>
      <c r="L108" s="760">
        <v>3</v>
      </c>
      <c r="M108" s="761">
        <v>466.27</v>
      </c>
    </row>
    <row r="109" spans="1:13" ht="14.4" customHeight="1" x14ac:dyDescent="0.3">
      <c r="A109" s="755" t="s">
        <v>1969</v>
      </c>
      <c r="B109" s="756" t="s">
        <v>1697</v>
      </c>
      <c r="C109" s="756" t="s">
        <v>2091</v>
      </c>
      <c r="D109" s="756" t="s">
        <v>1020</v>
      </c>
      <c r="E109" s="756" t="s">
        <v>2092</v>
      </c>
      <c r="F109" s="760"/>
      <c r="G109" s="760"/>
      <c r="H109" s="774">
        <v>0</v>
      </c>
      <c r="I109" s="760">
        <v>1</v>
      </c>
      <c r="J109" s="760">
        <v>25.94</v>
      </c>
      <c r="K109" s="774">
        <v>1</v>
      </c>
      <c r="L109" s="760">
        <v>1</v>
      </c>
      <c r="M109" s="761">
        <v>25.94</v>
      </c>
    </row>
    <row r="110" spans="1:13" ht="14.4" customHeight="1" x14ac:dyDescent="0.3">
      <c r="A110" s="755" t="s">
        <v>1969</v>
      </c>
      <c r="B110" s="756" t="s">
        <v>1700</v>
      </c>
      <c r="C110" s="756" t="s">
        <v>1704</v>
      </c>
      <c r="D110" s="756" t="s">
        <v>1702</v>
      </c>
      <c r="E110" s="756" t="s">
        <v>1642</v>
      </c>
      <c r="F110" s="760"/>
      <c r="G110" s="760"/>
      <c r="H110" s="774">
        <v>0</v>
      </c>
      <c r="I110" s="760">
        <v>1</v>
      </c>
      <c r="J110" s="760">
        <v>58.86</v>
      </c>
      <c r="K110" s="774">
        <v>1</v>
      </c>
      <c r="L110" s="760">
        <v>1</v>
      </c>
      <c r="M110" s="761">
        <v>58.86</v>
      </c>
    </row>
    <row r="111" spans="1:13" ht="14.4" customHeight="1" x14ac:dyDescent="0.3">
      <c r="A111" s="755" t="s">
        <v>1969</v>
      </c>
      <c r="B111" s="756" t="s">
        <v>1720</v>
      </c>
      <c r="C111" s="756" t="s">
        <v>1721</v>
      </c>
      <c r="D111" s="756" t="s">
        <v>1722</v>
      </c>
      <c r="E111" s="756" t="s">
        <v>1723</v>
      </c>
      <c r="F111" s="760"/>
      <c r="G111" s="760"/>
      <c r="H111" s="774">
        <v>0</v>
      </c>
      <c r="I111" s="760">
        <v>2</v>
      </c>
      <c r="J111" s="760">
        <v>74.319999999999993</v>
      </c>
      <c r="K111" s="774">
        <v>1</v>
      </c>
      <c r="L111" s="760">
        <v>2</v>
      </c>
      <c r="M111" s="761">
        <v>74.319999999999993</v>
      </c>
    </row>
    <row r="112" spans="1:13" ht="14.4" customHeight="1" x14ac:dyDescent="0.3">
      <c r="A112" s="755" t="s">
        <v>1969</v>
      </c>
      <c r="B112" s="756" t="s">
        <v>1726</v>
      </c>
      <c r="C112" s="756" t="s">
        <v>1730</v>
      </c>
      <c r="D112" s="756" t="s">
        <v>1728</v>
      </c>
      <c r="E112" s="756" t="s">
        <v>1731</v>
      </c>
      <c r="F112" s="760"/>
      <c r="G112" s="760"/>
      <c r="H112" s="774">
        <v>0</v>
      </c>
      <c r="I112" s="760">
        <v>2</v>
      </c>
      <c r="J112" s="760">
        <v>177.02</v>
      </c>
      <c r="K112" s="774">
        <v>1</v>
      </c>
      <c r="L112" s="760">
        <v>2</v>
      </c>
      <c r="M112" s="761">
        <v>177.02</v>
      </c>
    </row>
    <row r="113" spans="1:13" ht="14.4" customHeight="1" x14ac:dyDescent="0.3">
      <c r="A113" s="755" t="s">
        <v>1969</v>
      </c>
      <c r="B113" s="756" t="s">
        <v>1726</v>
      </c>
      <c r="C113" s="756" t="s">
        <v>1736</v>
      </c>
      <c r="D113" s="756" t="s">
        <v>1002</v>
      </c>
      <c r="E113" s="756" t="s">
        <v>1737</v>
      </c>
      <c r="F113" s="760"/>
      <c r="G113" s="760"/>
      <c r="H113" s="774">
        <v>0</v>
      </c>
      <c r="I113" s="760">
        <v>1</v>
      </c>
      <c r="J113" s="760">
        <v>79.03</v>
      </c>
      <c r="K113" s="774">
        <v>1</v>
      </c>
      <c r="L113" s="760">
        <v>1</v>
      </c>
      <c r="M113" s="761">
        <v>79.03</v>
      </c>
    </row>
    <row r="114" spans="1:13" ht="14.4" customHeight="1" x14ac:dyDescent="0.3">
      <c r="A114" s="755" t="s">
        <v>1969</v>
      </c>
      <c r="B114" s="756" t="s">
        <v>1726</v>
      </c>
      <c r="C114" s="756" t="s">
        <v>2081</v>
      </c>
      <c r="D114" s="756" t="s">
        <v>1728</v>
      </c>
      <c r="E114" s="756" t="s">
        <v>2082</v>
      </c>
      <c r="F114" s="760"/>
      <c r="G114" s="760"/>
      <c r="H114" s="774"/>
      <c r="I114" s="760">
        <v>1</v>
      </c>
      <c r="J114" s="760">
        <v>0</v>
      </c>
      <c r="K114" s="774"/>
      <c r="L114" s="760">
        <v>1</v>
      </c>
      <c r="M114" s="761">
        <v>0</v>
      </c>
    </row>
    <row r="115" spans="1:13" ht="14.4" customHeight="1" x14ac:dyDescent="0.3">
      <c r="A115" s="755" t="s">
        <v>1969</v>
      </c>
      <c r="B115" s="756" t="s">
        <v>1726</v>
      </c>
      <c r="C115" s="756" t="s">
        <v>2083</v>
      </c>
      <c r="D115" s="756" t="s">
        <v>2084</v>
      </c>
      <c r="E115" s="756" t="s">
        <v>2085</v>
      </c>
      <c r="F115" s="760"/>
      <c r="G115" s="760"/>
      <c r="H115" s="774">
        <v>0</v>
      </c>
      <c r="I115" s="760">
        <v>4</v>
      </c>
      <c r="J115" s="760">
        <v>184.28</v>
      </c>
      <c r="K115" s="774">
        <v>1</v>
      </c>
      <c r="L115" s="760">
        <v>4</v>
      </c>
      <c r="M115" s="761">
        <v>184.28</v>
      </c>
    </row>
    <row r="116" spans="1:13" ht="14.4" customHeight="1" x14ac:dyDescent="0.3">
      <c r="A116" s="755" t="s">
        <v>1969</v>
      </c>
      <c r="B116" s="756" t="s">
        <v>1744</v>
      </c>
      <c r="C116" s="756" t="s">
        <v>1745</v>
      </c>
      <c r="D116" s="756" t="s">
        <v>596</v>
      </c>
      <c r="E116" s="756" t="s">
        <v>1746</v>
      </c>
      <c r="F116" s="760"/>
      <c r="G116" s="760"/>
      <c r="H116" s="774">
        <v>0</v>
      </c>
      <c r="I116" s="760">
        <v>1</v>
      </c>
      <c r="J116" s="760">
        <v>225.06</v>
      </c>
      <c r="K116" s="774">
        <v>1</v>
      </c>
      <c r="L116" s="760">
        <v>1</v>
      </c>
      <c r="M116" s="761">
        <v>225.06</v>
      </c>
    </row>
    <row r="117" spans="1:13" ht="14.4" customHeight="1" x14ac:dyDescent="0.3">
      <c r="A117" s="755" t="s">
        <v>1969</v>
      </c>
      <c r="B117" s="756" t="s">
        <v>1803</v>
      </c>
      <c r="C117" s="756" t="s">
        <v>1806</v>
      </c>
      <c r="D117" s="756" t="s">
        <v>1051</v>
      </c>
      <c r="E117" s="756" t="s">
        <v>1807</v>
      </c>
      <c r="F117" s="760">
        <v>7</v>
      </c>
      <c r="G117" s="760">
        <v>253.89000000000004</v>
      </c>
      <c r="H117" s="774">
        <v>1</v>
      </c>
      <c r="I117" s="760"/>
      <c r="J117" s="760"/>
      <c r="K117" s="774">
        <v>0</v>
      </c>
      <c r="L117" s="760">
        <v>7</v>
      </c>
      <c r="M117" s="761">
        <v>253.89000000000004</v>
      </c>
    </row>
    <row r="118" spans="1:13" ht="14.4" customHeight="1" x14ac:dyDescent="0.3">
      <c r="A118" s="755" t="s">
        <v>1969</v>
      </c>
      <c r="B118" s="756" t="s">
        <v>1808</v>
      </c>
      <c r="C118" s="756" t="s">
        <v>1812</v>
      </c>
      <c r="D118" s="756" t="s">
        <v>1810</v>
      </c>
      <c r="E118" s="756" t="s">
        <v>1813</v>
      </c>
      <c r="F118" s="760">
        <v>1</v>
      </c>
      <c r="G118" s="760">
        <v>1454.23</v>
      </c>
      <c r="H118" s="774">
        <v>1</v>
      </c>
      <c r="I118" s="760"/>
      <c r="J118" s="760"/>
      <c r="K118" s="774">
        <v>0</v>
      </c>
      <c r="L118" s="760">
        <v>1</v>
      </c>
      <c r="M118" s="761">
        <v>1454.23</v>
      </c>
    </row>
    <row r="119" spans="1:13" ht="14.4" customHeight="1" x14ac:dyDescent="0.3">
      <c r="A119" s="755" t="s">
        <v>1969</v>
      </c>
      <c r="B119" s="756" t="s">
        <v>1849</v>
      </c>
      <c r="C119" s="756" t="s">
        <v>1853</v>
      </c>
      <c r="D119" s="756" t="s">
        <v>1318</v>
      </c>
      <c r="E119" s="756" t="s">
        <v>1854</v>
      </c>
      <c r="F119" s="760">
        <v>1</v>
      </c>
      <c r="G119" s="760">
        <v>4.7</v>
      </c>
      <c r="H119" s="774">
        <v>0.5</v>
      </c>
      <c r="I119" s="760">
        <v>1</v>
      </c>
      <c r="J119" s="760">
        <v>4.7</v>
      </c>
      <c r="K119" s="774">
        <v>0.5</v>
      </c>
      <c r="L119" s="760">
        <v>2</v>
      </c>
      <c r="M119" s="761">
        <v>9.4</v>
      </c>
    </row>
    <row r="120" spans="1:13" ht="14.4" customHeight="1" x14ac:dyDescent="0.3">
      <c r="A120" s="755" t="s">
        <v>1969</v>
      </c>
      <c r="B120" s="756" t="s">
        <v>1864</v>
      </c>
      <c r="C120" s="756" t="s">
        <v>1988</v>
      </c>
      <c r="D120" s="756" t="s">
        <v>692</v>
      </c>
      <c r="E120" s="756" t="s">
        <v>1708</v>
      </c>
      <c r="F120" s="760"/>
      <c r="G120" s="760"/>
      <c r="H120" s="774">
        <v>0</v>
      </c>
      <c r="I120" s="760">
        <v>2</v>
      </c>
      <c r="J120" s="760">
        <v>170.32</v>
      </c>
      <c r="K120" s="774">
        <v>1</v>
      </c>
      <c r="L120" s="760">
        <v>2</v>
      </c>
      <c r="M120" s="761">
        <v>170.32</v>
      </c>
    </row>
    <row r="121" spans="1:13" ht="14.4" customHeight="1" x14ac:dyDescent="0.3">
      <c r="A121" s="755" t="s">
        <v>1969</v>
      </c>
      <c r="B121" s="756" t="s">
        <v>1864</v>
      </c>
      <c r="C121" s="756" t="s">
        <v>1865</v>
      </c>
      <c r="D121" s="756" t="s">
        <v>690</v>
      </c>
      <c r="E121" s="756" t="s">
        <v>1642</v>
      </c>
      <c r="F121" s="760"/>
      <c r="G121" s="760"/>
      <c r="H121" s="774">
        <v>0</v>
      </c>
      <c r="I121" s="760">
        <v>1</v>
      </c>
      <c r="J121" s="760">
        <v>42.57</v>
      </c>
      <c r="K121" s="774">
        <v>1</v>
      </c>
      <c r="L121" s="760">
        <v>1</v>
      </c>
      <c r="M121" s="761">
        <v>42.57</v>
      </c>
    </row>
    <row r="122" spans="1:13" ht="14.4" customHeight="1" x14ac:dyDescent="0.3">
      <c r="A122" s="755" t="s">
        <v>1969</v>
      </c>
      <c r="B122" s="756" t="s">
        <v>1864</v>
      </c>
      <c r="C122" s="756" t="s">
        <v>1866</v>
      </c>
      <c r="D122" s="756" t="s">
        <v>692</v>
      </c>
      <c r="E122" s="756" t="s">
        <v>1708</v>
      </c>
      <c r="F122" s="760"/>
      <c r="G122" s="760"/>
      <c r="H122" s="774">
        <v>0</v>
      </c>
      <c r="I122" s="760">
        <v>1</v>
      </c>
      <c r="J122" s="760">
        <v>85.16</v>
      </c>
      <c r="K122" s="774">
        <v>1</v>
      </c>
      <c r="L122" s="760">
        <v>1</v>
      </c>
      <c r="M122" s="761">
        <v>85.16</v>
      </c>
    </row>
    <row r="123" spans="1:13" ht="14.4" customHeight="1" x14ac:dyDescent="0.3">
      <c r="A123" s="755" t="s">
        <v>1969</v>
      </c>
      <c r="B123" s="756" t="s">
        <v>1875</v>
      </c>
      <c r="C123" s="756" t="s">
        <v>1879</v>
      </c>
      <c r="D123" s="756" t="s">
        <v>1880</v>
      </c>
      <c r="E123" s="756" t="s">
        <v>1642</v>
      </c>
      <c r="F123" s="760">
        <v>1</v>
      </c>
      <c r="G123" s="760">
        <v>85.16</v>
      </c>
      <c r="H123" s="774">
        <v>1</v>
      </c>
      <c r="I123" s="760"/>
      <c r="J123" s="760"/>
      <c r="K123" s="774">
        <v>0</v>
      </c>
      <c r="L123" s="760">
        <v>1</v>
      </c>
      <c r="M123" s="761">
        <v>85.16</v>
      </c>
    </row>
    <row r="124" spans="1:13" ht="14.4" customHeight="1" x14ac:dyDescent="0.3">
      <c r="A124" s="755" t="s">
        <v>1969</v>
      </c>
      <c r="B124" s="756" t="s">
        <v>1881</v>
      </c>
      <c r="C124" s="756" t="s">
        <v>2121</v>
      </c>
      <c r="D124" s="756" t="s">
        <v>2122</v>
      </c>
      <c r="E124" s="756" t="s">
        <v>2123</v>
      </c>
      <c r="F124" s="760">
        <v>1</v>
      </c>
      <c r="G124" s="760">
        <v>161.06</v>
      </c>
      <c r="H124" s="774">
        <v>1</v>
      </c>
      <c r="I124" s="760"/>
      <c r="J124" s="760"/>
      <c r="K124" s="774">
        <v>0</v>
      </c>
      <c r="L124" s="760">
        <v>1</v>
      </c>
      <c r="M124" s="761">
        <v>161.06</v>
      </c>
    </row>
    <row r="125" spans="1:13" ht="14.4" customHeight="1" x14ac:dyDescent="0.3">
      <c r="A125" s="755" t="s">
        <v>1969</v>
      </c>
      <c r="B125" s="756" t="s">
        <v>1892</v>
      </c>
      <c r="C125" s="756" t="s">
        <v>1893</v>
      </c>
      <c r="D125" s="756" t="s">
        <v>683</v>
      </c>
      <c r="E125" s="756" t="s">
        <v>1894</v>
      </c>
      <c r="F125" s="760"/>
      <c r="G125" s="760"/>
      <c r="H125" s="774"/>
      <c r="I125" s="760">
        <v>2</v>
      </c>
      <c r="J125" s="760">
        <v>0</v>
      </c>
      <c r="K125" s="774"/>
      <c r="L125" s="760">
        <v>2</v>
      </c>
      <c r="M125" s="761">
        <v>0</v>
      </c>
    </row>
    <row r="126" spans="1:13" ht="14.4" customHeight="1" x14ac:dyDescent="0.3">
      <c r="A126" s="755" t="s">
        <v>1969</v>
      </c>
      <c r="B126" s="756" t="s">
        <v>1606</v>
      </c>
      <c r="C126" s="756" t="s">
        <v>1610</v>
      </c>
      <c r="D126" s="756" t="s">
        <v>1608</v>
      </c>
      <c r="E126" s="756" t="s">
        <v>1611</v>
      </c>
      <c r="F126" s="760"/>
      <c r="G126" s="760"/>
      <c r="H126" s="774">
        <v>0</v>
      </c>
      <c r="I126" s="760">
        <v>1</v>
      </c>
      <c r="J126" s="760">
        <v>1544.99</v>
      </c>
      <c r="K126" s="774">
        <v>1</v>
      </c>
      <c r="L126" s="760">
        <v>1</v>
      </c>
      <c r="M126" s="761">
        <v>1544.99</v>
      </c>
    </row>
    <row r="127" spans="1:13" ht="14.4" customHeight="1" x14ac:dyDescent="0.3">
      <c r="A127" s="755" t="s">
        <v>1969</v>
      </c>
      <c r="B127" s="756" t="s">
        <v>1606</v>
      </c>
      <c r="C127" s="756" t="s">
        <v>1612</v>
      </c>
      <c r="D127" s="756" t="s">
        <v>1608</v>
      </c>
      <c r="E127" s="756" t="s">
        <v>1613</v>
      </c>
      <c r="F127" s="760"/>
      <c r="G127" s="760"/>
      <c r="H127" s="774">
        <v>0</v>
      </c>
      <c r="I127" s="760">
        <v>1</v>
      </c>
      <c r="J127" s="760">
        <v>1887.9</v>
      </c>
      <c r="K127" s="774">
        <v>1</v>
      </c>
      <c r="L127" s="760">
        <v>1</v>
      </c>
      <c r="M127" s="761">
        <v>1887.9</v>
      </c>
    </row>
    <row r="128" spans="1:13" ht="14.4" customHeight="1" x14ac:dyDescent="0.3">
      <c r="A128" s="755" t="s">
        <v>1969</v>
      </c>
      <c r="B128" s="756" t="s">
        <v>1606</v>
      </c>
      <c r="C128" s="756" t="s">
        <v>1607</v>
      </c>
      <c r="D128" s="756" t="s">
        <v>1608</v>
      </c>
      <c r="E128" s="756" t="s">
        <v>1609</v>
      </c>
      <c r="F128" s="760"/>
      <c r="G128" s="760"/>
      <c r="H128" s="774">
        <v>0</v>
      </c>
      <c r="I128" s="760">
        <v>4</v>
      </c>
      <c r="J128" s="760">
        <v>2060</v>
      </c>
      <c r="K128" s="774">
        <v>1</v>
      </c>
      <c r="L128" s="760">
        <v>4</v>
      </c>
      <c r="M128" s="761">
        <v>2060</v>
      </c>
    </row>
    <row r="129" spans="1:13" ht="14.4" customHeight="1" x14ac:dyDescent="0.3">
      <c r="A129" s="755" t="s">
        <v>1969</v>
      </c>
      <c r="B129" s="756" t="s">
        <v>1557</v>
      </c>
      <c r="C129" s="756" t="s">
        <v>2213</v>
      </c>
      <c r="D129" s="756" t="s">
        <v>1559</v>
      </c>
      <c r="E129" s="756" t="s">
        <v>2214</v>
      </c>
      <c r="F129" s="760"/>
      <c r="G129" s="760"/>
      <c r="H129" s="774">
        <v>0</v>
      </c>
      <c r="I129" s="760">
        <v>1</v>
      </c>
      <c r="J129" s="760">
        <v>53.57</v>
      </c>
      <c r="K129" s="774">
        <v>1</v>
      </c>
      <c r="L129" s="760">
        <v>1</v>
      </c>
      <c r="M129" s="761">
        <v>53.57</v>
      </c>
    </row>
    <row r="130" spans="1:13" ht="14.4" customHeight="1" x14ac:dyDescent="0.3">
      <c r="A130" s="755" t="s">
        <v>1969</v>
      </c>
      <c r="B130" s="756" t="s">
        <v>1557</v>
      </c>
      <c r="C130" s="756" t="s">
        <v>1558</v>
      </c>
      <c r="D130" s="756" t="s">
        <v>1559</v>
      </c>
      <c r="E130" s="756" t="s">
        <v>1560</v>
      </c>
      <c r="F130" s="760"/>
      <c r="G130" s="760"/>
      <c r="H130" s="774">
        <v>0</v>
      </c>
      <c r="I130" s="760">
        <v>1</v>
      </c>
      <c r="J130" s="760">
        <v>133.94</v>
      </c>
      <c r="K130" s="774">
        <v>1</v>
      </c>
      <c r="L130" s="760">
        <v>1</v>
      </c>
      <c r="M130" s="761">
        <v>133.94</v>
      </c>
    </row>
    <row r="131" spans="1:13" ht="14.4" customHeight="1" x14ac:dyDescent="0.3">
      <c r="A131" s="755" t="s">
        <v>1970</v>
      </c>
      <c r="B131" s="756" t="s">
        <v>1542</v>
      </c>
      <c r="C131" s="756" t="s">
        <v>2149</v>
      </c>
      <c r="D131" s="756" t="s">
        <v>1546</v>
      </c>
      <c r="E131" s="756" t="s">
        <v>1547</v>
      </c>
      <c r="F131" s="760"/>
      <c r="G131" s="760"/>
      <c r="H131" s="774">
        <v>0</v>
      </c>
      <c r="I131" s="760">
        <v>4</v>
      </c>
      <c r="J131" s="760">
        <v>115.24</v>
      </c>
      <c r="K131" s="774">
        <v>1</v>
      </c>
      <c r="L131" s="760">
        <v>4</v>
      </c>
      <c r="M131" s="761">
        <v>115.24</v>
      </c>
    </row>
    <row r="132" spans="1:13" ht="14.4" customHeight="1" x14ac:dyDescent="0.3">
      <c r="A132" s="755" t="s">
        <v>1970</v>
      </c>
      <c r="B132" s="756" t="s">
        <v>1542</v>
      </c>
      <c r="C132" s="756" t="s">
        <v>1545</v>
      </c>
      <c r="D132" s="756" t="s">
        <v>1546</v>
      </c>
      <c r="E132" s="756" t="s">
        <v>1547</v>
      </c>
      <c r="F132" s="760"/>
      <c r="G132" s="760"/>
      <c r="H132" s="774">
        <v>0</v>
      </c>
      <c r="I132" s="760">
        <v>2</v>
      </c>
      <c r="J132" s="760">
        <v>57.62</v>
      </c>
      <c r="K132" s="774">
        <v>1</v>
      </c>
      <c r="L132" s="760">
        <v>2</v>
      </c>
      <c r="M132" s="761">
        <v>57.62</v>
      </c>
    </row>
    <row r="133" spans="1:13" ht="14.4" customHeight="1" x14ac:dyDescent="0.3">
      <c r="A133" s="755" t="s">
        <v>1970</v>
      </c>
      <c r="B133" s="756" t="s">
        <v>1561</v>
      </c>
      <c r="C133" s="756" t="s">
        <v>2263</v>
      </c>
      <c r="D133" s="756" t="s">
        <v>2264</v>
      </c>
      <c r="E133" s="756" t="s">
        <v>2265</v>
      </c>
      <c r="F133" s="760">
        <v>2</v>
      </c>
      <c r="G133" s="760">
        <v>0</v>
      </c>
      <c r="H133" s="774"/>
      <c r="I133" s="760"/>
      <c r="J133" s="760"/>
      <c r="K133" s="774"/>
      <c r="L133" s="760">
        <v>2</v>
      </c>
      <c r="M133" s="761">
        <v>0</v>
      </c>
    </row>
    <row r="134" spans="1:13" ht="14.4" customHeight="1" x14ac:dyDescent="0.3">
      <c r="A134" s="755" t="s">
        <v>1970</v>
      </c>
      <c r="B134" s="756" t="s">
        <v>1579</v>
      </c>
      <c r="C134" s="756" t="s">
        <v>1582</v>
      </c>
      <c r="D134" s="756" t="s">
        <v>1183</v>
      </c>
      <c r="E134" s="756" t="s">
        <v>1583</v>
      </c>
      <c r="F134" s="760"/>
      <c r="G134" s="760"/>
      <c r="H134" s="774">
        <v>0</v>
      </c>
      <c r="I134" s="760">
        <v>1</v>
      </c>
      <c r="J134" s="760">
        <v>43.21</v>
      </c>
      <c r="K134" s="774">
        <v>1</v>
      </c>
      <c r="L134" s="760">
        <v>1</v>
      </c>
      <c r="M134" s="761">
        <v>43.21</v>
      </c>
    </row>
    <row r="135" spans="1:13" ht="14.4" customHeight="1" x14ac:dyDescent="0.3">
      <c r="A135" s="755" t="s">
        <v>1970</v>
      </c>
      <c r="B135" s="756" t="s">
        <v>1591</v>
      </c>
      <c r="C135" s="756" t="s">
        <v>2280</v>
      </c>
      <c r="D135" s="756" t="s">
        <v>842</v>
      </c>
      <c r="E135" s="756" t="s">
        <v>1595</v>
      </c>
      <c r="F135" s="760"/>
      <c r="G135" s="760"/>
      <c r="H135" s="774">
        <v>0</v>
      </c>
      <c r="I135" s="760">
        <v>2</v>
      </c>
      <c r="J135" s="760">
        <v>1472.66</v>
      </c>
      <c r="K135" s="774">
        <v>1</v>
      </c>
      <c r="L135" s="760">
        <v>2</v>
      </c>
      <c r="M135" s="761">
        <v>1472.66</v>
      </c>
    </row>
    <row r="136" spans="1:13" ht="14.4" customHeight="1" x14ac:dyDescent="0.3">
      <c r="A136" s="755" t="s">
        <v>1970</v>
      </c>
      <c r="B136" s="756" t="s">
        <v>1591</v>
      </c>
      <c r="C136" s="756" t="s">
        <v>2281</v>
      </c>
      <c r="D136" s="756" t="s">
        <v>2282</v>
      </c>
      <c r="E136" s="756" t="s">
        <v>3009</v>
      </c>
      <c r="F136" s="760"/>
      <c r="G136" s="760"/>
      <c r="H136" s="774">
        <v>0</v>
      </c>
      <c r="I136" s="760">
        <v>6</v>
      </c>
      <c r="J136" s="760">
        <v>8313.7199999999993</v>
      </c>
      <c r="K136" s="774">
        <v>1</v>
      </c>
      <c r="L136" s="760">
        <v>6</v>
      </c>
      <c r="M136" s="761">
        <v>8313.7199999999993</v>
      </c>
    </row>
    <row r="137" spans="1:13" ht="14.4" customHeight="1" x14ac:dyDescent="0.3">
      <c r="A137" s="755" t="s">
        <v>1970</v>
      </c>
      <c r="B137" s="756" t="s">
        <v>1600</v>
      </c>
      <c r="C137" s="756" t="s">
        <v>1601</v>
      </c>
      <c r="D137" s="756" t="s">
        <v>1602</v>
      </c>
      <c r="E137" s="756" t="s">
        <v>1603</v>
      </c>
      <c r="F137" s="760"/>
      <c r="G137" s="760"/>
      <c r="H137" s="774">
        <v>0</v>
      </c>
      <c r="I137" s="760">
        <v>1</v>
      </c>
      <c r="J137" s="760">
        <v>93.43</v>
      </c>
      <c r="K137" s="774">
        <v>1</v>
      </c>
      <c r="L137" s="760">
        <v>1</v>
      </c>
      <c r="M137" s="761">
        <v>93.43</v>
      </c>
    </row>
    <row r="138" spans="1:13" ht="14.4" customHeight="1" x14ac:dyDescent="0.3">
      <c r="A138" s="755" t="s">
        <v>1970</v>
      </c>
      <c r="B138" s="756" t="s">
        <v>1614</v>
      </c>
      <c r="C138" s="756" t="s">
        <v>1620</v>
      </c>
      <c r="D138" s="756" t="s">
        <v>1141</v>
      </c>
      <c r="E138" s="756" t="s">
        <v>1617</v>
      </c>
      <c r="F138" s="760">
        <v>2</v>
      </c>
      <c r="G138" s="760">
        <v>320.2</v>
      </c>
      <c r="H138" s="774">
        <v>1</v>
      </c>
      <c r="I138" s="760"/>
      <c r="J138" s="760"/>
      <c r="K138" s="774">
        <v>0</v>
      </c>
      <c r="L138" s="760">
        <v>2</v>
      </c>
      <c r="M138" s="761">
        <v>320.2</v>
      </c>
    </row>
    <row r="139" spans="1:13" ht="14.4" customHeight="1" x14ac:dyDescent="0.3">
      <c r="A139" s="755" t="s">
        <v>1970</v>
      </c>
      <c r="B139" s="756" t="s">
        <v>1626</v>
      </c>
      <c r="C139" s="756" t="s">
        <v>1627</v>
      </c>
      <c r="D139" s="756" t="s">
        <v>1628</v>
      </c>
      <c r="E139" s="756" t="s">
        <v>1629</v>
      </c>
      <c r="F139" s="760"/>
      <c r="G139" s="760"/>
      <c r="H139" s="774">
        <v>0</v>
      </c>
      <c r="I139" s="760">
        <v>1</v>
      </c>
      <c r="J139" s="760">
        <v>131.32</v>
      </c>
      <c r="K139" s="774">
        <v>1</v>
      </c>
      <c r="L139" s="760">
        <v>1</v>
      </c>
      <c r="M139" s="761">
        <v>131.32</v>
      </c>
    </row>
    <row r="140" spans="1:13" ht="14.4" customHeight="1" x14ac:dyDescent="0.3">
      <c r="A140" s="755" t="s">
        <v>1970</v>
      </c>
      <c r="B140" s="756" t="s">
        <v>1634</v>
      </c>
      <c r="C140" s="756" t="s">
        <v>1635</v>
      </c>
      <c r="D140" s="756" t="s">
        <v>1636</v>
      </c>
      <c r="E140" s="756" t="s">
        <v>1637</v>
      </c>
      <c r="F140" s="760"/>
      <c r="G140" s="760"/>
      <c r="H140" s="774">
        <v>0</v>
      </c>
      <c r="I140" s="760">
        <v>1</v>
      </c>
      <c r="J140" s="760">
        <v>65.540000000000006</v>
      </c>
      <c r="K140" s="774">
        <v>1</v>
      </c>
      <c r="L140" s="760">
        <v>1</v>
      </c>
      <c r="M140" s="761">
        <v>65.540000000000006</v>
      </c>
    </row>
    <row r="141" spans="1:13" ht="14.4" customHeight="1" x14ac:dyDescent="0.3">
      <c r="A141" s="755" t="s">
        <v>1970</v>
      </c>
      <c r="B141" s="756" t="s">
        <v>1638</v>
      </c>
      <c r="C141" s="756" t="s">
        <v>2233</v>
      </c>
      <c r="D141" s="756" t="s">
        <v>2234</v>
      </c>
      <c r="E141" s="756" t="s">
        <v>2235</v>
      </c>
      <c r="F141" s="760">
        <v>1</v>
      </c>
      <c r="G141" s="760">
        <v>16.38</v>
      </c>
      <c r="H141" s="774">
        <v>1</v>
      </c>
      <c r="I141" s="760"/>
      <c r="J141" s="760"/>
      <c r="K141" s="774">
        <v>0</v>
      </c>
      <c r="L141" s="760">
        <v>1</v>
      </c>
      <c r="M141" s="761">
        <v>16.38</v>
      </c>
    </row>
    <row r="142" spans="1:13" ht="14.4" customHeight="1" x14ac:dyDescent="0.3">
      <c r="A142" s="755" t="s">
        <v>1970</v>
      </c>
      <c r="B142" s="756" t="s">
        <v>1638</v>
      </c>
      <c r="C142" s="756" t="s">
        <v>1639</v>
      </c>
      <c r="D142" s="756" t="s">
        <v>1159</v>
      </c>
      <c r="E142" s="756" t="s">
        <v>1640</v>
      </c>
      <c r="F142" s="760"/>
      <c r="G142" s="760"/>
      <c r="H142" s="774">
        <v>0</v>
      </c>
      <c r="I142" s="760">
        <v>2</v>
      </c>
      <c r="J142" s="760">
        <v>70.22</v>
      </c>
      <c r="K142" s="774">
        <v>1</v>
      </c>
      <c r="L142" s="760">
        <v>2</v>
      </c>
      <c r="M142" s="761">
        <v>70.22</v>
      </c>
    </row>
    <row r="143" spans="1:13" ht="14.4" customHeight="1" x14ac:dyDescent="0.3">
      <c r="A143" s="755" t="s">
        <v>1970</v>
      </c>
      <c r="B143" s="756" t="s">
        <v>1654</v>
      </c>
      <c r="C143" s="756" t="s">
        <v>1655</v>
      </c>
      <c r="D143" s="756" t="s">
        <v>1656</v>
      </c>
      <c r="E143" s="756" t="s">
        <v>1657</v>
      </c>
      <c r="F143" s="760"/>
      <c r="G143" s="760"/>
      <c r="H143" s="774">
        <v>0</v>
      </c>
      <c r="I143" s="760">
        <v>1</v>
      </c>
      <c r="J143" s="760">
        <v>31.09</v>
      </c>
      <c r="K143" s="774">
        <v>1</v>
      </c>
      <c r="L143" s="760">
        <v>1</v>
      </c>
      <c r="M143" s="761">
        <v>31.09</v>
      </c>
    </row>
    <row r="144" spans="1:13" ht="14.4" customHeight="1" x14ac:dyDescent="0.3">
      <c r="A144" s="755" t="s">
        <v>1970</v>
      </c>
      <c r="B144" s="756" t="s">
        <v>1658</v>
      </c>
      <c r="C144" s="756" t="s">
        <v>1659</v>
      </c>
      <c r="D144" s="756" t="s">
        <v>1135</v>
      </c>
      <c r="E144" s="756" t="s">
        <v>1640</v>
      </c>
      <c r="F144" s="760"/>
      <c r="G144" s="760"/>
      <c r="H144" s="774">
        <v>0</v>
      </c>
      <c r="I144" s="760">
        <v>4</v>
      </c>
      <c r="J144" s="760">
        <v>193.08</v>
      </c>
      <c r="K144" s="774">
        <v>1</v>
      </c>
      <c r="L144" s="760">
        <v>4</v>
      </c>
      <c r="M144" s="761">
        <v>193.08</v>
      </c>
    </row>
    <row r="145" spans="1:13" ht="14.4" customHeight="1" x14ac:dyDescent="0.3">
      <c r="A145" s="755" t="s">
        <v>1970</v>
      </c>
      <c r="B145" s="756" t="s">
        <v>1658</v>
      </c>
      <c r="C145" s="756" t="s">
        <v>1662</v>
      </c>
      <c r="D145" s="756" t="s">
        <v>1139</v>
      </c>
      <c r="E145" s="756" t="s">
        <v>1642</v>
      </c>
      <c r="F145" s="760"/>
      <c r="G145" s="760"/>
      <c r="H145" s="774">
        <v>0</v>
      </c>
      <c r="I145" s="760">
        <v>1</v>
      </c>
      <c r="J145" s="760">
        <v>96.53</v>
      </c>
      <c r="K145" s="774">
        <v>1</v>
      </c>
      <c r="L145" s="760">
        <v>1</v>
      </c>
      <c r="M145" s="761">
        <v>96.53</v>
      </c>
    </row>
    <row r="146" spans="1:13" ht="14.4" customHeight="1" x14ac:dyDescent="0.3">
      <c r="A146" s="755" t="s">
        <v>1970</v>
      </c>
      <c r="B146" s="756" t="s">
        <v>1665</v>
      </c>
      <c r="C146" s="756" t="s">
        <v>1669</v>
      </c>
      <c r="D146" s="756" t="s">
        <v>1667</v>
      </c>
      <c r="E146" s="756" t="s">
        <v>1670</v>
      </c>
      <c r="F146" s="760"/>
      <c r="G146" s="760"/>
      <c r="H146" s="774">
        <v>0</v>
      </c>
      <c r="I146" s="760">
        <v>1</v>
      </c>
      <c r="J146" s="760">
        <v>16.09</v>
      </c>
      <c r="K146" s="774">
        <v>1</v>
      </c>
      <c r="L146" s="760">
        <v>1</v>
      </c>
      <c r="M146" s="761">
        <v>16.09</v>
      </c>
    </row>
    <row r="147" spans="1:13" ht="14.4" customHeight="1" x14ac:dyDescent="0.3">
      <c r="A147" s="755" t="s">
        <v>1970</v>
      </c>
      <c r="B147" s="756" t="s">
        <v>1673</v>
      </c>
      <c r="C147" s="756" t="s">
        <v>2294</v>
      </c>
      <c r="D147" s="756" t="s">
        <v>1680</v>
      </c>
      <c r="E147" s="756" t="s">
        <v>2295</v>
      </c>
      <c r="F147" s="760"/>
      <c r="G147" s="760"/>
      <c r="H147" s="774">
        <v>0</v>
      </c>
      <c r="I147" s="760">
        <v>1</v>
      </c>
      <c r="J147" s="760">
        <v>87.41</v>
      </c>
      <c r="K147" s="774">
        <v>1</v>
      </c>
      <c r="L147" s="760">
        <v>1</v>
      </c>
      <c r="M147" s="761">
        <v>87.41</v>
      </c>
    </row>
    <row r="148" spans="1:13" ht="14.4" customHeight="1" x14ac:dyDescent="0.3">
      <c r="A148" s="755" t="s">
        <v>1970</v>
      </c>
      <c r="B148" s="756" t="s">
        <v>1700</v>
      </c>
      <c r="C148" s="756" t="s">
        <v>2229</v>
      </c>
      <c r="D148" s="756" t="s">
        <v>2230</v>
      </c>
      <c r="E148" s="756" t="s">
        <v>2231</v>
      </c>
      <c r="F148" s="760"/>
      <c r="G148" s="760"/>
      <c r="H148" s="774">
        <v>0</v>
      </c>
      <c r="I148" s="760">
        <v>1</v>
      </c>
      <c r="J148" s="760">
        <v>181.13</v>
      </c>
      <c r="K148" s="774">
        <v>1</v>
      </c>
      <c r="L148" s="760">
        <v>1</v>
      </c>
      <c r="M148" s="761">
        <v>181.13</v>
      </c>
    </row>
    <row r="149" spans="1:13" ht="14.4" customHeight="1" x14ac:dyDescent="0.3">
      <c r="A149" s="755" t="s">
        <v>1970</v>
      </c>
      <c r="B149" s="756" t="s">
        <v>1700</v>
      </c>
      <c r="C149" s="756" t="s">
        <v>1704</v>
      </c>
      <c r="D149" s="756" t="s">
        <v>1702</v>
      </c>
      <c r="E149" s="756" t="s">
        <v>1642</v>
      </c>
      <c r="F149" s="760"/>
      <c r="G149" s="760"/>
      <c r="H149" s="774">
        <v>0</v>
      </c>
      <c r="I149" s="760">
        <v>1</v>
      </c>
      <c r="J149" s="760">
        <v>58.86</v>
      </c>
      <c r="K149" s="774">
        <v>1</v>
      </c>
      <c r="L149" s="760">
        <v>1</v>
      </c>
      <c r="M149" s="761">
        <v>58.86</v>
      </c>
    </row>
    <row r="150" spans="1:13" ht="14.4" customHeight="1" x14ac:dyDescent="0.3">
      <c r="A150" s="755" t="s">
        <v>1970</v>
      </c>
      <c r="B150" s="756" t="s">
        <v>1700</v>
      </c>
      <c r="C150" s="756" t="s">
        <v>1707</v>
      </c>
      <c r="D150" s="756" t="s">
        <v>1702</v>
      </c>
      <c r="E150" s="756" t="s">
        <v>1708</v>
      </c>
      <c r="F150" s="760"/>
      <c r="G150" s="760"/>
      <c r="H150" s="774">
        <v>0</v>
      </c>
      <c r="I150" s="760">
        <v>1</v>
      </c>
      <c r="J150" s="760">
        <v>117.73</v>
      </c>
      <c r="K150" s="774">
        <v>1</v>
      </c>
      <c r="L150" s="760">
        <v>1</v>
      </c>
      <c r="M150" s="761">
        <v>117.73</v>
      </c>
    </row>
    <row r="151" spans="1:13" ht="14.4" customHeight="1" x14ac:dyDescent="0.3">
      <c r="A151" s="755" t="s">
        <v>1970</v>
      </c>
      <c r="B151" s="756" t="s">
        <v>1720</v>
      </c>
      <c r="C151" s="756" t="s">
        <v>2272</v>
      </c>
      <c r="D151" s="756" t="s">
        <v>1722</v>
      </c>
      <c r="E151" s="756" t="s">
        <v>2273</v>
      </c>
      <c r="F151" s="760"/>
      <c r="G151" s="760"/>
      <c r="H151" s="774">
        <v>0</v>
      </c>
      <c r="I151" s="760">
        <v>1</v>
      </c>
      <c r="J151" s="760">
        <v>247.78</v>
      </c>
      <c r="K151" s="774">
        <v>1</v>
      </c>
      <c r="L151" s="760">
        <v>1</v>
      </c>
      <c r="M151" s="761">
        <v>247.78</v>
      </c>
    </row>
    <row r="152" spans="1:13" ht="14.4" customHeight="1" x14ac:dyDescent="0.3">
      <c r="A152" s="755" t="s">
        <v>1970</v>
      </c>
      <c r="B152" s="756" t="s">
        <v>1726</v>
      </c>
      <c r="C152" s="756" t="s">
        <v>1740</v>
      </c>
      <c r="D152" s="756" t="s">
        <v>1728</v>
      </c>
      <c r="E152" s="756" t="s">
        <v>1741</v>
      </c>
      <c r="F152" s="760"/>
      <c r="G152" s="760"/>
      <c r="H152" s="774">
        <v>0</v>
      </c>
      <c r="I152" s="760">
        <v>2</v>
      </c>
      <c r="J152" s="760">
        <v>92.14</v>
      </c>
      <c r="K152" s="774">
        <v>1</v>
      </c>
      <c r="L152" s="760">
        <v>2</v>
      </c>
      <c r="M152" s="761">
        <v>92.14</v>
      </c>
    </row>
    <row r="153" spans="1:13" ht="14.4" customHeight="1" x14ac:dyDescent="0.3">
      <c r="A153" s="755" t="s">
        <v>1970</v>
      </c>
      <c r="B153" s="756" t="s">
        <v>1803</v>
      </c>
      <c r="C153" s="756" t="s">
        <v>1806</v>
      </c>
      <c r="D153" s="756" t="s">
        <v>1051</v>
      </c>
      <c r="E153" s="756" t="s">
        <v>1807</v>
      </c>
      <c r="F153" s="760">
        <v>2</v>
      </c>
      <c r="G153" s="760">
        <v>72.540000000000006</v>
      </c>
      <c r="H153" s="774">
        <v>1</v>
      </c>
      <c r="I153" s="760"/>
      <c r="J153" s="760"/>
      <c r="K153" s="774">
        <v>0</v>
      </c>
      <c r="L153" s="760">
        <v>2</v>
      </c>
      <c r="M153" s="761">
        <v>72.540000000000006</v>
      </c>
    </row>
    <row r="154" spans="1:13" ht="14.4" customHeight="1" x14ac:dyDescent="0.3">
      <c r="A154" s="755" t="s">
        <v>1970</v>
      </c>
      <c r="B154" s="756" t="s">
        <v>1822</v>
      </c>
      <c r="C154" s="756" t="s">
        <v>1823</v>
      </c>
      <c r="D154" s="756" t="s">
        <v>1824</v>
      </c>
      <c r="E154" s="756" t="s">
        <v>1825</v>
      </c>
      <c r="F154" s="760"/>
      <c r="G154" s="760"/>
      <c r="H154" s="774"/>
      <c r="I154" s="760">
        <v>6</v>
      </c>
      <c r="J154" s="760">
        <v>0</v>
      </c>
      <c r="K154" s="774"/>
      <c r="L154" s="760">
        <v>6</v>
      </c>
      <c r="M154" s="761">
        <v>0</v>
      </c>
    </row>
    <row r="155" spans="1:13" ht="14.4" customHeight="1" x14ac:dyDescent="0.3">
      <c r="A155" s="755" t="s">
        <v>1970</v>
      </c>
      <c r="B155" s="756" t="s">
        <v>1857</v>
      </c>
      <c r="C155" s="756" t="s">
        <v>1858</v>
      </c>
      <c r="D155" s="756" t="s">
        <v>1329</v>
      </c>
      <c r="E155" s="756" t="s">
        <v>1859</v>
      </c>
      <c r="F155" s="760"/>
      <c r="G155" s="760"/>
      <c r="H155" s="774"/>
      <c r="I155" s="760">
        <v>2</v>
      </c>
      <c r="J155" s="760">
        <v>0</v>
      </c>
      <c r="K155" s="774"/>
      <c r="L155" s="760">
        <v>2</v>
      </c>
      <c r="M155" s="761">
        <v>0</v>
      </c>
    </row>
    <row r="156" spans="1:13" ht="14.4" customHeight="1" x14ac:dyDescent="0.3">
      <c r="A156" s="755" t="s">
        <v>1970</v>
      </c>
      <c r="B156" s="756" t="s">
        <v>1864</v>
      </c>
      <c r="C156" s="756" t="s">
        <v>1988</v>
      </c>
      <c r="D156" s="756" t="s">
        <v>692</v>
      </c>
      <c r="E156" s="756" t="s">
        <v>1708</v>
      </c>
      <c r="F156" s="760"/>
      <c r="G156" s="760"/>
      <c r="H156" s="774">
        <v>0</v>
      </c>
      <c r="I156" s="760">
        <v>2</v>
      </c>
      <c r="J156" s="760">
        <v>170.32</v>
      </c>
      <c r="K156" s="774">
        <v>1</v>
      </c>
      <c r="L156" s="760">
        <v>2</v>
      </c>
      <c r="M156" s="761">
        <v>170.32</v>
      </c>
    </row>
    <row r="157" spans="1:13" ht="14.4" customHeight="1" x14ac:dyDescent="0.3">
      <c r="A157" s="755" t="s">
        <v>1970</v>
      </c>
      <c r="B157" s="756" t="s">
        <v>1864</v>
      </c>
      <c r="C157" s="756" t="s">
        <v>1866</v>
      </c>
      <c r="D157" s="756" t="s">
        <v>692</v>
      </c>
      <c r="E157" s="756" t="s">
        <v>1708</v>
      </c>
      <c r="F157" s="760"/>
      <c r="G157" s="760"/>
      <c r="H157" s="774">
        <v>0</v>
      </c>
      <c r="I157" s="760">
        <v>1</v>
      </c>
      <c r="J157" s="760">
        <v>85.16</v>
      </c>
      <c r="K157" s="774">
        <v>1</v>
      </c>
      <c r="L157" s="760">
        <v>1</v>
      </c>
      <c r="M157" s="761">
        <v>85.16</v>
      </c>
    </row>
    <row r="158" spans="1:13" ht="14.4" customHeight="1" x14ac:dyDescent="0.3">
      <c r="A158" s="755" t="s">
        <v>1970</v>
      </c>
      <c r="B158" s="756" t="s">
        <v>1606</v>
      </c>
      <c r="C158" s="756" t="s">
        <v>1610</v>
      </c>
      <c r="D158" s="756" t="s">
        <v>1608</v>
      </c>
      <c r="E158" s="756" t="s">
        <v>1611</v>
      </c>
      <c r="F158" s="760"/>
      <c r="G158" s="760"/>
      <c r="H158" s="774">
        <v>0</v>
      </c>
      <c r="I158" s="760">
        <v>1</v>
      </c>
      <c r="J158" s="760">
        <v>1544.99</v>
      </c>
      <c r="K158" s="774">
        <v>1</v>
      </c>
      <c r="L158" s="760">
        <v>1</v>
      </c>
      <c r="M158" s="761">
        <v>1544.99</v>
      </c>
    </row>
    <row r="159" spans="1:13" ht="14.4" customHeight="1" x14ac:dyDescent="0.3">
      <c r="A159" s="755" t="s">
        <v>1970</v>
      </c>
      <c r="B159" s="756" t="s">
        <v>1606</v>
      </c>
      <c r="C159" s="756" t="s">
        <v>1612</v>
      </c>
      <c r="D159" s="756" t="s">
        <v>1608</v>
      </c>
      <c r="E159" s="756" t="s">
        <v>1613</v>
      </c>
      <c r="F159" s="760"/>
      <c r="G159" s="760"/>
      <c r="H159" s="774">
        <v>0</v>
      </c>
      <c r="I159" s="760">
        <v>1</v>
      </c>
      <c r="J159" s="760">
        <v>1887.9</v>
      </c>
      <c r="K159" s="774">
        <v>1</v>
      </c>
      <c r="L159" s="760">
        <v>1</v>
      </c>
      <c r="M159" s="761">
        <v>1887.9</v>
      </c>
    </row>
    <row r="160" spans="1:13" ht="14.4" customHeight="1" x14ac:dyDescent="0.3">
      <c r="A160" s="755" t="s">
        <v>1970</v>
      </c>
      <c r="B160" s="756" t="s">
        <v>1557</v>
      </c>
      <c r="C160" s="756" t="s">
        <v>2213</v>
      </c>
      <c r="D160" s="756" t="s">
        <v>1559</v>
      </c>
      <c r="E160" s="756" t="s">
        <v>2214</v>
      </c>
      <c r="F160" s="760"/>
      <c r="G160" s="760"/>
      <c r="H160" s="774">
        <v>0</v>
      </c>
      <c r="I160" s="760">
        <v>2</v>
      </c>
      <c r="J160" s="760">
        <v>107.14</v>
      </c>
      <c r="K160" s="774">
        <v>1</v>
      </c>
      <c r="L160" s="760">
        <v>2</v>
      </c>
      <c r="M160" s="761">
        <v>107.14</v>
      </c>
    </row>
    <row r="161" spans="1:13" ht="14.4" customHeight="1" x14ac:dyDescent="0.3">
      <c r="A161" s="755" t="s">
        <v>1970</v>
      </c>
      <c r="B161" s="756" t="s">
        <v>1818</v>
      </c>
      <c r="C161" s="756" t="s">
        <v>2314</v>
      </c>
      <c r="D161" s="756" t="s">
        <v>2315</v>
      </c>
      <c r="E161" s="756" t="s">
        <v>2316</v>
      </c>
      <c r="F161" s="760">
        <v>2</v>
      </c>
      <c r="G161" s="760">
        <v>100.64</v>
      </c>
      <c r="H161" s="774">
        <v>1</v>
      </c>
      <c r="I161" s="760"/>
      <c r="J161" s="760"/>
      <c r="K161" s="774">
        <v>0</v>
      </c>
      <c r="L161" s="760">
        <v>2</v>
      </c>
      <c r="M161" s="761">
        <v>100.64</v>
      </c>
    </row>
    <row r="162" spans="1:13" ht="14.4" customHeight="1" x14ac:dyDescent="0.3">
      <c r="A162" s="755" t="s">
        <v>1970</v>
      </c>
      <c r="B162" s="756" t="s">
        <v>1818</v>
      </c>
      <c r="C162" s="756" t="s">
        <v>1819</v>
      </c>
      <c r="D162" s="756" t="s">
        <v>1820</v>
      </c>
      <c r="E162" s="756" t="s">
        <v>1821</v>
      </c>
      <c r="F162" s="760"/>
      <c r="G162" s="760"/>
      <c r="H162" s="774">
        <v>0</v>
      </c>
      <c r="I162" s="760">
        <v>2</v>
      </c>
      <c r="J162" s="760">
        <v>100.64</v>
      </c>
      <c r="K162" s="774">
        <v>1</v>
      </c>
      <c r="L162" s="760">
        <v>2</v>
      </c>
      <c r="M162" s="761">
        <v>100.64</v>
      </c>
    </row>
    <row r="163" spans="1:13" ht="14.4" customHeight="1" x14ac:dyDescent="0.3">
      <c r="A163" s="755" t="s">
        <v>1971</v>
      </c>
      <c r="B163" s="756" t="s">
        <v>1542</v>
      </c>
      <c r="C163" s="756" t="s">
        <v>2149</v>
      </c>
      <c r="D163" s="756" t="s">
        <v>1546</v>
      </c>
      <c r="E163" s="756" t="s">
        <v>1547</v>
      </c>
      <c r="F163" s="760"/>
      <c r="G163" s="760"/>
      <c r="H163" s="774">
        <v>0</v>
      </c>
      <c r="I163" s="760">
        <v>5</v>
      </c>
      <c r="J163" s="760">
        <v>144.04999999999998</v>
      </c>
      <c r="K163" s="774">
        <v>1</v>
      </c>
      <c r="L163" s="760">
        <v>5</v>
      </c>
      <c r="M163" s="761">
        <v>144.04999999999998</v>
      </c>
    </row>
    <row r="164" spans="1:13" ht="14.4" customHeight="1" x14ac:dyDescent="0.3">
      <c r="A164" s="755" t="s">
        <v>1971</v>
      </c>
      <c r="B164" s="756" t="s">
        <v>1542</v>
      </c>
      <c r="C164" s="756" t="s">
        <v>2395</v>
      </c>
      <c r="D164" s="756" t="s">
        <v>1546</v>
      </c>
      <c r="E164" s="756" t="s">
        <v>2396</v>
      </c>
      <c r="F164" s="760"/>
      <c r="G164" s="760"/>
      <c r="H164" s="774">
        <v>0</v>
      </c>
      <c r="I164" s="760">
        <v>1</v>
      </c>
      <c r="J164" s="760">
        <v>100.18</v>
      </c>
      <c r="K164" s="774">
        <v>1</v>
      </c>
      <c r="L164" s="760">
        <v>1</v>
      </c>
      <c r="M164" s="761">
        <v>100.18</v>
      </c>
    </row>
    <row r="165" spans="1:13" ht="14.4" customHeight="1" x14ac:dyDescent="0.3">
      <c r="A165" s="755" t="s">
        <v>1971</v>
      </c>
      <c r="B165" s="756" t="s">
        <v>1542</v>
      </c>
      <c r="C165" s="756" t="s">
        <v>1550</v>
      </c>
      <c r="D165" s="756" t="s">
        <v>1546</v>
      </c>
      <c r="E165" s="756" t="s">
        <v>1551</v>
      </c>
      <c r="F165" s="760"/>
      <c r="G165" s="760"/>
      <c r="H165" s="774">
        <v>0</v>
      </c>
      <c r="I165" s="760">
        <v>4</v>
      </c>
      <c r="J165" s="760">
        <v>230.56</v>
      </c>
      <c r="K165" s="774">
        <v>1</v>
      </c>
      <c r="L165" s="760">
        <v>4</v>
      </c>
      <c r="M165" s="761">
        <v>230.56</v>
      </c>
    </row>
    <row r="166" spans="1:13" ht="14.4" customHeight="1" x14ac:dyDescent="0.3">
      <c r="A166" s="755" t="s">
        <v>1971</v>
      </c>
      <c r="B166" s="756" t="s">
        <v>1542</v>
      </c>
      <c r="C166" s="756" t="s">
        <v>2397</v>
      </c>
      <c r="D166" s="756" t="s">
        <v>1546</v>
      </c>
      <c r="E166" s="756" t="s">
        <v>2398</v>
      </c>
      <c r="F166" s="760"/>
      <c r="G166" s="760"/>
      <c r="H166" s="774">
        <v>0</v>
      </c>
      <c r="I166" s="760">
        <v>1</v>
      </c>
      <c r="J166" s="760">
        <v>205.84</v>
      </c>
      <c r="K166" s="774">
        <v>1</v>
      </c>
      <c r="L166" s="760">
        <v>1</v>
      </c>
      <c r="M166" s="761">
        <v>205.84</v>
      </c>
    </row>
    <row r="167" spans="1:13" ht="14.4" customHeight="1" x14ac:dyDescent="0.3">
      <c r="A167" s="755" t="s">
        <v>1971</v>
      </c>
      <c r="B167" s="756" t="s">
        <v>1542</v>
      </c>
      <c r="C167" s="756" t="s">
        <v>1545</v>
      </c>
      <c r="D167" s="756" t="s">
        <v>1546</v>
      </c>
      <c r="E167" s="756" t="s">
        <v>1547</v>
      </c>
      <c r="F167" s="760"/>
      <c r="G167" s="760"/>
      <c r="H167" s="774">
        <v>0</v>
      </c>
      <c r="I167" s="760">
        <v>2</v>
      </c>
      <c r="J167" s="760">
        <v>57.62</v>
      </c>
      <c r="K167" s="774">
        <v>1</v>
      </c>
      <c r="L167" s="760">
        <v>2</v>
      </c>
      <c r="M167" s="761">
        <v>57.62</v>
      </c>
    </row>
    <row r="168" spans="1:13" ht="14.4" customHeight="1" x14ac:dyDescent="0.3">
      <c r="A168" s="755" t="s">
        <v>1971</v>
      </c>
      <c r="B168" s="756" t="s">
        <v>1542</v>
      </c>
      <c r="C168" s="756" t="s">
        <v>2399</v>
      </c>
      <c r="D168" s="756" t="s">
        <v>1546</v>
      </c>
      <c r="E168" s="756" t="s">
        <v>2400</v>
      </c>
      <c r="F168" s="760"/>
      <c r="G168" s="760"/>
      <c r="H168" s="774"/>
      <c r="I168" s="760">
        <v>1</v>
      </c>
      <c r="J168" s="760">
        <v>0</v>
      </c>
      <c r="K168" s="774"/>
      <c r="L168" s="760">
        <v>1</v>
      </c>
      <c r="M168" s="761">
        <v>0</v>
      </c>
    </row>
    <row r="169" spans="1:13" ht="14.4" customHeight="1" x14ac:dyDescent="0.3">
      <c r="A169" s="755" t="s">
        <v>1971</v>
      </c>
      <c r="B169" s="756" t="s">
        <v>1552</v>
      </c>
      <c r="C169" s="756" t="s">
        <v>2366</v>
      </c>
      <c r="D169" s="756" t="s">
        <v>997</v>
      </c>
      <c r="E169" s="756" t="s">
        <v>2367</v>
      </c>
      <c r="F169" s="760"/>
      <c r="G169" s="760"/>
      <c r="H169" s="774">
        <v>0</v>
      </c>
      <c r="I169" s="760">
        <v>1</v>
      </c>
      <c r="J169" s="760">
        <v>57.64</v>
      </c>
      <c r="K169" s="774">
        <v>1</v>
      </c>
      <c r="L169" s="760">
        <v>1</v>
      </c>
      <c r="M169" s="761">
        <v>57.64</v>
      </c>
    </row>
    <row r="170" spans="1:13" ht="14.4" customHeight="1" x14ac:dyDescent="0.3">
      <c r="A170" s="755" t="s">
        <v>1971</v>
      </c>
      <c r="B170" s="756" t="s">
        <v>1579</v>
      </c>
      <c r="C170" s="756" t="s">
        <v>1580</v>
      </c>
      <c r="D170" s="756" t="s">
        <v>1181</v>
      </c>
      <c r="E170" s="756" t="s">
        <v>1581</v>
      </c>
      <c r="F170" s="760"/>
      <c r="G170" s="760"/>
      <c r="H170" s="774">
        <v>0</v>
      </c>
      <c r="I170" s="760">
        <v>3</v>
      </c>
      <c r="J170" s="760">
        <v>259.23</v>
      </c>
      <c r="K170" s="774">
        <v>1</v>
      </c>
      <c r="L170" s="760">
        <v>3</v>
      </c>
      <c r="M170" s="761">
        <v>259.23</v>
      </c>
    </row>
    <row r="171" spans="1:13" ht="14.4" customHeight="1" x14ac:dyDescent="0.3">
      <c r="A171" s="755" t="s">
        <v>1971</v>
      </c>
      <c r="B171" s="756" t="s">
        <v>1579</v>
      </c>
      <c r="C171" s="756" t="s">
        <v>2383</v>
      </c>
      <c r="D171" s="756" t="s">
        <v>2384</v>
      </c>
      <c r="E171" s="756" t="s">
        <v>2385</v>
      </c>
      <c r="F171" s="760">
        <v>1</v>
      </c>
      <c r="G171" s="760">
        <v>56.17</v>
      </c>
      <c r="H171" s="774">
        <v>1</v>
      </c>
      <c r="I171" s="760"/>
      <c r="J171" s="760"/>
      <c r="K171" s="774">
        <v>0</v>
      </c>
      <c r="L171" s="760">
        <v>1</v>
      </c>
      <c r="M171" s="761">
        <v>56.17</v>
      </c>
    </row>
    <row r="172" spans="1:13" ht="14.4" customHeight="1" x14ac:dyDescent="0.3">
      <c r="A172" s="755" t="s">
        <v>1971</v>
      </c>
      <c r="B172" s="756" t="s">
        <v>1579</v>
      </c>
      <c r="C172" s="756" t="s">
        <v>1582</v>
      </c>
      <c r="D172" s="756" t="s">
        <v>1183</v>
      </c>
      <c r="E172" s="756" t="s">
        <v>1583</v>
      </c>
      <c r="F172" s="760"/>
      <c r="G172" s="760"/>
      <c r="H172" s="774">
        <v>0</v>
      </c>
      <c r="I172" s="760">
        <v>2</v>
      </c>
      <c r="J172" s="760">
        <v>86.42</v>
      </c>
      <c r="K172" s="774">
        <v>1</v>
      </c>
      <c r="L172" s="760">
        <v>2</v>
      </c>
      <c r="M172" s="761">
        <v>86.42</v>
      </c>
    </row>
    <row r="173" spans="1:13" ht="14.4" customHeight="1" x14ac:dyDescent="0.3">
      <c r="A173" s="755" t="s">
        <v>1971</v>
      </c>
      <c r="B173" s="756" t="s">
        <v>3004</v>
      </c>
      <c r="C173" s="756" t="s">
        <v>2339</v>
      </c>
      <c r="D173" s="756" t="s">
        <v>2020</v>
      </c>
      <c r="E173" s="756" t="s">
        <v>2340</v>
      </c>
      <c r="F173" s="760"/>
      <c r="G173" s="760"/>
      <c r="H173" s="774">
        <v>0</v>
      </c>
      <c r="I173" s="760">
        <v>2</v>
      </c>
      <c r="J173" s="760">
        <v>92.5</v>
      </c>
      <c r="K173" s="774">
        <v>1</v>
      </c>
      <c r="L173" s="760">
        <v>2</v>
      </c>
      <c r="M173" s="761">
        <v>92.5</v>
      </c>
    </row>
    <row r="174" spans="1:13" ht="14.4" customHeight="1" x14ac:dyDescent="0.3">
      <c r="A174" s="755" t="s">
        <v>1971</v>
      </c>
      <c r="B174" s="756" t="s">
        <v>3004</v>
      </c>
      <c r="C174" s="756" t="s">
        <v>2341</v>
      </c>
      <c r="D174" s="756" t="s">
        <v>2342</v>
      </c>
      <c r="E174" s="756" t="s">
        <v>2126</v>
      </c>
      <c r="F174" s="760">
        <v>1</v>
      </c>
      <c r="G174" s="760">
        <v>61.67</v>
      </c>
      <c r="H174" s="774">
        <v>1</v>
      </c>
      <c r="I174" s="760"/>
      <c r="J174" s="760"/>
      <c r="K174" s="774">
        <v>0</v>
      </c>
      <c r="L174" s="760">
        <v>1</v>
      </c>
      <c r="M174" s="761">
        <v>61.67</v>
      </c>
    </row>
    <row r="175" spans="1:13" ht="14.4" customHeight="1" x14ac:dyDescent="0.3">
      <c r="A175" s="755" t="s">
        <v>1971</v>
      </c>
      <c r="B175" s="756" t="s">
        <v>1584</v>
      </c>
      <c r="C175" s="756" t="s">
        <v>1588</v>
      </c>
      <c r="D175" s="756" t="s">
        <v>1589</v>
      </c>
      <c r="E175" s="756" t="s">
        <v>1590</v>
      </c>
      <c r="F175" s="760"/>
      <c r="G175" s="760"/>
      <c r="H175" s="774">
        <v>0</v>
      </c>
      <c r="I175" s="760">
        <v>5</v>
      </c>
      <c r="J175" s="760">
        <v>603.04999999999995</v>
      </c>
      <c r="K175" s="774">
        <v>1</v>
      </c>
      <c r="L175" s="760">
        <v>5</v>
      </c>
      <c r="M175" s="761">
        <v>603.04999999999995</v>
      </c>
    </row>
    <row r="176" spans="1:13" ht="14.4" customHeight="1" x14ac:dyDescent="0.3">
      <c r="A176" s="755" t="s">
        <v>1971</v>
      </c>
      <c r="B176" s="756" t="s">
        <v>1591</v>
      </c>
      <c r="C176" s="756" t="s">
        <v>2132</v>
      </c>
      <c r="D176" s="756" t="s">
        <v>842</v>
      </c>
      <c r="E176" s="756" t="s">
        <v>1597</v>
      </c>
      <c r="F176" s="760"/>
      <c r="G176" s="760"/>
      <c r="H176" s="774">
        <v>0</v>
      </c>
      <c r="I176" s="760">
        <v>5</v>
      </c>
      <c r="J176" s="760">
        <v>2454.4499999999998</v>
      </c>
      <c r="K176" s="774">
        <v>1</v>
      </c>
      <c r="L176" s="760">
        <v>5</v>
      </c>
      <c r="M176" s="761">
        <v>2454.4499999999998</v>
      </c>
    </row>
    <row r="177" spans="1:13" ht="14.4" customHeight="1" x14ac:dyDescent="0.3">
      <c r="A177" s="755" t="s">
        <v>1971</v>
      </c>
      <c r="B177" s="756" t="s">
        <v>1591</v>
      </c>
      <c r="C177" s="756" t="s">
        <v>2280</v>
      </c>
      <c r="D177" s="756" t="s">
        <v>842</v>
      </c>
      <c r="E177" s="756" t="s">
        <v>1595</v>
      </c>
      <c r="F177" s="760"/>
      <c r="G177" s="760"/>
      <c r="H177" s="774">
        <v>0</v>
      </c>
      <c r="I177" s="760">
        <v>5</v>
      </c>
      <c r="J177" s="760">
        <v>3681.65</v>
      </c>
      <c r="K177" s="774">
        <v>1</v>
      </c>
      <c r="L177" s="760">
        <v>5</v>
      </c>
      <c r="M177" s="761">
        <v>3681.65</v>
      </c>
    </row>
    <row r="178" spans="1:13" ht="14.4" customHeight="1" x14ac:dyDescent="0.3">
      <c r="A178" s="755" t="s">
        <v>1971</v>
      </c>
      <c r="B178" s="756" t="s">
        <v>1591</v>
      </c>
      <c r="C178" s="756" t="s">
        <v>2281</v>
      </c>
      <c r="D178" s="756" t="s">
        <v>2282</v>
      </c>
      <c r="E178" s="756" t="s">
        <v>3009</v>
      </c>
      <c r="F178" s="760"/>
      <c r="G178" s="760"/>
      <c r="H178" s="774">
        <v>0</v>
      </c>
      <c r="I178" s="760">
        <v>1</v>
      </c>
      <c r="J178" s="760">
        <v>1385.62</v>
      </c>
      <c r="K178" s="774">
        <v>1</v>
      </c>
      <c r="L178" s="760">
        <v>1</v>
      </c>
      <c r="M178" s="761">
        <v>1385.62</v>
      </c>
    </row>
    <row r="179" spans="1:13" ht="14.4" customHeight="1" x14ac:dyDescent="0.3">
      <c r="A179" s="755" t="s">
        <v>1971</v>
      </c>
      <c r="B179" s="756" t="s">
        <v>1591</v>
      </c>
      <c r="C179" s="756" t="s">
        <v>1596</v>
      </c>
      <c r="D179" s="756" t="s">
        <v>842</v>
      </c>
      <c r="E179" s="756" t="s">
        <v>1597</v>
      </c>
      <c r="F179" s="760"/>
      <c r="G179" s="760"/>
      <c r="H179" s="774">
        <v>0</v>
      </c>
      <c r="I179" s="760">
        <v>1</v>
      </c>
      <c r="J179" s="760">
        <v>490.89</v>
      </c>
      <c r="K179" s="774">
        <v>1</v>
      </c>
      <c r="L179" s="760">
        <v>1</v>
      </c>
      <c r="M179" s="761">
        <v>490.89</v>
      </c>
    </row>
    <row r="180" spans="1:13" ht="14.4" customHeight="1" x14ac:dyDescent="0.3">
      <c r="A180" s="755" t="s">
        <v>1971</v>
      </c>
      <c r="B180" s="756" t="s">
        <v>1600</v>
      </c>
      <c r="C180" s="756" t="s">
        <v>1601</v>
      </c>
      <c r="D180" s="756" t="s">
        <v>1602</v>
      </c>
      <c r="E180" s="756" t="s">
        <v>1603</v>
      </c>
      <c r="F180" s="760"/>
      <c r="G180" s="760"/>
      <c r="H180" s="774">
        <v>0</v>
      </c>
      <c r="I180" s="760">
        <v>2</v>
      </c>
      <c r="J180" s="760">
        <v>186.86</v>
      </c>
      <c r="K180" s="774">
        <v>1</v>
      </c>
      <c r="L180" s="760">
        <v>2</v>
      </c>
      <c r="M180" s="761">
        <v>186.86</v>
      </c>
    </row>
    <row r="181" spans="1:13" ht="14.4" customHeight="1" x14ac:dyDescent="0.3">
      <c r="A181" s="755" t="s">
        <v>1971</v>
      </c>
      <c r="B181" s="756" t="s">
        <v>1600</v>
      </c>
      <c r="C181" s="756" t="s">
        <v>1604</v>
      </c>
      <c r="D181" s="756" t="s">
        <v>1602</v>
      </c>
      <c r="E181" s="756" t="s">
        <v>1605</v>
      </c>
      <c r="F181" s="760"/>
      <c r="G181" s="760"/>
      <c r="H181" s="774">
        <v>0</v>
      </c>
      <c r="I181" s="760">
        <v>1</v>
      </c>
      <c r="J181" s="760">
        <v>186.87</v>
      </c>
      <c r="K181" s="774">
        <v>1</v>
      </c>
      <c r="L181" s="760">
        <v>1</v>
      </c>
      <c r="M181" s="761">
        <v>186.87</v>
      </c>
    </row>
    <row r="182" spans="1:13" ht="14.4" customHeight="1" x14ac:dyDescent="0.3">
      <c r="A182" s="755" t="s">
        <v>1971</v>
      </c>
      <c r="B182" s="756" t="s">
        <v>1621</v>
      </c>
      <c r="C182" s="756" t="s">
        <v>1622</v>
      </c>
      <c r="D182" s="756" t="s">
        <v>713</v>
      </c>
      <c r="E182" s="756" t="s">
        <v>1623</v>
      </c>
      <c r="F182" s="760"/>
      <c r="G182" s="760"/>
      <c r="H182" s="774">
        <v>0</v>
      </c>
      <c r="I182" s="760">
        <v>2</v>
      </c>
      <c r="J182" s="760">
        <v>144</v>
      </c>
      <c r="K182" s="774">
        <v>1</v>
      </c>
      <c r="L182" s="760">
        <v>2</v>
      </c>
      <c r="M182" s="761">
        <v>144</v>
      </c>
    </row>
    <row r="183" spans="1:13" ht="14.4" customHeight="1" x14ac:dyDescent="0.3">
      <c r="A183" s="755" t="s">
        <v>1971</v>
      </c>
      <c r="B183" s="756" t="s">
        <v>1626</v>
      </c>
      <c r="C183" s="756" t="s">
        <v>1627</v>
      </c>
      <c r="D183" s="756" t="s">
        <v>1628</v>
      </c>
      <c r="E183" s="756" t="s">
        <v>1629</v>
      </c>
      <c r="F183" s="760"/>
      <c r="G183" s="760"/>
      <c r="H183" s="774">
        <v>0</v>
      </c>
      <c r="I183" s="760">
        <v>1</v>
      </c>
      <c r="J183" s="760">
        <v>131.32</v>
      </c>
      <c r="K183" s="774">
        <v>1</v>
      </c>
      <c r="L183" s="760">
        <v>1</v>
      </c>
      <c r="M183" s="761">
        <v>131.32</v>
      </c>
    </row>
    <row r="184" spans="1:13" ht="14.4" customHeight="1" x14ac:dyDescent="0.3">
      <c r="A184" s="755" t="s">
        <v>1971</v>
      </c>
      <c r="B184" s="756" t="s">
        <v>1626</v>
      </c>
      <c r="C184" s="756" t="s">
        <v>2435</v>
      </c>
      <c r="D184" s="756" t="s">
        <v>2436</v>
      </c>
      <c r="E184" s="756" t="s">
        <v>2437</v>
      </c>
      <c r="F184" s="760">
        <v>1</v>
      </c>
      <c r="G184" s="760">
        <v>0</v>
      </c>
      <c r="H184" s="774"/>
      <c r="I184" s="760"/>
      <c r="J184" s="760"/>
      <c r="K184" s="774"/>
      <c r="L184" s="760">
        <v>1</v>
      </c>
      <c r="M184" s="761">
        <v>0</v>
      </c>
    </row>
    <row r="185" spans="1:13" ht="14.4" customHeight="1" x14ac:dyDescent="0.3">
      <c r="A185" s="755" t="s">
        <v>1971</v>
      </c>
      <c r="B185" s="756" t="s">
        <v>1626</v>
      </c>
      <c r="C185" s="756" t="s">
        <v>2438</v>
      </c>
      <c r="D185" s="756" t="s">
        <v>2439</v>
      </c>
      <c r="E185" s="756" t="s">
        <v>2440</v>
      </c>
      <c r="F185" s="760"/>
      <c r="G185" s="760"/>
      <c r="H185" s="774"/>
      <c r="I185" s="760">
        <v>1</v>
      </c>
      <c r="J185" s="760">
        <v>0</v>
      </c>
      <c r="K185" s="774"/>
      <c r="L185" s="760">
        <v>1</v>
      </c>
      <c r="M185" s="761">
        <v>0</v>
      </c>
    </row>
    <row r="186" spans="1:13" ht="14.4" customHeight="1" x14ac:dyDescent="0.3">
      <c r="A186" s="755" t="s">
        <v>1971</v>
      </c>
      <c r="B186" s="756" t="s">
        <v>1630</v>
      </c>
      <c r="C186" s="756" t="s">
        <v>1631</v>
      </c>
      <c r="D186" s="756" t="s">
        <v>1632</v>
      </c>
      <c r="E186" s="756" t="s">
        <v>1633</v>
      </c>
      <c r="F186" s="760"/>
      <c r="G186" s="760"/>
      <c r="H186" s="774">
        <v>0</v>
      </c>
      <c r="I186" s="760">
        <v>2</v>
      </c>
      <c r="J186" s="760">
        <v>210.92</v>
      </c>
      <c r="K186" s="774">
        <v>1</v>
      </c>
      <c r="L186" s="760">
        <v>2</v>
      </c>
      <c r="M186" s="761">
        <v>210.92</v>
      </c>
    </row>
    <row r="187" spans="1:13" ht="14.4" customHeight="1" x14ac:dyDescent="0.3">
      <c r="A187" s="755" t="s">
        <v>1971</v>
      </c>
      <c r="B187" s="756" t="s">
        <v>1634</v>
      </c>
      <c r="C187" s="756" t="s">
        <v>1635</v>
      </c>
      <c r="D187" s="756" t="s">
        <v>1636</v>
      </c>
      <c r="E187" s="756" t="s">
        <v>1637</v>
      </c>
      <c r="F187" s="760"/>
      <c r="G187" s="760"/>
      <c r="H187" s="774">
        <v>0</v>
      </c>
      <c r="I187" s="760">
        <v>2</v>
      </c>
      <c r="J187" s="760">
        <v>131.08000000000001</v>
      </c>
      <c r="K187" s="774">
        <v>1</v>
      </c>
      <c r="L187" s="760">
        <v>2</v>
      </c>
      <c r="M187" s="761">
        <v>131.08000000000001</v>
      </c>
    </row>
    <row r="188" spans="1:13" ht="14.4" customHeight="1" x14ac:dyDescent="0.3">
      <c r="A188" s="755" t="s">
        <v>1971</v>
      </c>
      <c r="B188" s="756" t="s">
        <v>1638</v>
      </c>
      <c r="C188" s="756" t="s">
        <v>1639</v>
      </c>
      <c r="D188" s="756" t="s">
        <v>1159</v>
      </c>
      <c r="E188" s="756" t="s">
        <v>1640</v>
      </c>
      <c r="F188" s="760"/>
      <c r="G188" s="760"/>
      <c r="H188" s="774">
        <v>0</v>
      </c>
      <c r="I188" s="760">
        <v>2</v>
      </c>
      <c r="J188" s="760">
        <v>70.22</v>
      </c>
      <c r="K188" s="774">
        <v>1</v>
      </c>
      <c r="L188" s="760">
        <v>2</v>
      </c>
      <c r="M188" s="761">
        <v>70.22</v>
      </c>
    </row>
    <row r="189" spans="1:13" ht="14.4" customHeight="1" x14ac:dyDescent="0.3">
      <c r="A189" s="755" t="s">
        <v>1971</v>
      </c>
      <c r="B189" s="756" t="s">
        <v>1638</v>
      </c>
      <c r="C189" s="756" t="s">
        <v>1641</v>
      </c>
      <c r="D189" s="756" t="s">
        <v>1158</v>
      </c>
      <c r="E189" s="756" t="s">
        <v>1642</v>
      </c>
      <c r="F189" s="760"/>
      <c r="G189" s="760"/>
      <c r="H189" s="774">
        <v>0</v>
      </c>
      <c r="I189" s="760">
        <v>3</v>
      </c>
      <c r="J189" s="760">
        <v>210.69</v>
      </c>
      <c r="K189" s="774">
        <v>1</v>
      </c>
      <c r="L189" s="760">
        <v>3</v>
      </c>
      <c r="M189" s="761">
        <v>210.69</v>
      </c>
    </row>
    <row r="190" spans="1:13" ht="14.4" customHeight="1" x14ac:dyDescent="0.3">
      <c r="A190" s="755" t="s">
        <v>1971</v>
      </c>
      <c r="B190" s="756" t="s">
        <v>1643</v>
      </c>
      <c r="C190" s="756" t="s">
        <v>1648</v>
      </c>
      <c r="D190" s="756" t="s">
        <v>675</v>
      </c>
      <c r="E190" s="756" t="s">
        <v>1649</v>
      </c>
      <c r="F190" s="760"/>
      <c r="G190" s="760"/>
      <c r="H190" s="774">
        <v>0</v>
      </c>
      <c r="I190" s="760">
        <v>1</v>
      </c>
      <c r="J190" s="760">
        <v>35.11</v>
      </c>
      <c r="K190" s="774">
        <v>1</v>
      </c>
      <c r="L190" s="760">
        <v>1</v>
      </c>
      <c r="M190" s="761">
        <v>35.11</v>
      </c>
    </row>
    <row r="191" spans="1:13" ht="14.4" customHeight="1" x14ac:dyDescent="0.3">
      <c r="A191" s="755" t="s">
        <v>1971</v>
      </c>
      <c r="B191" s="756" t="s">
        <v>1658</v>
      </c>
      <c r="C191" s="756" t="s">
        <v>1659</v>
      </c>
      <c r="D191" s="756" t="s">
        <v>1135</v>
      </c>
      <c r="E191" s="756" t="s">
        <v>1640</v>
      </c>
      <c r="F191" s="760"/>
      <c r="G191" s="760"/>
      <c r="H191" s="774">
        <v>0</v>
      </c>
      <c r="I191" s="760">
        <v>8</v>
      </c>
      <c r="J191" s="760">
        <v>386.16</v>
      </c>
      <c r="K191" s="774">
        <v>1</v>
      </c>
      <c r="L191" s="760">
        <v>8</v>
      </c>
      <c r="M191" s="761">
        <v>386.16</v>
      </c>
    </row>
    <row r="192" spans="1:13" ht="14.4" customHeight="1" x14ac:dyDescent="0.3">
      <c r="A192" s="755" t="s">
        <v>1971</v>
      </c>
      <c r="B192" s="756" t="s">
        <v>1658</v>
      </c>
      <c r="C192" s="756" t="s">
        <v>1662</v>
      </c>
      <c r="D192" s="756" t="s">
        <v>1139</v>
      </c>
      <c r="E192" s="756" t="s">
        <v>1642</v>
      </c>
      <c r="F192" s="760"/>
      <c r="G192" s="760"/>
      <c r="H192" s="774">
        <v>0</v>
      </c>
      <c r="I192" s="760">
        <v>1</v>
      </c>
      <c r="J192" s="760">
        <v>96.53</v>
      </c>
      <c r="K192" s="774">
        <v>1</v>
      </c>
      <c r="L192" s="760">
        <v>1</v>
      </c>
      <c r="M192" s="761">
        <v>96.53</v>
      </c>
    </row>
    <row r="193" spans="1:13" ht="14.4" customHeight="1" x14ac:dyDescent="0.3">
      <c r="A193" s="755" t="s">
        <v>1971</v>
      </c>
      <c r="B193" s="756" t="s">
        <v>1665</v>
      </c>
      <c r="C193" s="756" t="s">
        <v>1666</v>
      </c>
      <c r="D193" s="756" t="s">
        <v>1667</v>
      </c>
      <c r="E193" s="756" t="s">
        <v>1668</v>
      </c>
      <c r="F193" s="760"/>
      <c r="G193" s="760"/>
      <c r="H193" s="774">
        <v>0</v>
      </c>
      <c r="I193" s="760">
        <v>1</v>
      </c>
      <c r="J193" s="760">
        <v>10.41</v>
      </c>
      <c r="K193" s="774">
        <v>1</v>
      </c>
      <c r="L193" s="760">
        <v>1</v>
      </c>
      <c r="M193" s="761">
        <v>10.41</v>
      </c>
    </row>
    <row r="194" spans="1:13" ht="14.4" customHeight="1" x14ac:dyDescent="0.3">
      <c r="A194" s="755" t="s">
        <v>1971</v>
      </c>
      <c r="B194" s="756" t="s">
        <v>1665</v>
      </c>
      <c r="C194" s="756" t="s">
        <v>2414</v>
      </c>
      <c r="D194" s="756" t="s">
        <v>1667</v>
      </c>
      <c r="E194" s="756" t="s">
        <v>2415</v>
      </c>
      <c r="F194" s="760"/>
      <c r="G194" s="760"/>
      <c r="H194" s="774"/>
      <c r="I194" s="760">
        <v>1</v>
      </c>
      <c r="J194" s="760">
        <v>0</v>
      </c>
      <c r="K194" s="774"/>
      <c r="L194" s="760">
        <v>1</v>
      </c>
      <c r="M194" s="761">
        <v>0</v>
      </c>
    </row>
    <row r="195" spans="1:13" ht="14.4" customHeight="1" x14ac:dyDescent="0.3">
      <c r="A195" s="755" t="s">
        <v>1971</v>
      </c>
      <c r="B195" s="756" t="s">
        <v>1673</v>
      </c>
      <c r="C195" s="756" t="s">
        <v>1674</v>
      </c>
      <c r="D195" s="756" t="s">
        <v>1675</v>
      </c>
      <c r="E195" s="756" t="s">
        <v>1676</v>
      </c>
      <c r="F195" s="760"/>
      <c r="G195" s="760"/>
      <c r="H195" s="774">
        <v>0</v>
      </c>
      <c r="I195" s="760">
        <v>3</v>
      </c>
      <c r="J195" s="760">
        <v>218.64</v>
      </c>
      <c r="K195" s="774">
        <v>1</v>
      </c>
      <c r="L195" s="760">
        <v>3</v>
      </c>
      <c r="M195" s="761">
        <v>218.64</v>
      </c>
    </row>
    <row r="196" spans="1:13" ht="14.4" customHeight="1" x14ac:dyDescent="0.3">
      <c r="A196" s="755" t="s">
        <v>1971</v>
      </c>
      <c r="B196" s="756" t="s">
        <v>3010</v>
      </c>
      <c r="C196" s="756" t="s">
        <v>2402</v>
      </c>
      <c r="D196" s="756" t="s">
        <v>2403</v>
      </c>
      <c r="E196" s="756" t="s">
        <v>2404</v>
      </c>
      <c r="F196" s="760"/>
      <c r="G196" s="760"/>
      <c r="H196" s="774">
        <v>0</v>
      </c>
      <c r="I196" s="760">
        <v>1</v>
      </c>
      <c r="J196" s="760">
        <v>117.46</v>
      </c>
      <c r="K196" s="774">
        <v>1</v>
      </c>
      <c r="L196" s="760">
        <v>1</v>
      </c>
      <c r="M196" s="761">
        <v>117.46</v>
      </c>
    </row>
    <row r="197" spans="1:13" ht="14.4" customHeight="1" x14ac:dyDescent="0.3">
      <c r="A197" s="755" t="s">
        <v>1971</v>
      </c>
      <c r="B197" s="756" t="s">
        <v>1690</v>
      </c>
      <c r="C197" s="756" t="s">
        <v>2381</v>
      </c>
      <c r="D197" s="756" t="s">
        <v>1018</v>
      </c>
      <c r="E197" s="756" t="s">
        <v>2382</v>
      </c>
      <c r="F197" s="760"/>
      <c r="G197" s="760"/>
      <c r="H197" s="774">
        <v>0</v>
      </c>
      <c r="I197" s="760">
        <v>1</v>
      </c>
      <c r="J197" s="760">
        <v>46.73</v>
      </c>
      <c r="K197" s="774">
        <v>1</v>
      </c>
      <c r="L197" s="760">
        <v>1</v>
      </c>
      <c r="M197" s="761">
        <v>46.73</v>
      </c>
    </row>
    <row r="198" spans="1:13" ht="14.4" customHeight="1" x14ac:dyDescent="0.3">
      <c r="A198" s="755" t="s">
        <v>1971</v>
      </c>
      <c r="B198" s="756" t="s">
        <v>1700</v>
      </c>
      <c r="C198" s="756" t="s">
        <v>1704</v>
      </c>
      <c r="D198" s="756" t="s">
        <v>1702</v>
      </c>
      <c r="E198" s="756" t="s">
        <v>1642</v>
      </c>
      <c r="F198" s="760"/>
      <c r="G198" s="760"/>
      <c r="H198" s="774">
        <v>0</v>
      </c>
      <c r="I198" s="760">
        <v>2</v>
      </c>
      <c r="J198" s="760">
        <v>117.72</v>
      </c>
      <c r="K198" s="774">
        <v>1</v>
      </c>
      <c r="L198" s="760">
        <v>2</v>
      </c>
      <c r="M198" s="761">
        <v>117.72</v>
      </c>
    </row>
    <row r="199" spans="1:13" ht="14.4" customHeight="1" x14ac:dyDescent="0.3">
      <c r="A199" s="755" t="s">
        <v>1971</v>
      </c>
      <c r="B199" s="756" t="s">
        <v>1700</v>
      </c>
      <c r="C199" s="756" t="s">
        <v>1707</v>
      </c>
      <c r="D199" s="756" t="s">
        <v>1702</v>
      </c>
      <c r="E199" s="756" t="s">
        <v>1708</v>
      </c>
      <c r="F199" s="760"/>
      <c r="G199" s="760"/>
      <c r="H199" s="774">
        <v>0</v>
      </c>
      <c r="I199" s="760">
        <v>2</v>
      </c>
      <c r="J199" s="760">
        <v>235.46</v>
      </c>
      <c r="K199" s="774">
        <v>1</v>
      </c>
      <c r="L199" s="760">
        <v>2</v>
      </c>
      <c r="M199" s="761">
        <v>235.46</v>
      </c>
    </row>
    <row r="200" spans="1:13" ht="14.4" customHeight="1" x14ac:dyDescent="0.3">
      <c r="A200" s="755" t="s">
        <v>1971</v>
      </c>
      <c r="B200" s="756" t="s">
        <v>1700</v>
      </c>
      <c r="C200" s="756" t="s">
        <v>2322</v>
      </c>
      <c r="D200" s="756" t="s">
        <v>1702</v>
      </c>
      <c r="E200" s="756" t="s">
        <v>2323</v>
      </c>
      <c r="F200" s="760"/>
      <c r="G200" s="760"/>
      <c r="H200" s="774">
        <v>0</v>
      </c>
      <c r="I200" s="760">
        <v>2</v>
      </c>
      <c r="J200" s="760">
        <v>362.26</v>
      </c>
      <c r="K200" s="774">
        <v>1</v>
      </c>
      <c r="L200" s="760">
        <v>2</v>
      </c>
      <c r="M200" s="761">
        <v>362.26</v>
      </c>
    </row>
    <row r="201" spans="1:13" ht="14.4" customHeight="1" x14ac:dyDescent="0.3">
      <c r="A201" s="755" t="s">
        <v>1971</v>
      </c>
      <c r="B201" s="756" t="s">
        <v>1713</v>
      </c>
      <c r="C201" s="756" t="s">
        <v>1716</v>
      </c>
      <c r="D201" s="756" t="s">
        <v>1715</v>
      </c>
      <c r="E201" s="756" t="s">
        <v>1708</v>
      </c>
      <c r="F201" s="760"/>
      <c r="G201" s="760"/>
      <c r="H201" s="774">
        <v>0</v>
      </c>
      <c r="I201" s="760">
        <v>1</v>
      </c>
      <c r="J201" s="760">
        <v>181.13</v>
      </c>
      <c r="K201" s="774">
        <v>1</v>
      </c>
      <c r="L201" s="760">
        <v>1</v>
      </c>
      <c r="M201" s="761">
        <v>181.13</v>
      </c>
    </row>
    <row r="202" spans="1:13" ht="14.4" customHeight="1" x14ac:dyDescent="0.3">
      <c r="A202" s="755" t="s">
        <v>1971</v>
      </c>
      <c r="B202" s="756" t="s">
        <v>1726</v>
      </c>
      <c r="C202" s="756" t="s">
        <v>1734</v>
      </c>
      <c r="D202" s="756" t="s">
        <v>1004</v>
      </c>
      <c r="E202" s="756" t="s">
        <v>1735</v>
      </c>
      <c r="F202" s="760"/>
      <c r="G202" s="760"/>
      <c r="H202" s="774">
        <v>0</v>
      </c>
      <c r="I202" s="760">
        <v>1</v>
      </c>
      <c r="J202" s="760">
        <v>98.78</v>
      </c>
      <c r="K202" s="774">
        <v>1</v>
      </c>
      <c r="L202" s="760">
        <v>1</v>
      </c>
      <c r="M202" s="761">
        <v>98.78</v>
      </c>
    </row>
    <row r="203" spans="1:13" ht="14.4" customHeight="1" x14ac:dyDescent="0.3">
      <c r="A203" s="755" t="s">
        <v>1971</v>
      </c>
      <c r="B203" s="756" t="s">
        <v>1726</v>
      </c>
      <c r="C203" s="756" t="s">
        <v>1740</v>
      </c>
      <c r="D203" s="756" t="s">
        <v>1728</v>
      </c>
      <c r="E203" s="756" t="s">
        <v>1741</v>
      </c>
      <c r="F203" s="760"/>
      <c r="G203" s="760"/>
      <c r="H203" s="774">
        <v>0</v>
      </c>
      <c r="I203" s="760">
        <v>2</v>
      </c>
      <c r="J203" s="760">
        <v>92.14</v>
      </c>
      <c r="K203" s="774">
        <v>1</v>
      </c>
      <c r="L203" s="760">
        <v>2</v>
      </c>
      <c r="M203" s="761">
        <v>92.14</v>
      </c>
    </row>
    <row r="204" spans="1:13" ht="14.4" customHeight="1" x14ac:dyDescent="0.3">
      <c r="A204" s="755" t="s">
        <v>1971</v>
      </c>
      <c r="B204" s="756" t="s">
        <v>1726</v>
      </c>
      <c r="C204" s="756" t="s">
        <v>1742</v>
      </c>
      <c r="D204" s="756" t="s">
        <v>1728</v>
      </c>
      <c r="E204" s="756" t="s">
        <v>1743</v>
      </c>
      <c r="F204" s="760"/>
      <c r="G204" s="760"/>
      <c r="H204" s="774">
        <v>0</v>
      </c>
      <c r="I204" s="760">
        <v>1</v>
      </c>
      <c r="J204" s="760">
        <v>118.54</v>
      </c>
      <c r="K204" s="774">
        <v>1</v>
      </c>
      <c r="L204" s="760">
        <v>1</v>
      </c>
      <c r="M204" s="761">
        <v>118.54</v>
      </c>
    </row>
    <row r="205" spans="1:13" ht="14.4" customHeight="1" x14ac:dyDescent="0.3">
      <c r="A205" s="755" t="s">
        <v>1971</v>
      </c>
      <c r="B205" s="756" t="s">
        <v>1726</v>
      </c>
      <c r="C205" s="756" t="s">
        <v>2377</v>
      </c>
      <c r="D205" s="756" t="s">
        <v>2378</v>
      </c>
      <c r="E205" s="756" t="s">
        <v>2379</v>
      </c>
      <c r="F205" s="760"/>
      <c r="G205" s="760"/>
      <c r="H205" s="774">
        <v>0</v>
      </c>
      <c r="I205" s="760">
        <v>2</v>
      </c>
      <c r="J205" s="760">
        <v>118.54</v>
      </c>
      <c r="K205" s="774">
        <v>1</v>
      </c>
      <c r="L205" s="760">
        <v>2</v>
      </c>
      <c r="M205" s="761">
        <v>118.54</v>
      </c>
    </row>
    <row r="206" spans="1:13" ht="14.4" customHeight="1" x14ac:dyDescent="0.3">
      <c r="A206" s="755" t="s">
        <v>1971</v>
      </c>
      <c r="B206" s="756" t="s">
        <v>1744</v>
      </c>
      <c r="C206" s="756" t="s">
        <v>1747</v>
      </c>
      <c r="D206" s="756" t="s">
        <v>596</v>
      </c>
      <c r="E206" s="756" t="s">
        <v>1748</v>
      </c>
      <c r="F206" s="760"/>
      <c r="G206" s="760"/>
      <c r="H206" s="774">
        <v>0</v>
      </c>
      <c r="I206" s="760">
        <v>1</v>
      </c>
      <c r="J206" s="760">
        <v>154.36000000000001</v>
      </c>
      <c r="K206" s="774">
        <v>1</v>
      </c>
      <c r="L206" s="760">
        <v>1</v>
      </c>
      <c r="M206" s="761">
        <v>154.36000000000001</v>
      </c>
    </row>
    <row r="207" spans="1:13" ht="14.4" customHeight="1" x14ac:dyDescent="0.3">
      <c r="A207" s="755" t="s">
        <v>1971</v>
      </c>
      <c r="B207" s="756" t="s">
        <v>1803</v>
      </c>
      <c r="C207" s="756" t="s">
        <v>1806</v>
      </c>
      <c r="D207" s="756" t="s">
        <v>1051</v>
      </c>
      <c r="E207" s="756" t="s">
        <v>1807</v>
      </c>
      <c r="F207" s="760">
        <v>4</v>
      </c>
      <c r="G207" s="760">
        <v>145.08000000000001</v>
      </c>
      <c r="H207" s="774">
        <v>1</v>
      </c>
      <c r="I207" s="760"/>
      <c r="J207" s="760"/>
      <c r="K207" s="774">
        <v>0</v>
      </c>
      <c r="L207" s="760">
        <v>4</v>
      </c>
      <c r="M207" s="761">
        <v>145.08000000000001</v>
      </c>
    </row>
    <row r="208" spans="1:13" ht="14.4" customHeight="1" x14ac:dyDescent="0.3">
      <c r="A208" s="755" t="s">
        <v>1971</v>
      </c>
      <c r="B208" s="756" t="s">
        <v>1822</v>
      </c>
      <c r="C208" s="756" t="s">
        <v>1823</v>
      </c>
      <c r="D208" s="756" t="s">
        <v>1824</v>
      </c>
      <c r="E208" s="756" t="s">
        <v>1825</v>
      </c>
      <c r="F208" s="760"/>
      <c r="G208" s="760"/>
      <c r="H208" s="774"/>
      <c r="I208" s="760">
        <v>5</v>
      </c>
      <c r="J208" s="760">
        <v>0</v>
      </c>
      <c r="K208" s="774"/>
      <c r="L208" s="760">
        <v>5</v>
      </c>
      <c r="M208" s="761">
        <v>0</v>
      </c>
    </row>
    <row r="209" spans="1:13" ht="14.4" customHeight="1" x14ac:dyDescent="0.3">
      <c r="A209" s="755" t="s">
        <v>1971</v>
      </c>
      <c r="B209" s="756" t="s">
        <v>1864</v>
      </c>
      <c r="C209" s="756" t="s">
        <v>1988</v>
      </c>
      <c r="D209" s="756" t="s">
        <v>692</v>
      </c>
      <c r="E209" s="756" t="s">
        <v>1708</v>
      </c>
      <c r="F209" s="760"/>
      <c r="G209" s="760"/>
      <c r="H209" s="774">
        <v>0</v>
      </c>
      <c r="I209" s="760">
        <v>1</v>
      </c>
      <c r="J209" s="760">
        <v>85.16</v>
      </c>
      <c r="K209" s="774">
        <v>1</v>
      </c>
      <c r="L209" s="760">
        <v>1</v>
      </c>
      <c r="M209" s="761">
        <v>85.16</v>
      </c>
    </row>
    <row r="210" spans="1:13" ht="14.4" customHeight="1" x14ac:dyDescent="0.3">
      <c r="A210" s="755" t="s">
        <v>1971</v>
      </c>
      <c r="B210" s="756" t="s">
        <v>1864</v>
      </c>
      <c r="C210" s="756" t="s">
        <v>1866</v>
      </c>
      <c r="D210" s="756" t="s">
        <v>692</v>
      </c>
      <c r="E210" s="756" t="s">
        <v>1708</v>
      </c>
      <c r="F210" s="760"/>
      <c r="G210" s="760"/>
      <c r="H210" s="774">
        <v>0</v>
      </c>
      <c r="I210" s="760">
        <v>1</v>
      </c>
      <c r="J210" s="760">
        <v>85.16</v>
      </c>
      <c r="K210" s="774">
        <v>1</v>
      </c>
      <c r="L210" s="760">
        <v>1</v>
      </c>
      <c r="M210" s="761">
        <v>85.16</v>
      </c>
    </row>
    <row r="211" spans="1:13" ht="14.4" customHeight="1" x14ac:dyDescent="0.3">
      <c r="A211" s="755" t="s">
        <v>1971</v>
      </c>
      <c r="B211" s="756" t="s">
        <v>1875</v>
      </c>
      <c r="C211" s="756" t="s">
        <v>1876</v>
      </c>
      <c r="D211" s="756" t="s">
        <v>1877</v>
      </c>
      <c r="E211" s="756" t="s">
        <v>1878</v>
      </c>
      <c r="F211" s="760"/>
      <c r="G211" s="760"/>
      <c r="H211" s="774">
        <v>0</v>
      </c>
      <c r="I211" s="760">
        <v>1</v>
      </c>
      <c r="J211" s="760">
        <v>79.48</v>
      </c>
      <c r="K211" s="774">
        <v>1</v>
      </c>
      <c r="L211" s="760">
        <v>1</v>
      </c>
      <c r="M211" s="761">
        <v>79.48</v>
      </c>
    </row>
    <row r="212" spans="1:13" ht="14.4" customHeight="1" x14ac:dyDescent="0.3">
      <c r="A212" s="755" t="s">
        <v>1971</v>
      </c>
      <c r="B212" s="756" t="s">
        <v>1875</v>
      </c>
      <c r="C212" s="756" t="s">
        <v>2334</v>
      </c>
      <c r="D212" s="756" t="s">
        <v>1877</v>
      </c>
      <c r="E212" s="756" t="s">
        <v>2335</v>
      </c>
      <c r="F212" s="760"/>
      <c r="G212" s="760"/>
      <c r="H212" s="774">
        <v>0</v>
      </c>
      <c r="I212" s="760">
        <v>1</v>
      </c>
      <c r="J212" s="760">
        <v>246.39</v>
      </c>
      <c r="K212" s="774">
        <v>1</v>
      </c>
      <c r="L212" s="760">
        <v>1</v>
      </c>
      <c r="M212" s="761">
        <v>246.39</v>
      </c>
    </row>
    <row r="213" spans="1:13" ht="14.4" customHeight="1" x14ac:dyDescent="0.3">
      <c r="A213" s="755" t="s">
        <v>1971</v>
      </c>
      <c r="B213" s="756" t="s">
        <v>1881</v>
      </c>
      <c r="C213" s="756" t="s">
        <v>2121</v>
      </c>
      <c r="D213" s="756" t="s">
        <v>2122</v>
      </c>
      <c r="E213" s="756" t="s">
        <v>2123</v>
      </c>
      <c r="F213" s="760"/>
      <c r="G213" s="760"/>
      <c r="H213" s="774">
        <v>0</v>
      </c>
      <c r="I213" s="760">
        <v>2</v>
      </c>
      <c r="J213" s="760">
        <v>322.12</v>
      </c>
      <c r="K213" s="774">
        <v>1</v>
      </c>
      <c r="L213" s="760">
        <v>2</v>
      </c>
      <c r="M213" s="761">
        <v>322.12</v>
      </c>
    </row>
    <row r="214" spans="1:13" ht="14.4" customHeight="1" x14ac:dyDescent="0.3">
      <c r="A214" s="755" t="s">
        <v>1971</v>
      </c>
      <c r="B214" s="756" t="s">
        <v>1917</v>
      </c>
      <c r="C214" s="756" t="s">
        <v>1918</v>
      </c>
      <c r="D214" s="756" t="s">
        <v>1919</v>
      </c>
      <c r="E214" s="756" t="s">
        <v>1920</v>
      </c>
      <c r="F214" s="760"/>
      <c r="G214" s="760"/>
      <c r="H214" s="774">
        <v>0</v>
      </c>
      <c r="I214" s="760">
        <v>2</v>
      </c>
      <c r="J214" s="760">
        <v>138.32</v>
      </c>
      <c r="K214" s="774">
        <v>1</v>
      </c>
      <c r="L214" s="760">
        <v>2</v>
      </c>
      <c r="M214" s="761">
        <v>138.32</v>
      </c>
    </row>
    <row r="215" spans="1:13" ht="14.4" customHeight="1" x14ac:dyDescent="0.3">
      <c r="A215" s="755" t="s">
        <v>1971</v>
      </c>
      <c r="B215" s="756" t="s">
        <v>1921</v>
      </c>
      <c r="C215" s="756" t="s">
        <v>2410</v>
      </c>
      <c r="D215" s="756" t="s">
        <v>1365</v>
      </c>
      <c r="E215" s="756" t="s">
        <v>1347</v>
      </c>
      <c r="F215" s="760"/>
      <c r="G215" s="760"/>
      <c r="H215" s="774">
        <v>0</v>
      </c>
      <c r="I215" s="760">
        <v>7</v>
      </c>
      <c r="J215" s="760">
        <v>906.56999999999994</v>
      </c>
      <c r="K215" s="774">
        <v>1</v>
      </c>
      <c r="L215" s="760">
        <v>7</v>
      </c>
      <c r="M215" s="761">
        <v>906.56999999999994</v>
      </c>
    </row>
    <row r="216" spans="1:13" ht="14.4" customHeight="1" x14ac:dyDescent="0.3">
      <c r="A216" s="755" t="s">
        <v>1971</v>
      </c>
      <c r="B216" s="756" t="s">
        <v>1921</v>
      </c>
      <c r="C216" s="756" t="s">
        <v>1943</v>
      </c>
      <c r="D216" s="756" t="s">
        <v>1366</v>
      </c>
      <c r="E216" s="756" t="s">
        <v>1347</v>
      </c>
      <c r="F216" s="760"/>
      <c r="G216" s="760"/>
      <c r="H216" s="774">
        <v>0</v>
      </c>
      <c r="I216" s="760">
        <v>8</v>
      </c>
      <c r="J216" s="760">
        <v>1036.08</v>
      </c>
      <c r="K216" s="774">
        <v>1</v>
      </c>
      <c r="L216" s="760">
        <v>8</v>
      </c>
      <c r="M216" s="761">
        <v>1036.08</v>
      </c>
    </row>
    <row r="217" spans="1:13" ht="14.4" customHeight="1" x14ac:dyDescent="0.3">
      <c r="A217" s="755" t="s">
        <v>1971</v>
      </c>
      <c r="B217" s="756" t="s">
        <v>1921</v>
      </c>
      <c r="C217" s="756" t="s">
        <v>2792</v>
      </c>
      <c r="D217" s="756" t="s">
        <v>2793</v>
      </c>
      <c r="E217" s="756" t="s">
        <v>1935</v>
      </c>
      <c r="F217" s="760">
        <v>140</v>
      </c>
      <c r="G217" s="760">
        <v>24704.400000000001</v>
      </c>
      <c r="H217" s="774">
        <v>1</v>
      </c>
      <c r="I217" s="760"/>
      <c r="J217" s="760"/>
      <c r="K217" s="774">
        <v>0</v>
      </c>
      <c r="L217" s="760">
        <v>140</v>
      </c>
      <c r="M217" s="761">
        <v>24704.400000000001</v>
      </c>
    </row>
    <row r="218" spans="1:13" ht="14.4" customHeight="1" x14ac:dyDescent="0.3">
      <c r="A218" s="755" t="s">
        <v>1971</v>
      </c>
      <c r="B218" s="756" t="s">
        <v>1606</v>
      </c>
      <c r="C218" s="756" t="s">
        <v>1612</v>
      </c>
      <c r="D218" s="756" t="s">
        <v>1608</v>
      </c>
      <c r="E218" s="756" t="s">
        <v>1613</v>
      </c>
      <c r="F218" s="760"/>
      <c r="G218" s="760"/>
      <c r="H218" s="774">
        <v>0</v>
      </c>
      <c r="I218" s="760">
        <v>2</v>
      </c>
      <c r="J218" s="760">
        <v>3775.8</v>
      </c>
      <c r="K218" s="774">
        <v>1</v>
      </c>
      <c r="L218" s="760">
        <v>2</v>
      </c>
      <c r="M218" s="761">
        <v>3775.8</v>
      </c>
    </row>
    <row r="219" spans="1:13" ht="14.4" customHeight="1" x14ac:dyDescent="0.3">
      <c r="A219" s="755" t="s">
        <v>1971</v>
      </c>
      <c r="B219" s="756" t="s">
        <v>1818</v>
      </c>
      <c r="C219" s="756" t="s">
        <v>1819</v>
      </c>
      <c r="D219" s="756" t="s">
        <v>1820</v>
      </c>
      <c r="E219" s="756" t="s">
        <v>1821</v>
      </c>
      <c r="F219" s="760"/>
      <c r="G219" s="760"/>
      <c r="H219" s="774">
        <v>0</v>
      </c>
      <c r="I219" s="760">
        <v>1</v>
      </c>
      <c r="J219" s="760">
        <v>50.32</v>
      </c>
      <c r="K219" s="774">
        <v>1</v>
      </c>
      <c r="L219" s="760">
        <v>1</v>
      </c>
      <c r="M219" s="761">
        <v>50.32</v>
      </c>
    </row>
    <row r="220" spans="1:13" ht="14.4" customHeight="1" x14ac:dyDescent="0.3">
      <c r="A220" s="755" t="s">
        <v>1972</v>
      </c>
      <c r="B220" s="756" t="s">
        <v>1542</v>
      </c>
      <c r="C220" s="756" t="s">
        <v>2707</v>
      </c>
      <c r="D220" s="756" t="s">
        <v>1546</v>
      </c>
      <c r="E220" s="756" t="s">
        <v>2708</v>
      </c>
      <c r="F220" s="760"/>
      <c r="G220" s="760"/>
      <c r="H220" s="774">
        <v>0</v>
      </c>
      <c r="I220" s="760">
        <v>1</v>
      </c>
      <c r="J220" s="760">
        <v>150.59</v>
      </c>
      <c r="K220" s="774">
        <v>1</v>
      </c>
      <c r="L220" s="760">
        <v>1</v>
      </c>
      <c r="M220" s="761">
        <v>150.59</v>
      </c>
    </row>
    <row r="221" spans="1:13" ht="14.4" customHeight="1" x14ac:dyDescent="0.3">
      <c r="A221" s="755" t="s">
        <v>1972</v>
      </c>
      <c r="B221" s="756" t="s">
        <v>1552</v>
      </c>
      <c r="C221" s="756" t="s">
        <v>2366</v>
      </c>
      <c r="D221" s="756" t="s">
        <v>997</v>
      </c>
      <c r="E221" s="756" t="s">
        <v>2367</v>
      </c>
      <c r="F221" s="760"/>
      <c r="G221" s="760"/>
      <c r="H221" s="774">
        <v>0</v>
      </c>
      <c r="I221" s="760">
        <v>6</v>
      </c>
      <c r="J221" s="760">
        <v>345.84000000000003</v>
      </c>
      <c r="K221" s="774">
        <v>1</v>
      </c>
      <c r="L221" s="760">
        <v>6</v>
      </c>
      <c r="M221" s="761">
        <v>345.84000000000003</v>
      </c>
    </row>
    <row r="222" spans="1:13" ht="14.4" customHeight="1" x14ac:dyDescent="0.3">
      <c r="A222" s="755" t="s">
        <v>1972</v>
      </c>
      <c r="B222" s="756" t="s">
        <v>3011</v>
      </c>
      <c r="C222" s="756" t="s">
        <v>2879</v>
      </c>
      <c r="D222" s="756" t="s">
        <v>2880</v>
      </c>
      <c r="E222" s="756" t="s">
        <v>2881</v>
      </c>
      <c r="F222" s="760"/>
      <c r="G222" s="760"/>
      <c r="H222" s="774">
        <v>0</v>
      </c>
      <c r="I222" s="760">
        <v>1</v>
      </c>
      <c r="J222" s="760">
        <v>668.54</v>
      </c>
      <c r="K222" s="774">
        <v>1</v>
      </c>
      <c r="L222" s="760">
        <v>1</v>
      </c>
      <c r="M222" s="761">
        <v>668.54</v>
      </c>
    </row>
    <row r="223" spans="1:13" ht="14.4" customHeight="1" x14ac:dyDescent="0.3">
      <c r="A223" s="755" t="s">
        <v>1972</v>
      </c>
      <c r="B223" s="756" t="s">
        <v>1579</v>
      </c>
      <c r="C223" s="756" t="s">
        <v>2689</v>
      </c>
      <c r="D223" s="756" t="s">
        <v>2485</v>
      </c>
      <c r="E223" s="756" t="s">
        <v>2690</v>
      </c>
      <c r="F223" s="760"/>
      <c r="G223" s="760"/>
      <c r="H223" s="774">
        <v>0</v>
      </c>
      <c r="I223" s="760">
        <v>6</v>
      </c>
      <c r="J223" s="760">
        <v>440.70000000000005</v>
      </c>
      <c r="K223" s="774">
        <v>1</v>
      </c>
      <c r="L223" s="760">
        <v>6</v>
      </c>
      <c r="M223" s="761">
        <v>440.70000000000005</v>
      </c>
    </row>
    <row r="224" spans="1:13" ht="14.4" customHeight="1" x14ac:dyDescent="0.3">
      <c r="A224" s="755" t="s">
        <v>1972</v>
      </c>
      <c r="B224" s="756" t="s">
        <v>1591</v>
      </c>
      <c r="C224" s="756" t="s">
        <v>2280</v>
      </c>
      <c r="D224" s="756" t="s">
        <v>842</v>
      </c>
      <c r="E224" s="756" t="s">
        <v>1595</v>
      </c>
      <c r="F224" s="760"/>
      <c r="G224" s="760"/>
      <c r="H224" s="774">
        <v>0</v>
      </c>
      <c r="I224" s="760">
        <v>3</v>
      </c>
      <c r="J224" s="760">
        <v>2208.9900000000002</v>
      </c>
      <c r="K224" s="774">
        <v>1</v>
      </c>
      <c r="L224" s="760">
        <v>3</v>
      </c>
      <c r="M224" s="761">
        <v>2208.9900000000002</v>
      </c>
    </row>
    <row r="225" spans="1:13" ht="14.4" customHeight="1" x14ac:dyDescent="0.3">
      <c r="A225" s="755" t="s">
        <v>1972</v>
      </c>
      <c r="B225" s="756" t="s">
        <v>1600</v>
      </c>
      <c r="C225" s="756" t="s">
        <v>1601</v>
      </c>
      <c r="D225" s="756" t="s">
        <v>1602</v>
      </c>
      <c r="E225" s="756" t="s">
        <v>1603</v>
      </c>
      <c r="F225" s="760"/>
      <c r="G225" s="760"/>
      <c r="H225" s="774">
        <v>0</v>
      </c>
      <c r="I225" s="760">
        <v>3</v>
      </c>
      <c r="J225" s="760">
        <v>280.29000000000002</v>
      </c>
      <c r="K225" s="774">
        <v>1</v>
      </c>
      <c r="L225" s="760">
        <v>3</v>
      </c>
      <c r="M225" s="761">
        <v>280.29000000000002</v>
      </c>
    </row>
    <row r="226" spans="1:13" ht="14.4" customHeight="1" x14ac:dyDescent="0.3">
      <c r="A226" s="755" t="s">
        <v>1972</v>
      </c>
      <c r="B226" s="756" t="s">
        <v>1630</v>
      </c>
      <c r="C226" s="756" t="s">
        <v>2490</v>
      </c>
      <c r="D226" s="756" t="s">
        <v>1632</v>
      </c>
      <c r="E226" s="756" t="s">
        <v>2491</v>
      </c>
      <c r="F226" s="760"/>
      <c r="G226" s="760"/>
      <c r="H226" s="774">
        <v>0</v>
      </c>
      <c r="I226" s="760">
        <v>3</v>
      </c>
      <c r="J226" s="760">
        <v>210.89999999999998</v>
      </c>
      <c r="K226" s="774">
        <v>1</v>
      </c>
      <c r="L226" s="760">
        <v>3</v>
      </c>
      <c r="M226" s="761">
        <v>210.89999999999998</v>
      </c>
    </row>
    <row r="227" spans="1:13" ht="14.4" customHeight="1" x14ac:dyDescent="0.3">
      <c r="A227" s="755" t="s">
        <v>1972</v>
      </c>
      <c r="B227" s="756" t="s">
        <v>1630</v>
      </c>
      <c r="C227" s="756" t="s">
        <v>1631</v>
      </c>
      <c r="D227" s="756" t="s">
        <v>1632</v>
      </c>
      <c r="E227" s="756" t="s">
        <v>1633</v>
      </c>
      <c r="F227" s="760"/>
      <c r="G227" s="760"/>
      <c r="H227" s="774">
        <v>0</v>
      </c>
      <c r="I227" s="760">
        <v>3</v>
      </c>
      <c r="J227" s="760">
        <v>316.38</v>
      </c>
      <c r="K227" s="774">
        <v>1</v>
      </c>
      <c r="L227" s="760">
        <v>3</v>
      </c>
      <c r="M227" s="761">
        <v>316.38</v>
      </c>
    </row>
    <row r="228" spans="1:13" ht="14.4" customHeight="1" x14ac:dyDescent="0.3">
      <c r="A228" s="755" t="s">
        <v>1972</v>
      </c>
      <c r="B228" s="756" t="s">
        <v>1638</v>
      </c>
      <c r="C228" s="756" t="s">
        <v>2233</v>
      </c>
      <c r="D228" s="756" t="s">
        <v>2234</v>
      </c>
      <c r="E228" s="756" t="s">
        <v>2235</v>
      </c>
      <c r="F228" s="760">
        <v>3</v>
      </c>
      <c r="G228" s="760">
        <v>49.14</v>
      </c>
      <c r="H228" s="774">
        <v>1</v>
      </c>
      <c r="I228" s="760"/>
      <c r="J228" s="760"/>
      <c r="K228" s="774">
        <v>0</v>
      </c>
      <c r="L228" s="760">
        <v>3</v>
      </c>
      <c r="M228" s="761">
        <v>49.14</v>
      </c>
    </row>
    <row r="229" spans="1:13" ht="14.4" customHeight="1" x14ac:dyDescent="0.3">
      <c r="A229" s="755" t="s">
        <v>1972</v>
      </c>
      <c r="B229" s="756" t="s">
        <v>1638</v>
      </c>
      <c r="C229" s="756" t="s">
        <v>1641</v>
      </c>
      <c r="D229" s="756" t="s">
        <v>1158</v>
      </c>
      <c r="E229" s="756" t="s">
        <v>1642</v>
      </c>
      <c r="F229" s="760"/>
      <c r="G229" s="760"/>
      <c r="H229" s="774">
        <v>0</v>
      </c>
      <c r="I229" s="760">
        <v>3</v>
      </c>
      <c r="J229" s="760">
        <v>210.69</v>
      </c>
      <c r="K229" s="774">
        <v>1</v>
      </c>
      <c r="L229" s="760">
        <v>3</v>
      </c>
      <c r="M229" s="761">
        <v>210.69</v>
      </c>
    </row>
    <row r="230" spans="1:13" ht="14.4" customHeight="1" x14ac:dyDescent="0.3">
      <c r="A230" s="755" t="s">
        <v>1972</v>
      </c>
      <c r="B230" s="756" t="s">
        <v>1654</v>
      </c>
      <c r="C230" s="756" t="s">
        <v>2873</v>
      </c>
      <c r="D230" s="756" t="s">
        <v>1656</v>
      </c>
      <c r="E230" s="756" t="s">
        <v>1894</v>
      </c>
      <c r="F230" s="760"/>
      <c r="G230" s="760"/>
      <c r="H230" s="774">
        <v>0</v>
      </c>
      <c r="I230" s="760">
        <v>9</v>
      </c>
      <c r="J230" s="760">
        <v>139.95000000000002</v>
      </c>
      <c r="K230" s="774">
        <v>1</v>
      </c>
      <c r="L230" s="760">
        <v>9</v>
      </c>
      <c r="M230" s="761">
        <v>139.95000000000002</v>
      </c>
    </row>
    <row r="231" spans="1:13" ht="14.4" customHeight="1" x14ac:dyDescent="0.3">
      <c r="A231" s="755" t="s">
        <v>1972</v>
      </c>
      <c r="B231" s="756" t="s">
        <v>1654</v>
      </c>
      <c r="C231" s="756" t="s">
        <v>1655</v>
      </c>
      <c r="D231" s="756" t="s">
        <v>1656</v>
      </c>
      <c r="E231" s="756" t="s">
        <v>1657</v>
      </c>
      <c r="F231" s="760"/>
      <c r="G231" s="760"/>
      <c r="H231" s="774">
        <v>0</v>
      </c>
      <c r="I231" s="760">
        <v>3</v>
      </c>
      <c r="J231" s="760">
        <v>93.27</v>
      </c>
      <c r="K231" s="774">
        <v>1</v>
      </c>
      <c r="L231" s="760">
        <v>3</v>
      </c>
      <c r="M231" s="761">
        <v>93.27</v>
      </c>
    </row>
    <row r="232" spans="1:13" ht="14.4" customHeight="1" x14ac:dyDescent="0.3">
      <c r="A232" s="755" t="s">
        <v>1972</v>
      </c>
      <c r="B232" s="756" t="s">
        <v>1654</v>
      </c>
      <c r="C232" s="756" t="s">
        <v>2874</v>
      </c>
      <c r="D232" s="756" t="s">
        <v>1656</v>
      </c>
      <c r="E232" s="756" t="s">
        <v>2352</v>
      </c>
      <c r="F232" s="760"/>
      <c r="G232" s="760"/>
      <c r="H232" s="774">
        <v>0</v>
      </c>
      <c r="I232" s="760">
        <v>2</v>
      </c>
      <c r="J232" s="760">
        <v>207.28</v>
      </c>
      <c r="K232" s="774">
        <v>1</v>
      </c>
      <c r="L232" s="760">
        <v>2</v>
      </c>
      <c r="M232" s="761">
        <v>207.28</v>
      </c>
    </row>
    <row r="233" spans="1:13" ht="14.4" customHeight="1" x14ac:dyDescent="0.3">
      <c r="A233" s="755" t="s">
        <v>1972</v>
      </c>
      <c r="B233" s="756" t="s">
        <v>1654</v>
      </c>
      <c r="C233" s="756" t="s">
        <v>2875</v>
      </c>
      <c r="D233" s="756" t="s">
        <v>2876</v>
      </c>
      <c r="E233" s="756" t="s">
        <v>2877</v>
      </c>
      <c r="F233" s="760">
        <v>3</v>
      </c>
      <c r="G233" s="760">
        <v>87.06</v>
      </c>
      <c r="H233" s="774">
        <v>1</v>
      </c>
      <c r="I233" s="760"/>
      <c r="J233" s="760"/>
      <c r="K233" s="774">
        <v>0</v>
      </c>
      <c r="L233" s="760">
        <v>3</v>
      </c>
      <c r="M233" s="761">
        <v>87.06</v>
      </c>
    </row>
    <row r="234" spans="1:13" ht="14.4" customHeight="1" x14ac:dyDescent="0.3">
      <c r="A234" s="755" t="s">
        <v>1972</v>
      </c>
      <c r="B234" s="756" t="s">
        <v>1665</v>
      </c>
      <c r="C234" s="756" t="s">
        <v>1666</v>
      </c>
      <c r="D234" s="756" t="s">
        <v>1667</v>
      </c>
      <c r="E234" s="756" t="s">
        <v>1668</v>
      </c>
      <c r="F234" s="760"/>
      <c r="G234" s="760"/>
      <c r="H234" s="774">
        <v>0</v>
      </c>
      <c r="I234" s="760">
        <v>7</v>
      </c>
      <c r="J234" s="760">
        <v>72.87</v>
      </c>
      <c r="K234" s="774">
        <v>1</v>
      </c>
      <c r="L234" s="760">
        <v>7</v>
      </c>
      <c r="M234" s="761">
        <v>72.87</v>
      </c>
    </row>
    <row r="235" spans="1:13" ht="14.4" customHeight="1" x14ac:dyDescent="0.3">
      <c r="A235" s="755" t="s">
        <v>1972</v>
      </c>
      <c r="B235" s="756" t="s">
        <v>1665</v>
      </c>
      <c r="C235" s="756" t="s">
        <v>1671</v>
      </c>
      <c r="D235" s="756" t="s">
        <v>1667</v>
      </c>
      <c r="E235" s="756" t="s">
        <v>1672</v>
      </c>
      <c r="F235" s="760"/>
      <c r="G235" s="760"/>
      <c r="H235" s="774">
        <v>0</v>
      </c>
      <c r="I235" s="760">
        <v>2</v>
      </c>
      <c r="J235" s="760">
        <v>96.54</v>
      </c>
      <c r="K235" s="774">
        <v>1</v>
      </c>
      <c r="L235" s="760">
        <v>2</v>
      </c>
      <c r="M235" s="761">
        <v>96.54</v>
      </c>
    </row>
    <row r="236" spans="1:13" ht="14.4" customHeight="1" x14ac:dyDescent="0.3">
      <c r="A236" s="755" t="s">
        <v>1972</v>
      </c>
      <c r="B236" s="756" t="s">
        <v>1673</v>
      </c>
      <c r="C236" s="756" t="s">
        <v>1674</v>
      </c>
      <c r="D236" s="756" t="s">
        <v>1675</v>
      </c>
      <c r="E236" s="756" t="s">
        <v>1676</v>
      </c>
      <c r="F236" s="760"/>
      <c r="G236" s="760"/>
      <c r="H236" s="774">
        <v>0</v>
      </c>
      <c r="I236" s="760">
        <v>7</v>
      </c>
      <c r="J236" s="760">
        <v>510.15999999999997</v>
      </c>
      <c r="K236" s="774">
        <v>1</v>
      </c>
      <c r="L236" s="760">
        <v>7</v>
      </c>
      <c r="M236" s="761">
        <v>510.15999999999997</v>
      </c>
    </row>
    <row r="237" spans="1:13" ht="14.4" customHeight="1" x14ac:dyDescent="0.3">
      <c r="A237" s="755" t="s">
        <v>1972</v>
      </c>
      <c r="B237" s="756" t="s">
        <v>1673</v>
      </c>
      <c r="C237" s="756" t="s">
        <v>1677</v>
      </c>
      <c r="D237" s="756" t="s">
        <v>1675</v>
      </c>
      <c r="E237" s="756" t="s">
        <v>1678</v>
      </c>
      <c r="F237" s="760"/>
      <c r="G237" s="760"/>
      <c r="H237" s="774">
        <v>0</v>
      </c>
      <c r="I237" s="760">
        <v>1</v>
      </c>
      <c r="J237" s="760">
        <v>218.62</v>
      </c>
      <c r="K237" s="774">
        <v>1</v>
      </c>
      <c r="L237" s="760">
        <v>1</v>
      </c>
      <c r="M237" s="761">
        <v>218.62</v>
      </c>
    </row>
    <row r="238" spans="1:13" ht="14.4" customHeight="1" x14ac:dyDescent="0.3">
      <c r="A238" s="755" t="s">
        <v>1972</v>
      </c>
      <c r="B238" s="756" t="s">
        <v>1673</v>
      </c>
      <c r="C238" s="756" t="s">
        <v>1682</v>
      </c>
      <c r="D238" s="756" t="s">
        <v>1675</v>
      </c>
      <c r="E238" s="756" t="s">
        <v>1683</v>
      </c>
      <c r="F238" s="760"/>
      <c r="G238" s="760"/>
      <c r="H238" s="774">
        <v>0</v>
      </c>
      <c r="I238" s="760">
        <v>6</v>
      </c>
      <c r="J238" s="760">
        <v>874.37999999999988</v>
      </c>
      <c r="K238" s="774">
        <v>1</v>
      </c>
      <c r="L238" s="760">
        <v>6</v>
      </c>
      <c r="M238" s="761">
        <v>874.37999999999988</v>
      </c>
    </row>
    <row r="239" spans="1:13" ht="14.4" customHeight="1" x14ac:dyDescent="0.3">
      <c r="A239" s="755" t="s">
        <v>1972</v>
      </c>
      <c r="B239" s="756" t="s">
        <v>3010</v>
      </c>
      <c r="C239" s="756" t="s">
        <v>2402</v>
      </c>
      <c r="D239" s="756" t="s">
        <v>2403</v>
      </c>
      <c r="E239" s="756" t="s">
        <v>2404</v>
      </c>
      <c r="F239" s="760"/>
      <c r="G239" s="760"/>
      <c r="H239" s="774">
        <v>0</v>
      </c>
      <c r="I239" s="760">
        <v>6</v>
      </c>
      <c r="J239" s="760">
        <v>704.76</v>
      </c>
      <c r="K239" s="774">
        <v>1</v>
      </c>
      <c r="L239" s="760">
        <v>6</v>
      </c>
      <c r="M239" s="761">
        <v>704.76</v>
      </c>
    </row>
    <row r="240" spans="1:13" ht="14.4" customHeight="1" x14ac:dyDescent="0.3">
      <c r="A240" s="755" t="s">
        <v>1972</v>
      </c>
      <c r="B240" s="756" t="s">
        <v>3010</v>
      </c>
      <c r="C240" s="756" t="s">
        <v>2886</v>
      </c>
      <c r="D240" s="756" t="s">
        <v>2403</v>
      </c>
      <c r="E240" s="756" t="s">
        <v>2887</v>
      </c>
      <c r="F240" s="760"/>
      <c r="G240" s="760"/>
      <c r="H240" s="774">
        <v>0</v>
      </c>
      <c r="I240" s="760">
        <v>3</v>
      </c>
      <c r="J240" s="760">
        <v>545.81999999999994</v>
      </c>
      <c r="K240" s="774">
        <v>1</v>
      </c>
      <c r="L240" s="760">
        <v>3</v>
      </c>
      <c r="M240" s="761">
        <v>545.81999999999994</v>
      </c>
    </row>
    <row r="241" spans="1:13" ht="14.4" customHeight="1" x14ac:dyDescent="0.3">
      <c r="A241" s="755" t="s">
        <v>1972</v>
      </c>
      <c r="B241" s="756" t="s">
        <v>1693</v>
      </c>
      <c r="C241" s="756" t="s">
        <v>2916</v>
      </c>
      <c r="D241" s="756" t="s">
        <v>2917</v>
      </c>
      <c r="E241" s="756" t="s">
        <v>2918</v>
      </c>
      <c r="F241" s="760">
        <v>1</v>
      </c>
      <c r="G241" s="760">
        <v>280.38</v>
      </c>
      <c r="H241" s="774">
        <v>1</v>
      </c>
      <c r="I241" s="760"/>
      <c r="J241" s="760"/>
      <c r="K241" s="774">
        <v>0</v>
      </c>
      <c r="L241" s="760">
        <v>1</v>
      </c>
      <c r="M241" s="761">
        <v>280.38</v>
      </c>
    </row>
    <row r="242" spans="1:13" ht="14.4" customHeight="1" x14ac:dyDescent="0.3">
      <c r="A242" s="755" t="s">
        <v>1972</v>
      </c>
      <c r="B242" s="756" t="s">
        <v>1700</v>
      </c>
      <c r="C242" s="756" t="s">
        <v>2797</v>
      </c>
      <c r="D242" s="756" t="s">
        <v>2798</v>
      </c>
      <c r="E242" s="756" t="s">
        <v>2799</v>
      </c>
      <c r="F242" s="760"/>
      <c r="G242" s="760"/>
      <c r="H242" s="774">
        <v>0</v>
      </c>
      <c r="I242" s="760">
        <v>6</v>
      </c>
      <c r="J242" s="760">
        <v>353.15999999999997</v>
      </c>
      <c r="K242" s="774">
        <v>1</v>
      </c>
      <c r="L242" s="760">
        <v>6</v>
      </c>
      <c r="M242" s="761">
        <v>353.15999999999997</v>
      </c>
    </row>
    <row r="243" spans="1:13" ht="14.4" customHeight="1" x14ac:dyDescent="0.3">
      <c r="A243" s="755" t="s">
        <v>1972</v>
      </c>
      <c r="B243" s="756" t="s">
        <v>1700</v>
      </c>
      <c r="C243" s="756" t="s">
        <v>1704</v>
      </c>
      <c r="D243" s="756" t="s">
        <v>1702</v>
      </c>
      <c r="E243" s="756" t="s">
        <v>1642</v>
      </c>
      <c r="F243" s="760"/>
      <c r="G243" s="760"/>
      <c r="H243" s="774">
        <v>0</v>
      </c>
      <c r="I243" s="760">
        <v>6</v>
      </c>
      <c r="J243" s="760">
        <v>353.15999999999997</v>
      </c>
      <c r="K243" s="774">
        <v>1</v>
      </c>
      <c r="L243" s="760">
        <v>6</v>
      </c>
      <c r="M243" s="761">
        <v>353.15999999999997</v>
      </c>
    </row>
    <row r="244" spans="1:13" ht="14.4" customHeight="1" x14ac:dyDescent="0.3">
      <c r="A244" s="755" t="s">
        <v>1972</v>
      </c>
      <c r="B244" s="756" t="s">
        <v>1700</v>
      </c>
      <c r="C244" s="756" t="s">
        <v>1705</v>
      </c>
      <c r="D244" s="756" t="s">
        <v>1702</v>
      </c>
      <c r="E244" s="756" t="s">
        <v>1706</v>
      </c>
      <c r="F244" s="760"/>
      <c r="G244" s="760"/>
      <c r="H244" s="774">
        <v>0</v>
      </c>
      <c r="I244" s="760">
        <v>1</v>
      </c>
      <c r="J244" s="760">
        <v>196.21</v>
      </c>
      <c r="K244" s="774">
        <v>1</v>
      </c>
      <c r="L244" s="760">
        <v>1</v>
      </c>
      <c r="M244" s="761">
        <v>196.21</v>
      </c>
    </row>
    <row r="245" spans="1:13" ht="14.4" customHeight="1" x14ac:dyDescent="0.3">
      <c r="A245" s="755" t="s">
        <v>1972</v>
      </c>
      <c r="B245" s="756" t="s">
        <v>1700</v>
      </c>
      <c r="C245" s="756" t="s">
        <v>1707</v>
      </c>
      <c r="D245" s="756" t="s">
        <v>1702</v>
      </c>
      <c r="E245" s="756" t="s">
        <v>1708</v>
      </c>
      <c r="F245" s="760"/>
      <c r="G245" s="760"/>
      <c r="H245" s="774">
        <v>0</v>
      </c>
      <c r="I245" s="760">
        <v>15</v>
      </c>
      <c r="J245" s="760">
        <v>1765.95</v>
      </c>
      <c r="K245" s="774">
        <v>1</v>
      </c>
      <c r="L245" s="760">
        <v>15</v>
      </c>
      <c r="M245" s="761">
        <v>1765.95</v>
      </c>
    </row>
    <row r="246" spans="1:13" ht="14.4" customHeight="1" x14ac:dyDescent="0.3">
      <c r="A246" s="755" t="s">
        <v>1972</v>
      </c>
      <c r="B246" s="756" t="s">
        <v>1713</v>
      </c>
      <c r="C246" s="756" t="s">
        <v>1716</v>
      </c>
      <c r="D246" s="756" t="s">
        <v>1715</v>
      </c>
      <c r="E246" s="756" t="s">
        <v>1708</v>
      </c>
      <c r="F246" s="760"/>
      <c r="G246" s="760"/>
      <c r="H246" s="774">
        <v>0</v>
      </c>
      <c r="I246" s="760">
        <v>3</v>
      </c>
      <c r="J246" s="760">
        <v>543.39</v>
      </c>
      <c r="K246" s="774">
        <v>1</v>
      </c>
      <c r="L246" s="760">
        <v>3</v>
      </c>
      <c r="M246" s="761">
        <v>543.39</v>
      </c>
    </row>
    <row r="247" spans="1:13" ht="14.4" customHeight="1" x14ac:dyDescent="0.3">
      <c r="A247" s="755" t="s">
        <v>1972</v>
      </c>
      <c r="B247" s="756" t="s">
        <v>1713</v>
      </c>
      <c r="C247" s="756" t="s">
        <v>2896</v>
      </c>
      <c r="D247" s="756" t="s">
        <v>1715</v>
      </c>
      <c r="E247" s="756" t="s">
        <v>2323</v>
      </c>
      <c r="F247" s="760"/>
      <c r="G247" s="760"/>
      <c r="H247" s="774">
        <v>0</v>
      </c>
      <c r="I247" s="760">
        <v>3</v>
      </c>
      <c r="J247" s="760">
        <v>835.92</v>
      </c>
      <c r="K247" s="774">
        <v>1</v>
      </c>
      <c r="L247" s="760">
        <v>3</v>
      </c>
      <c r="M247" s="761">
        <v>835.92</v>
      </c>
    </row>
    <row r="248" spans="1:13" ht="14.4" customHeight="1" x14ac:dyDescent="0.3">
      <c r="A248" s="755" t="s">
        <v>1972</v>
      </c>
      <c r="B248" s="756" t="s">
        <v>3007</v>
      </c>
      <c r="C248" s="756" t="s">
        <v>2829</v>
      </c>
      <c r="D248" s="756" t="s">
        <v>2537</v>
      </c>
      <c r="E248" s="756" t="s">
        <v>2538</v>
      </c>
      <c r="F248" s="760"/>
      <c r="G248" s="760"/>
      <c r="H248" s="774">
        <v>0</v>
      </c>
      <c r="I248" s="760">
        <v>6</v>
      </c>
      <c r="J248" s="760">
        <v>1112.04</v>
      </c>
      <c r="K248" s="774">
        <v>1</v>
      </c>
      <c r="L248" s="760">
        <v>6</v>
      </c>
      <c r="M248" s="761">
        <v>1112.04</v>
      </c>
    </row>
    <row r="249" spans="1:13" ht="14.4" customHeight="1" x14ac:dyDescent="0.3">
      <c r="A249" s="755" t="s">
        <v>1972</v>
      </c>
      <c r="B249" s="756" t="s">
        <v>1726</v>
      </c>
      <c r="C249" s="756" t="s">
        <v>1736</v>
      </c>
      <c r="D249" s="756" t="s">
        <v>1002</v>
      </c>
      <c r="E249" s="756" t="s">
        <v>1737</v>
      </c>
      <c r="F249" s="760"/>
      <c r="G249" s="760"/>
      <c r="H249" s="774">
        <v>0</v>
      </c>
      <c r="I249" s="760">
        <v>1</v>
      </c>
      <c r="J249" s="760">
        <v>79.03</v>
      </c>
      <c r="K249" s="774">
        <v>1</v>
      </c>
      <c r="L249" s="760">
        <v>1</v>
      </c>
      <c r="M249" s="761">
        <v>79.03</v>
      </c>
    </row>
    <row r="250" spans="1:13" ht="14.4" customHeight="1" x14ac:dyDescent="0.3">
      <c r="A250" s="755" t="s">
        <v>1972</v>
      </c>
      <c r="B250" s="756" t="s">
        <v>1726</v>
      </c>
      <c r="C250" s="756" t="s">
        <v>1740</v>
      </c>
      <c r="D250" s="756" t="s">
        <v>1728</v>
      </c>
      <c r="E250" s="756" t="s">
        <v>1741</v>
      </c>
      <c r="F250" s="760"/>
      <c r="G250" s="760"/>
      <c r="H250" s="774">
        <v>0</v>
      </c>
      <c r="I250" s="760">
        <v>2</v>
      </c>
      <c r="J250" s="760">
        <v>92.14</v>
      </c>
      <c r="K250" s="774">
        <v>1</v>
      </c>
      <c r="L250" s="760">
        <v>2</v>
      </c>
      <c r="M250" s="761">
        <v>92.14</v>
      </c>
    </row>
    <row r="251" spans="1:13" ht="14.4" customHeight="1" x14ac:dyDescent="0.3">
      <c r="A251" s="755" t="s">
        <v>1972</v>
      </c>
      <c r="B251" s="756" t="s">
        <v>1726</v>
      </c>
      <c r="C251" s="756" t="s">
        <v>2557</v>
      </c>
      <c r="D251" s="756" t="s">
        <v>2558</v>
      </c>
      <c r="E251" s="756" t="s">
        <v>2559</v>
      </c>
      <c r="F251" s="760"/>
      <c r="G251" s="760"/>
      <c r="H251" s="774">
        <v>0</v>
      </c>
      <c r="I251" s="760">
        <v>1</v>
      </c>
      <c r="J251" s="760">
        <v>118.54</v>
      </c>
      <c r="K251" s="774">
        <v>1</v>
      </c>
      <c r="L251" s="760">
        <v>1</v>
      </c>
      <c r="M251" s="761">
        <v>118.54</v>
      </c>
    </row>
    <row r="252" spans="1:13" ht="14.4" customHeight="1" x14ac:dyDescent="0.3">
      <c r="A252" s="755" t="s">
        <v>1972</v>
      </c>
      <c r="B252" s="756" t="s">
        <v>1798</v>
      </c>
      <c r="C252" s="756" t="s">
        <v>1801</v>
      </c>
      <c r="D252" s="756" t="s">
        <v>626</v>
      </c>
      <c r="E252" s="756" t="s">
        <v>1802</v>
      </c>
      <c r="F252" s="760"/>
      <c r="G252" s="760"/>
      <c r="H252" s="774">
        <v>0</v>
      </c>
      <c r="I252" s="760">
        <v>6</v>
      </c>
      <c r="J252" s="760">
        <v>290.52</v>
      </c>
      <c r="K252" s="774">
        <v>1</v>
      </c>
      <c r="L252" s="760">
        <v>6</v>
      </c>
      <c r="M252" s="761">
        <v>290.52</v>
      </c>
    </row>
    <row r="253" spans="1:13" ht="14.4" customHeight="1" x14ac:dyDescent="0.3">
      <c r="A253" s="755" t="s">
        <v>1972</v>
      </c>
      <c r="B253" s="756" t="s">
        <v>1803</v>
      </c>
      <c r="C253" s="756" t="s">
        <v>2583</v>
      </c>
      <c r="D253" s="756" t="s">
        <v>2584</v>
      </c>
      <c r="E253" s="756" t="s">
        <v>2531</v>
      </c>
      <c r="F253" s="760">
        <v>2</v>
      </c>
      <c r="G253" s="760">
        <v>145.1</v>
      </c>
      <c r="H253" s="774">
        <v>1</v>
      </c>
      <c r="I253" s="760"/>
      <c r="J253" s="760"/>
      <c r="K253" s="774">
        <v>0</v>
      </c>
      <c r="L253" s="760">
        <v>2</v>
      </c>
      <c r="M253" s="761">
        <v>145.1</v>
      </c>
    </row>
    <row r="254" spans="1:13" ht="14.4" customHeight="1" x14ac:dyDescent="0.3">
      <c r="A254" s="755" t="s">
        <v>1972</v>
      </c>
      <c r="B254" s="756" t="s">
        <v>1803</v>
      </c>
      <c r="C254" s="756" t="s">
        <v>1806</v>
      </c>
      <c r="D254" s="756" t="s">
        <v>1051</v>
      </c>
      <c r="E254" s="756" t="s">
        <v>1807</v>
      </c>
      <c r="F254" s="760">
        <v>4</v>
      </c>
      <c r="G254" s="760">
        <v>145.08000000000001</v>
      </c>
      <c r="H254" s="774">
        <v>1</v>
      </c>
      <c r="I254" s="760"/>
      <c r="J254" s="760"/>
      <c r="K254" s="774">
        <v>0</v>
      </c>
      <c r="L254" s="760">
        <v>4</v>
      </c>
      <c r="M254" s="761">
        <v>145.08000000000001</v>
      </c>
    </row>
    <row r="255" spans="1:13" ht="14.4" customHeight="1" x14ac:dyDescent="0.3">
      <c r="A255" s="755" t="s">
        <v>1972</v>
      </c>
      <c r="B255" s="756" t="s">
        <v>1822</v>
      </c>
      <c r="C255" s="756" t="s">
        <v>1823</v>
      </c>
      <c r="D255" s="756" t="s">
        <v>1824</v>
      </c>
      <c r="E255" s="756" t="s">
        <v>1825</v>
      </c>
      <c r="F255" s="760"/>
      <c r="G255" s="760"/>
      <c r="H255" s="774"/>
      <c r="I255" s="760">
        <v>12</v>
      </c>
      <c r="J255" s="760">
        <v>0</v>
      </c>
      <c r="K255" s="774"/>
      <c r="L255" s="760">
        <v>12</v>
      </c>
      <c r="M255" s="761">
        <v>0</v>
      </c>
    </row>
    <row r="256" spans="1:13" ht="14.4" customHeight="1" x14ac:dyDescent="0.3">
      <c r="A256" s="755" t="s">
        <v>1972</v>
      </c>
      <c r="B256" s="756" t="s">
        <v>3005</v>
      </c>
      <c r="C256" s="756" t="s">
        <v>2834</v>
      </c>
      <c r="D256" s="756" t="s">
        <v>2835</v>
      </c>
      <c r="E256" s="756" t="s">
        <v>2836</v>
      </c>
      <c r="F256" s="760">
        <v>4</v>
      </c>
      <c r="G256" s="760">
        <v>2036.4</v>
      </c>
      <c r="H256" s="774">
        <v>1</v>
      </c>
      <c r="I256" s="760"/>
      <c r="J256" s="760"/>
      <c r="K256" s="774">
        <v>0</v>
      </c>
      <c r="L256" s="760">
        <v>4</v>
      </c>
      <c r="M256" s="761">
        <v>2036.4</v>
      </c>
    </row>
    <row r="257" spans="1:13" ht="14.4" customHeight="1" x14ac:dyDescent="0.3">
      <c r="A257" s="755" t="s">
        <v>1972</v>
      </c>
      <c r="B257" s="756" t="s">
        <v>1869</v>
      </c>
      <c r="C257" s="756" t="s">
        <v>2883</v>
      </c>
      <c r="D257" s="756" t="s">
        <v>609</v>
      </c>
      <c r="E257" s="756" t="s">
        <v>1710</v>
      </c>
      <c r="F257" s="760"/>
      <c r="G257" s="760"/>
      <c r="H257" s="774">
        <v>0</v>
      </c>
      <c r="I257" s="760">
        <v>1</v>
      </c>
      <c r="J257" s="760">
        <v>283.86</v>
      </c>
      <c r="K257" s="774">
        <v>1</v>
      </c>
      <c r="L257" s="760">
        <v>1</v>
      </c>
      <c r="M257" s="761">
        <v>283.86</v>
      </c>
    </row>
    <row r="258" spans="1:13" ht="14.4" customHeight="1" x14ac:dyDescent="0.3">
      <c r="A258" s="755" t="s">
        <v>1972</v>
      </c>
      <c r="B258" s="756" t="s">
        <v>1871</v>
      </c>
      <c r="C258" s="756" t="s">
        <v>1872</v>
      </c>
      <c r="D258" s="756" t="s">
        <v>1873</v>
      </c>
      <c r="E258" s="756" t="s">
        <v>1874</v>
      </c>
      <c r="F258" s="760"/>
      <c r="G258" s="760"/>
      <c r="H258" s="774">
        <v>0</v>
      </c>
      <c r="I258" s="760">
        <v>3</v>
      </c>
      <c r="J258" s="760">
        <v>368.88</v>
      </c>
      <c r="K258" s="774">
        <v>1</v>
      </c>
      <c r="L258" s="760">
        <v>3</v>
      </c>
      <c r="M258" s="761">
        <v>368.88</v>
      </c>
    </row>
    <row r="259" spans="1:13" ht="14.4" customHeight="1" x14ac:dyDescent="0.3">
      <c r="A259" s="755" t="s">
        <v>1972</v>
      </c>
      <c r="B259" s="756" t="s">
        <v>1871</v>
      </c>
      <c r="C259" s="756" t="s">
        <v>2905</v>
      </c>
      <c r="D259" s="756" t="s">
        <v>2906</v>
      </c>
      <c r="E259" s="756" t="s">
        <v>2907</v>
      </c>
      <c r="F259" s="760"/>
      <c r="G259" s="760"/>
      <c r="H259" s="774">
        <v>0</v>
      </c>
      <c r="I259" s="760">
        <v>2</v>
      </c>
      <c r="J259" s="760">
        <v>170.32</v>
      </c>
      <c r="K259" s="774">
        <v>1</v>
      </c>
      <c r="L259" s="760">
        <v>2</v>
      </c>
      <c r="M259" s="761">
        <v>170.32</v>
      </c>
    </row>
    <row r="260" spans="1:13" ht="14.4" customHeight="1" x14ac:dyDescent="0.3">
      <c r="A260" s="755" t="s">
        <v>1972</v>
      </c>
      <c r="B260" s="756" t="s">
        <v>1892</v>
      </c>
      <c r="C260" s="756" t="s">
        <v>2754</v>
      </c>
      <c r="D260" s="756" t="s">
        <v>683</v>
      </c>
      <c r="E260" s="756" t="s">
        <v>2755</v>
      </c>
      <c r="F260" s="760"/>
      <c r="G260" s="760"/>
      <c r="H260" s="774"/>
      <c r="I260" s="760">
        <v>1</v>
      </c>
      <c r="J260" s="760">
        <v>0</v>
      </c>
      <c r="K260" s="774"/>
      <c r="L260" s="760">
        <v>1</v>
      </c>
      <c r="M260" s="761">
        <v>0</v>
      </c>
    </row>
    <row r="261" spans="1:13" ht="14.4" customHeight="1" x14ac:dyDescent="0.3">
      <c r="A261" s="755" t="s">
        <v>1972</v>
      </c>
      <c r="B261" s="756" t="s">
        <v>3006</v>
      </c>
      <c r="C261" s="756" t="s">
        <v>2817</v>
      </c>
      <c r="D261" s="756" t="s">
        <v>2818</v>
      </c>
      <c r="E261" s="756" t="s">
        <v>2450</v>
      </c>
      <c r="F261" s="760"/>
      <c r="G261" s="760"/>
      <c r="H261" s="774">
        <v>0</v>
      </c>
      <c r="I261" s="760">
        <v>2</v>
      </c>
      <c r="J261" s="760">
        <v>528.46</v>
      </c>
      <c r="K261" s="774">
        <v>1</v>
      </c>
      <c r="L261" s="760">
        <v>2</v>
      </c>
      <c r="M261" s="761">
        <v>528.46</v>
      </c>
    </row>
    <row r="262" spans="1:13" ht="14.4" customHeight="1" x14ac:dyDescent="0.3">
      <c r="A262" s="755" t="s">
        <v>1973</v>
      </c>
      <c r="B262" s="756" t="s">
        <v>1542</v>
      </c>
      <c r="C262" s="756" t="s">
        <v>1545</v>
      </c>
      <c r="D262" s="756" t="s">
        <v>1546</v>
      </c>
      <c r="E262" s="756" t="s">
        <v>1547</v>
      </c>
      <c r="F262" s="760"/>
      <c r="G262" s="760"/>
      <c r="H262" s="774">
        <v>0</v>
      </c>
      <c r="I262" s="760">
        <v>2</v>
      </c>
      <c r="J262" s="760">
        <v>57.62</v>
      </c>
      <c r="K262" s="774">
        <v>1</v>
      </c>
      <c r="L262" s="760">
        <v>2</v>
      </c>
      <c r="M262" s="761">
        <v>57.62</v>
      </c>
    </row>
    <row r="263" spans="1:13" ht="14.4" customHeight="1" x14ac:dyDescent="0.3">
      <c r="A263" s="755" t="s">
        <v>1973</v>
      </c>
      <c r="B263" s="756" t="s">
        <v>1591</v>
      </c>
      <c r="C263" s="756" t="s">
        <v>2280</v>
      </c>
      <c r="D263" s="756" t="s">
        <v>842</v>
      </c>
      <c r="E263" s="756" t="s">
        <v>1595</v>
      </c>
      <c r="F263" s="760"/>
      <c r="G263" s="760"/>
      <c r="H263" s="774">
        <v>0</v>
      </c>
      <c r="I263" s="760">
        <v>4</v>
      </c>
      <c r="J263" s="760">
        <v>2945.32</v>
      </c>
      <c r="K263" s="774">
        <v>1</v>
      </c>
      <c r="L263" s="760">
        <v>4</v>
      </c>
      <c r="M263" s="761">
        <v>2945.32</v>
      </c>
    </row>
    <row r="264" spans="1:13" ht="14.4" customHeight="1" x14ac:dyDescent="0.3">
      <c r="A264" s="755" t="s">
        <v>1973</v>
      </c>
      <c r="B264" s="756" t="s">
        <v>1626</v>
      </c>
      <c r="C264" s="756" t="s">
        <v>1627</v>
      </c>
      <c r="D264" s="756" t="s">
        <v>1628</v>
      </c>
      <c r="E264" s="756" t="s">
        <v>1629</v>
      </c>
      <c r="F264" s="760"/>
      <c r="G264" s="760"/>
      <c r="H264" s="774">
        <v>0</v>
      </c>
      <c r="I264" s="760">
        <v>2</v>
      </c>
      <c r="J264" s="760">
        <v>262.64</v>
      </c>
      <c r="K264" s="774">
        <v>1</v>
      </c>
      <c r="L264" s="760">
        <v>2</v>
      </c>
      <c r="M264" s="761">
        <v>262.64</v>
      </c>
    </row>
    <row r="265" spans="1:13" ht="14.4" customHeight="1" x14ac:dyDescent="0.3">
      <c r="A265" s="755" t="s">
        <v>1973</v>
      </c>
      <c r="B265" s="756" t="s">
        <v>1638</v>
      </c>
      <c r="C265" s="756" t="s">
        <v>1639</v>
      </c>
      <c r="D265" s="756" t="s">
        <v>1159</v>
      </c>
      <c r="E265" s="756" t="s">
        <v>1640</v>
      </c>
      <c r="F265" s="760"/>
      <c r="G265" s="760"/>
      <c r="H265" s="774">
        <v>0</v>
      </c>
      <c r="I265" s="760">
        <v>2</v>
      </c>
      <c r="J265" s="760">
        <v>70.22</v>
      </c>
      <c r="K265" s="774">
        <v>1</v>
      </c>
      <c r="L265" s="760">
        <v>2</v>
      </c>
      <c r="M265" s="761">
        <v>70.22</v>
      </c>
    </row>
    <row r="266" spans="1:13" ht="14.4" customHeight="1" x14ac:dyDescent="0.3">
      <c r="A266" s="755" t="s">
        <v>1973</v>
      </c>
      <c r="B266" s="756" t="s">
        <v>3008</v>
      </c>
      <c r="C266" s="756" t="s">
        <v>2205</v>
      </c>
      <c r="D266" s="756" t="s">
        <v>2206</v>
      </c>
      <c r="E266" s="756" t="s">
        <v>2207</v>
      </c>
      <c r="F266" s="760"/>
      <c r="G266" s="760"/>
      <c r="H266" s="774">
        <v>0</v>
      </c>
      <c r="I266" s="760">
        <v>2</v>
      </c>
      <c r="J266" s="760">
        <v>503.04</v>
      </c>
      <c r="K266" s="774">
        <v>1</v>
      </c>
      <c r="L266" s="760">
        <v>2</v>
      </c>
      <c r="M266" s="761">
        <v>503.04</v>
      </c>
    </row>
    <row r="267" spans="1:13" ht="14.4" customHeight="1" x14ac:dyDescent="0.3">
      <c r="A267" s="755" t="s">
        <v>1973</v>
      </c>
      <c r="B267" s="756" t="s">
        <v>1658</v>
      </c>
      <c r="C267" s="756" t="s">
        <v>1659</v>
      </c>
      <c r="D267" s="756" t="s">
        <v>1135</v>
      </c>
      <c r="E267" s="756" t="s">
        <v>1640</v>
      </c>
      <c r="F267" s="760"/>
      <c r="G267" s="760"/>
      <c r="H267" s="774">
        <v>0</v>
      </c>
      <c r="I267" s="760">
        <v>2</v>
      </c>
      <c r="J267" s="760">
        <v>96.54</v>
      </c>
      <c r="K267" s="774">
        <v>1</v>
      </c>
      <c r="L267" s="760">
        <v>2</v>
      </c>
      <c r="M267" s="761">
        <v>96.54</v>
      </c>
    </row>
    <row r="268" spans="1:13" ht="14.4" customHeight="1" x14ac:dyDescent="0.3">
      <c r="A268" s="755" t="s">
        <v>1973</v>
      </c>
      <c r="B268" s="756" t="s">
        <v>1658</v>
      </c>
      <c r="C268" s="756" t="s">
        <v>2522</v>
      </c>
      <c r="D268" s="756" t="s">
        <v>2523</v>
      </c>
      <c r="E268" s="756" t="s">
        <v>2126</v>
      </c>
      <c r="F268" s="760"/>
      <c r="G268" s="760"/>
      <c r="H268" s="774">
        <v>0</v>
      </c>
      <c r="I268" s="760">
        <v>2</v>
      </c>
      <c r="J268" s="760">
        <v>96.54</v>
      </c>
      <c r="K268" s="774">
        <v>1</v>
      </c>
      <c r="L268" s="760">
        <v>2</v>
      </c>
      <c r="M268" s="761">
        <v>96.54</v>
      </c>
    </row>
    <row r="269" spans="1:13" ht="14.4" customHeight="1" x14ac:dyDescent="0.3">
      <c r="A269" s="755" t="s">
        <v>1973</v>
      </c>
      <c r="B269" s="756" t="s">
        <v>1673</v>
      </c>
      <c r="C269" s="756" t="s">
        <v>1682</v>
      </c>
      <c r="D269" s="756" t="s">
        <v>1675</v>
      </c>
      <c r="E269" s="756" t="s">
        <v>1683</v>
      </c>
      <c r="F269" s="760"/>
      <c r="G269" s="760"/>
      <c r="H269" s="774">
        <v>0</v>
      </c>
      <c r="I269" s="760">
        <v>2</v>
      </c>
      <c r="J269" s="760">
        <v>291.45999999999998</v>
      </c>
      <c r="K269" s="774">
        <v>1</v>
      </c>
      <c r="L269" s="760">
        <v>2</v>
      </c>
      <c r="M269" s="761">
        <v>291.45999999999998</v>
      </c>
    </row>
    <row r="270" spans="1:13" ht="14.4" customHeight="1" x14ac:dyDescent="0.3">
      <c r="A270" s="755" t="s">
        <v>1973</v>
      </c>
      <c r="B270" s="756" t="s">
        <v>1713</v>
      </c>
      <c r="C270" s="756" t="s">
        <v>1714</v>
      </c>
      <c r="D270" s="756" t="s">
        <v>1715</v>
      </c>
      <c r="E270" s="756" t="s">
        <v>1642</v>
      </c>
      <c r="F270" s="760"/>
      <c r="G270" s="760"/>
      <c r="H270" s="774">
        <v>0</v>
      </c>
      <c r="I270" s="760">
        <v>2</v>
      </c>
      <c r="J270" s="760">
        <v>235.46</v>
      </c>
      <c r="K270" s="774">
        <v>1</v>
      </c>
      <c r="L270" s="760">
        <v>2</v>
      </c>
      <c r="M270" s="761">
        <v>235.46</v>
      </c>
    </row>
    <row r="271" spans="1:13" ht="14.4" customHeight="1" x14ac:dyDescent="0.3">
      <c r="A271" s="755" t="s">
        <v>1973</v>
      </c>
      <c r="B271" s="756" t="s">
        <v>1822</v>
      </c>
      <c r="C271" s="756" t="s">
        <v>1823</v>
      </c>
      <c r="D271" s="756" t="s">
        <v>1824</v>
      </c>
      <c r="E271" s="756" t="s">
        <v>1825</v>
      </c>
      <c r="F271" s="760"/>
      <c r="G271" s="760"/>
      <c r="H271" s="774"/>
      <c r="I271" s="760">
        <v>4</v>
      </c>
      <c r="J271" s="760">
        <v>0</v>
      </c>
      <c r="K271" s="774"/>
      <c r="L271" s="760">
        <v>4</v>
      </c>
      <c r="M271" s="761">
        <v>0</v>
      </c>
    </row>
    <row r="272" spans="1:13" ht="14.4" customHeight="1" x14ac:dyDescent="0.3">
      <c r="A272" s="755" t="s">
        <v>1973</v>
      </c>
      <c r="B272" s="756" t="s">
        <v>1857</v>
      </c>
      <c r="C272" s="756" t="s">
        <v>1858</v>
      </c>
      <c r="D272" s="756" t="s">
        <v>1329</v>
      </c>
      <c r="E272" s="756" t="s">
        <v>1859</v>
      </c>
      <c r="F272" s="760"/>
      <c r="G272" s="760"/>
      <c r="H272" s="774"/>
      <c r="I272" s="760">
        <v>2</v>
      </c>
      <c r="J272" s="760">
        <v>0</v>
      </c>
      <c r="K272" s="774"/>
      <c r="L272" s="760">
        <v>2</v>
      </c>
      <c r="M272" s="761">
        <v>0</v>
      </c>
    </row>
    <row r="273" spans="1:13" ht="14.4" customHeight="1" x14ac:dyDescent="0.3">
      <c r="A273" s="755" t="s">
        <v>1973</v>
      </c>
      <c r="B273" s="756" t="s">
        <v>3012</v>
      </c>
      <c r="C273" s="756" t="s">
        <v>2516</v>
      </c>
      <c r="D273" s="756" t="s">
        <v>2517</v>
      </c>
      <c r="E273" s="756" t="s">
        <v>2518</v>
      </c>
      <c r="F273" s="760">
        <v>2</v>
      </c>
      <c r="G273" s="760">
        <v>0</v>
      </c>
      <c r="H273" s="774"/>
      <c r="I273" s="760"/>
      <c r="J273" s="760"/>
      <c r="K273" s="774"/>
      <c r="L273" s="760">
        <v>2</v>
      </c>
      <c r="M273" s="761">
        <v>0</v>
      </c>
    </row>
    <row r="274" spans="1:13" ht="14.4" customHeight="1" x14ac:dyDescent="0.3">
      <c r="A274" s="755" t="s">
        <v>1973</v>
      </c>
      <c r="B274" s="756" t="s">
        <v>1606</v>
      </c>
      <c r="C274" s="756" t="s">
        <v>1612</v>
      </c>
      <c r="D274" s="756" t="s">
        <v>1608</v>
      </c>
      <c r="E274" s="756" t="s">
        <v>1613</v>
      </c>
      <c r="F274" s="760"/>
      <c r="G274" s="760"/>
      <c r="H274" s="774">
        <v>0</v>
      </c>
      <c r="I274" s="760">
        <v>2</v>
      </c>
      <c r="J274" s="760">
        <v>3775.8</v>
      </c>
      <c r="K274" s="774">
        <v>1</v>
      </c>
      <c r="L274" s="760">
        <v>2</v>
      </c>
      <c r="M274" s="761">
        <v>3775.8</v>
      </c>
    </row>
    <row r="275" spans="1:13" ht="14.4" customHeight="1" x14ac:dyDescent="0.3">
      <c r="A275" s="755" t="s">
        <v>1975</v>
      </c>
      <c r="B275" s="756" t="s">
        <v>1542</v>
      </c>
      <c r="C275" s="756" t="s">
        <v>2149</v>
      </c>
      <c r="D275" s="756" t="s">
        <v>1546</v>
      </c>
      <c r="E275" s="756" t="s">
        <v>1547</v>
      </c>
      <c r="F275" s="760"/>
      <c r="G275" s="760"/>
      <c r="H275" s="774">
        <v>0</v>
      </c>
      <c r="I275" s="760">
        <v>3</v>
      </c>
      <c r="J275" s="760">
        <v>86.429999999999993</v>
      </c>
      <c r="K275" s="774">
        <v>1</v>
      </c>
      <c r="L275" s="760">
        <v>3</v>
      </c>
      <c r="M275" s="761">
        <v>86.429999999999993</v>
      </c>
    </row>
    <row r="276" spans="1:13" ht="14.4" customHeight="1" x14ac:dyDescent="0.3">
      <c r="A276" s="755" t="s">
        <v>1975</v>
      </c>
      <c r="B276" s="756" t="s">
        <v>1542</v>
      </c>
      <c r="C276" s="756" t="s">
        <v>2492</v>
      </c>
      <c r="D276" s="756" t="s">
        <v>1546</v>
      </c>
      <c r="E276" s="756" t="s">
        <v>2493</v>
      </c>
      <c r="F276" s="760"/>
      <c r="G276" s="760"/>
      <c r="H276" s="774">
        <v>0</v>
      </c>
      <c r="I276" s="760">
        <v>2</v>
      </c>
      <c r="J276" s="760">
        <v>46.84</v>
      </c>
      <c r="K276" s="774">
        <v>1</v>
      </c>
      <c r="L276" s="760">
        <v>2</v>
      </c>
      <c r="M276" s="761">
        <v>46.84</v>
      </c>
    </row>
    <row r="277" spans="1:13" ht="14.4" customHeight="1" x14ac:dyDescent="0.3">
      <c r="A277" s="755" t="s">
        <v>1975</v>
      </c>
      <c r="B277" s="756" t="s">
        <v>1542</v>
      </c>
      <c r="C277" s="756" t="s">
        <v>1545</v>
      </c>
      <c r="D277" s="756" t="s">
        <v>1546</v>
      </c>
      <c r="E277" s="756" t="s">
        <v>1547</v>
      </c>
      <c r="F277" s="760"/>
      <c r="G277" s="760"/>
      <c r="H277" s="774">
        <v>0</v>
      </c>
      <c r="I277" s="760">
        <v>2</v>
      </c>
      <c r="J277" s="760">
        <v>57.62</v>
      </c>
      <c r="K277" s="774">
        <v>1</v>
      </c>
      <c r="L277" s="760">
        <v>2</v>
      </c>
      <c r="M277" s="761">
        <v>57.62</v>
      </c>
    </row>
    <row r="278" spans="1:13" ht="14.4" customHeight="1" x14ac:dyDescent="0.3">
      <c r="A278" s="755" t="s">
        <v>1975</v>
      </c>
      <c r="B278" s="756" t="s">
        <v>1579</v>
      </c>
      <c r="C278" s="756" t="s">
        <v>2482</v>
      </c>
      <c r="D278" s="756" t="s">
        <v>1183</v>
      </c>
      <c r="E278" s="756" t="s">
        <v>2483</v>
      </c>
      <c r="F278" s="760"/>
      <c r="G278" s="760"/>
      <c r="H278" s="774">
        <v>0</v>
      </c>
      <c r="I278" s="760">
        <v>1</v>
      </c>
      <c r="J278" s="760">
        <v>86.43</v>
      </c>
      <c r="K278" s="774">
        <v>1</v>
      </c>
      <c r="L278" s="760">
        <v>1</v>
      </c>
      <c r="M278" s="761">
        <v>86.43</v>
      </c>
    </row>
    <row r="279" spans="1:13" ht="14.4" customHeight="1" x14ac:dyDescent="0.3">
      <c r="A279" s="755" t="s">
        <v>1975</v>
      </c>
      <c r="B279" s="756" t="s">
        <v>1579</v>
      </c>
      <c r="C279" s="756" t="s">
        <v>1582</v>
      </c>
      <c r="D279" s="756" t="s">
        <v>1183</v>
      </c>
      <c r="E279" s="756" t="s">
        <v>1583</v>
      </c>
      <c r="F279" s="760"/>
      <c r="G279" s="760"/>
      <c r="H279" s="774">
        <v>0</v>
      </c>
      <c r="I279" s="760">
        <v>1</v>
      </c>
      <c r="J279" s="760">
        <v>43.21</v>
      </c>
      <c r="K279" s="774">
        <v>1</v>
      </c>
      <c r="L279" s="760">
        <v>1</v>
      </c>
      <c r="M279" s="761">
        <v>43.21</v>
      </c>
    </row>
    <row r="280" spans="1:13" ht="14.4" customHeight="1" x14ac:dyDescent="0.3">
      <c r="A280" s="755" t="s">
        <v>1975</v>
      </c>
      <c r="B280" s="756" t="s">
        <v>1584</v>
      </c>
      <c r="C280" s="756" t="s">
        <v>1588</v>
      </c>
      <c r="D280" s="756" t="s">
        <v>1589</v>
      </c>
      <c r="E280" s="756" t="s">
        <v>1590</v>
      </c>
      <c r="F280" s="760"/>
      <c r="G280" s="760"/>
      <c r="H280" s="774">
        <v>0</v>
      </c>
      <c r="I280" s="760">
        <v>1</v>
      </c>
      <c r="J280" s="760">
        <v>120.61</v>
      </c>
      <c r="K280" s="774">
        <v>1</v>
      </c>
      <c r="L280" s="760">
        <v>1</v>
      </c>
      <c r="M280" s="761">
        <v>120.61</v>
      </c>
    </row>
    <row r="281" spans="1:13" ht="14.4" customHeight="1" x14ac:dyDescent="0.3">
      <c r="A281" s="755" t="s">
        <v>1975</v>
      </c>
      <c r="B281" s="756" t="s">
        <v>1584</v>
      </c>
      <c r="C281" s="756" t="s">
        <v>2504</v>
      </c>
      <c r="D281" s="756" t="s">
        <v>1589</v>
      </c>
      <c r="E281" s="756" t="s">
        <v>2505</v>
      </c>
      <c r="F281" s="760"/>
      <c r="G281" s="760"/>
      <c r="H281" s="774">
        <v>0</v>
      </c>
      <c r="I281" s="760">
        <v>3</v>
      </c>
      <c r="J281" s="760">
        <v>554.22</v>
      </c>
      <c r="K281" s="774">
        <v>1</v>
      </c>
      <c r="L281" s="760">
        <v>3</v>
      </c>
      <c r="M281" s="761">
        <v>554.22</v>
      </c>
    </row>
    <row r="282" spans="1:13" ht="14.4" customHeight="1" x14ac:dyDescent="0.3">
      <c r="A282" s="755" t="s">
        <v>1975</v>
      </c>
      <c r="B282" s="756" t="s">
        <v>1591</v>
      </c>
      <c r="C282" s="756" t="s">
        <v>2131</v>
      </c>
      <c r="D282" s="756" t="s">
        <v>842</v>
      </c>
      <c r="E282" s="756" t="s">
        <v>1593</v>
      </c>
      <c r="F282" s="760"/>
      <c r="G282" s="760"/>
      <c r="H282" s="774">
        <v>0</v>
      </c>
      <c r="I282" s="760">
        <v>2</v>
      </c>
      <c r="J282" s="760">
        <v>736.32</v>
      </c>
      <c r="K282" s="774">
        <v>1</v>
      </c>
      <c r="L282" s="760">
        <v>2</v>
      </c>
      <c r="M282" s="761">
        <v>736.32</v>
      </c>
    </row>
    <row r="283" spans="1:13" ht="14.4" customHeight="1" x14ac:dyDescent="0.3">
      <c r="A283" s="755" t="s">
        <v>1975</v>
      </c>
      <c r="B283" s="756" t="s">
        <v>1591</v>
      </c>
      <c r="C283" s="756" t="s">
        <v>2132</v>
      </c>
      <c r="D283" s="756" t="s">
        <v>842</v>
      </c>
      <c r="E283" s="756" t="s">
        <v>1597</v>
      </c>
      <c r="F283" s="760"/>
      <c r="G283" s="760"/>
      <c r="H283" s="774">
        <v>0</v>
      </c>
      <c r="I283" s="760">
        <v>1</v>
      </c>
      <c r="J283" s="760">
        <v>490.89</v>
      </c>
      <c r="K283" s="774">
        <v>1</v>
      </c>
      <c r="L283" s="760">
        <v>1</v>
      </c>
      <c r="M283" s="761">
        <v>490.89</v>
      </c>
    </row>
    <row r="284" spans="1:13" ht="14.4" customHeight="1" x14ac:dyDescent="0.3">
      <c r="A284" s="755" t="s">
        <v>1975</v>
      </c>
      <c r="B284" s="756" t="s">
        <v>1591</v>
      </c>
      <c r="C284" s="756" t="s">
        <v>2280</v>
      </c>
      <c r="D284" s="756" t="s">
        <v>842</v>
      </c>
      <c r="E284" s="756" t="s">
        <v>1595</v>
      </c>
      <c r="F284" s="760"/>
      <c r="G284" s="760"/>
      <c r="H284" s="774">
        <v>0</v>
      </c>
      <c r="I284" s="760">
        <v>1</v>
      </c>
      <c r="J284" s="760">
        <v>736.33</v>
      </c>
      <c r="K284" s="774">
        <v>1</v>
      </c>
      <c r="L284" s="760">
        <v>1</v>
      </c>
      <c r="M284" s="761">
        <v>736.33</v>
      </c>
    </row>
    <row r="285" spans="1:13" ht="14.4" customHeight="1" x14ac:dyDescent="0.3">
      <c r="A285" s="755" t="s">
        <v>1975</v>
      </c>
      <c r="B285" s="756" t="s">
        <v>1600</v>
      </c>
      <c r="C285" s="756" t="s">
        <v>1601</v>
      </c>
      <c r="D285" s="756" t="s">
        <v>1602</v>
      </c>
      <c r="E285" s="756" t="s">
        <v>1603</v>
      </c>
      <c r="F285" s="760"/>
      <c r="G285" s="760"/>
      <c r="H285" s="774">
        <v>0</v>
      </c>
      <c r="I285" s="760">
        <v>2</v>
      </c>
      <c r="J285" s="760">
        <v>186.86</v>
      </c>
      <c r="K285" s="774">
        <v>1</v>
      </c>
      <c r="L285" s="760">
        <v>2</v>
      </c>
      <c r="M285" s="761">
        <v>186.86</v>
      </c>
    </row>
    <row r="286" spans="1:13" ht="14.4" customHeight="1" x14ac:dyDescent="0.3">
      <c r="A286" s="755" t="s">
        <v>1975</v>
      </c>
      <c r="B286" s="756" t="s">
        <v>1626</v>
      </c>
      <c r="C286" s="756" t="s">
        <v>2502</v>
      </c>
      <c r="D286" s="756" t="s">
        <v>2436</v>
      </c>
      <c r="E286" s="756" t="s">
        <v>2503</v>
      </c>
      <c r="F286" s="760">
        <v>2</v>
      </c>
      <c r="G286" s="760">
        <v>262.64</v>
      </c>
      <c r="H286" s="774">
        <v>1</v>
      </c>
      <c r="I286" s="760"/>
      <c r="J286" s="760"/>
      <c r="K286" s="774">
        <v>0</v>
      </c>
      <c r="L286" s="760">
        <v>2</v>
      </c>
      <c r="M286" s="761">
        <v>262.64</v>
      </c>
    </row>
    <row r="287" spans="1:13" ht="14.4" customHeight="1" x14ac:dyDescent="0.3">
      <c r="A287" s="755" t="s">
        <v>1975</v>
      </c>
      <c r="B287" s="756" t="s">
        <v>1630</v>
      </c>
      <c r="C287" s="756" t="s">
        <v>2490</v>
      </c>
      <c r="D287" s="756" t="s">
        <v>1632</v>
      </c>
      <c r="E287" s="756" t="s">
        <v>2491</v>
      </c>
      <c r="F287" s="760"/>
      <c r="G287" s="760"/>
      <c r="H287" s="774">
        <v>0</v>
      </c>
      <c r="I287" s="760">
        <v>1</v>
      </c>
      <c r="J287" s="760">
        <v>70.3</v>
      </c>
      <c r="K287" s="774">
        <v>1</v>
      </c>
      <c r="L287" s="760">
        <v>1</v>
      </c>
      <c r="M287" s="761">
        <v>70.3</v>
      </c>
    </row>
    <row r="288" spans="1:13" ht="14.4" customHeight="1" x14ac:dyDescent="0.3">
      <c r="A288" s="755" t="s">
        <v>1975</v>
      </c>
      <c r="B288" s="756" t="s">
        <v>1634</v>
      </c>
      <c r="C288" s="756" t="s">
        <v>1635</v>
      </c>
      <c r="D288" s="756" t="s">
        <v>1636</v>
      </c>
      <c r="E288" s="756" t="s">
        <v>1637</v>
      </c>
      <c r="F288" s="760"/>
      <c r="G288" s="760"/>
      <c r="H288" s="774">
        <v>0</v>
      </c>
      <c r="I288" s="760">
        <v>1</v>
      </c>
      <c r="J288" s="760">
        <v>65.540000000000006</v>
      </c>
      <c r="K288" s="774">
        <v>1</v>
      </c>
      <c r="L288" s="760">
        <v>1</v>
      </c>
      <c r="M288" s="761">
        <v>65.540000000000006</v>
      </c>
    </row>
    <row r="289" spans="1:13" ht="14.4" customHeight="1" x14ac:dyDescent="0.3">
      <c r="A289" s="755" t="s">
        <v>1975</v>
      </c>
      <c r="B289" s="756" t="s">
        <v>1638</v>
      </c>
      <c r="C289" s="756" t="s">
        <v>1639</v>
      </c>
      <c r="D289" s="756" t="s">
        <v>1159</v>
      </c>
      <c r="E289" s="756" t="s">
        <v>1640</v>
      </c>
      <c r="F289" s="760"/>
      <c r="G289" s="760"/>
      <c r="H289" s="774">
        <v>0</v>
      </c>
      <c r="I289" s="760">
        <v>2</v>
      </c>
      <c r="J289" s="760">
        <v>70.22</v>
      </c>
      <c r="K289" s="774">
        <v>1</v>
      </c>
      <c r="L289" s="760">
        <v>2</v>
      </c>
      <c r="M289" s="761">
        <v>70.22</v>
      </c>
    </row>
    <row r="290" spans="1:13" ht="14.4" customHeight="1" x14ac:dyDescent="0.3">
      <c r="A290" s="755" t="s">
        <v>1975</v>
      </c>
      <c r="B290" s="756" t="s">
        <v>1643</v>
      </c>
      <c r="C290" s="756" t="s">
        <v>1644</v>
      </c>
      <c r="D290" s="756" t="s">
        <v>677</v>
      </c>
      <c r="E290" s="756" t="s">
        <v>1645</v>
      </c>
      <c r="F290" s="760"/>
      <c r="G290" s="760"/>
      <c r="H290" s="774">
        <v>0</v>
      </c>
      <c r="I290" s="760">
        <v>2</v>
      </c>
      <c r="J290" s="760">
        <v>17.579999999999998</v>
      </c>
      <c r="K290" s="774">
        <v>1</v>
      </c>
      <c r="L290" s="760">
        <v>2</v>
      </c>
      <c r="M290" s="761">
        <v>17.579999999999998</v>
      </c>
    </row>
    <row r="291" spans="1:13" ht="14.4" customHeight="1" x14ac:dyDescent="0.3">
      <c r="A291" s="755" t="s">
        <v>1975</v>
      </c>
      <c r="B291" s="756" t="s">
        <v>1665</v>
      </c>
      <c r="C291" s="756" t="s">
        <v>1669</v>
      </c>
      <c r="D291" s="756" t="s">
        <v>1667</v>
      </c>
      <c r="E291" s="756" t="s">
        <v>1670</v>
      </c>
      <c r="F291" s="760"/>
      <c r="G291" s="760"/>
      <c r="H291" s="774">
        <v>0</v>
      </c>
      <c r="I291" s="760">
        <v>1</v>
      </c>
      <c r="J291" s="760">
        <v>16.09</v>
      </c>
      <c r="K291" s="774">
        <v>1</v>
      </c>
      <c r="L291" s="760">
        <v>1</v>
      </c>
      <c r="M291" s="761">
        <v>16.09</v>
      </c>
    </row>
    <row r="292" spans="1:13" ht="14.4" customHeight="1" x14ac:dyDescent="0.3">
      <c r="A292" s="755" t="s">
        <v>1975</v>
      </c>
      <c r="B292" s="756" t="s">
        <v>1673</v>
      </c>
      <c r="C292" s="756" t="s">
        <v>1674</v>
      </c>
      <c r="D292" s="756" t="s">
        <v>1675</v>
      </c>
      <c r="E292" s="756" t="s">
        <v>1676</v>
      </c>
      <c r="F292" s="760"/>
      <c r="G292" s="760"/>
      <c r="H292" s="774">
        <v>0</v>
      </c>
      <c r="I292" s="760">
        <v>2</v>
      </c>
      <c r="J292" s="760">
        <v>145.76</v>
      </c>
      <c r="K292" s="774">
        <v>1</v>
      </c>
      <c r="L292" s="760">
        <v>2</v>
      </c>
      <c r="M292" s="761">
        <v>145.76</v>
      </c>
    </row>
    <row r="293" spans="1:13" ht="14.4" customHeight="1" x14ac:dyDescent="0.3">
      <c r="A293" s="755" t="s">
        <v>1975</v>
      </c>
      <c r="B293" s="756" t="s">
        <v>1673</v>
      </c>
      <c r="C293" s="756" t="s">
        <v>1677</v>
      </c>
      <c r="D293" s="756" t="s">
        <v>1675</v>
      </c>
      <c r="E293" s="756" t="s">
        <v>1678</v>
      </c>
      <c r="F293" s="760"/>
      <c r="G293" s="760"/>
      <c r="H293" s="774">
        <v>0</v>
      </c>
      <c r="I293" s="760">
        <v>1</v>
      </c>
      <c r="J293" s="760">
        <v>262.23</v>
      </c>
      <c r="K293" s="774">
        <v>1</v>
      </c>
      <c r="L293" s="760">
        <v>1</v>
      </c>
      <c r="M293" s="761">
        <v>262.23</v>
      </c>
    </row>
    <row r="294" spans="1:13" ht="14.4" customHeight="1" x14ac:dyDescent="0.3">
      <c r="A294" s="755" t="s">
        <v>1975</v>
      </c>
      <c r="B294" s="756" t="s">
        <v>1693</v>
      </c>
      <c r="C294" s="756" t="s">
        <v>1694</v>
      </c>
      <c r="D294" s="756" t="s">
        <v>1695</v>
      </c>
      <c r="E294" s="756" t="s">
        <v>1696</v>
      </c>
      <c r="F294" s="760"/>
      <c r="G294" s="760"/>
      <c r="H294" s="774">
        <v>0</v>
      </c>
      <c r="I294" s="760">
        <v>1</v>
      </c>
      <c r="J294" s="760">
        <v>93.46</v>
      </c>
      <c r="K294" s="774">
        <v>1</v>
      </c>
      <c r="L294" s="760">
        <v>1</v>
      </c>
      <c r="M294" s="761">
        <v>93.46</v>
      </c>
    </row>
    <row r="295" spans="1:13" ht="14.4" customHeight="1" x14ac:dyDescent="0.3">
      <c r="A295" s="755" t="s">
        <v>1975</v>
      </c>
      <c r="B295" s="756" t="s">
        <v>1697</v>
      </c>
      <c r="C295" s="756" t="s">
        <v>1698</v>
      </c>
      <c r="D295" s="756" t="s">
        <v>1020</v>
      </c>
      <c r="E295" s="756" t="s">
        <v>1699</v>
      </c>
      <c r="F295" s="760"/>
      <c r="G295" s="760"/>
      <c r="H295" s="774">
        <v>0</v>
      </c>
      <c r="I295" s="760">
        <v>2</v>
      </c>
      <c r="J295" s="760">
        <v>155.58000000000001</v>
      </c>
      <c r="K295" s="774">
        <v>1</v>
      </c>
      <c r="L295" s="760">
        <v>2</v>
      </c>
      <c r="M295" s="761">
        <v>155.58000000000001</v>
      </c>
    </row>
    <row r="296" spans="1:13" ht="14.4" customHeight="1" x14ac:dyDescent="0.3">
      <c r="A296" s="755" t="s">
        <v>1975</v>
      </c>
      <c r="B296" s="756" t="s">
        <v>1700</v>
      </c>
      <c r="C296" s="756" t="s">
        <v>1704</v>
      </c>
      <c r="D296" s="756" t="s">
        <v>1702</v>
      </c>
      <c r="E296" s="756" t="s">
        <v>1642</v>
      </c>
      <c r="F296" s="760"/>
      <c r="G296" s="760"/>
      <c r="H296" s="774">
        <v>0</v>
      </c>
      <c r="I296" s="760">
        <v>4</v>
      </c>
      <c r="J296" s="760">
        <v>235.44</v>
      </c>
      <c r="K296" s="774">
        <v>1</v>
      </c>
      <c r="L296" s="760">
        <v>4</v>
      </c>
      <c r="M296" s="761">
        <v>235.44</v>
      </c>
    </row>
    <row r="297" spans="1:13" ht="14.4" customHeight="1" x14ac:dyDescent="0.3">
      <c r="A297" s="755" t="s">
        <v>1975</v>
      </c>
      <c r="B297" s="756" t="s">
        <v>1700</v>
      </c>
      <c r="C297" s="756" t="s">
        <v>2322</v>
      </c>
      <c r="D297" s="756" t="s">
        <v>1702</v>
      </c>
      <c r="E297" s="756" t="s">
        <v>2323</v>
      </c>
      <c r="F297" s="760"/>
      <c r="G297" s="760"/>
      <c r="H297" s="774">
        <v>0</v>
      </c>
      <c r="I297" s="760">
        <v>3</v>
      </c>
      <c r="J297" s="760">
        <v>543.39</v>
      </c>
      <c r="K297" s="774">
        <v>1</v>
      </c>
      <c r="L297" s="760">
        <v>3</v>
      </c>
      <c r="M297" s="761">
        <v>543.39</v>
      </c>
    </row>
    <row r="298" spans="1:13" ht="14.4" customHeight="1" x14ac:dyDescent="0.3">
      <c r="A298" s="755" t="s">
        <v>1975</v>
      </c>
      <c r="B298" s="756" t="s">
        <v>1700</v>
      </c>
      <c r="C298" s="756" t="s">
        <v>2959</v>
      </c>
      <c r="D298" s="756" t="s">
        <v>1702</v>
      </c>
      <c r="E298" s="756" t="s">
        <v>2960</v>
      </c>
      <c r="F298" s="760">
        <v>1</v>
      </c>
      <c r="G298" s="760">
        <v>0</v>
      </c>
      <c r="H298" s="774"/>
      <c r="I298" s="760"/>
      <c r="J298" s="760"/>
      <c r="K298" s="774"/>
      <c r="L298" s="760">
        <v>1</v>
      </c>
      <c r="M298" s="761">
        <v>0</v>
      </c>
    </row>
    <row r="299" spans="1:13" ht="14.4" customHeight="1" x14ac:dyDescent="0.3">
      <c r="A299" s="755" t="s">
        <v>1975</v>
      </c>
      <c r="B299" s="756" t="s">
        <v>1713</v>
      </c>
      <c r="C299" s="756" t="s">
        <v>1714</v>
      </c>
      <c r="D299" s="756" t="s">
        <v>1715</v>
      </c>
      <c r="E299" s="756" t="s">
        <v>1642</v>
      </c>
      <c r="F299" s="760"/>
      <c r="G299" s="760"/>
      <c r="H299" s="774">
        <v>0</v>
      </c>
      <c r="I299" s="760">
        <v>1</v>
      </c>
      <c r="J299" s="760">
        <v>117.73</v>
      </c>
      <c r="K299" s="774">
        <v>1</v>
      </c>
      <c r="L299" s="760">
        <v>1</v>
      </c>
      <c r="M299" s="761">
        <v>117.73</v>
      </c>
    </row>
    <row r="300" spans="1:13" ht="14.4" customHeight="1" x14ac:dyDescent="0.3">
      <c r="A300" s="755" t="s">
        <v>1975</v>
      </c>
      <c r="B300" s="756" t="s">
        <v>1713</v>
      </c>
      <c r="C300" s="756" t="s">
        <v>2722</v>
      </c>
      <c r="D300" s="756" t="s">
        <v>1715</v>
      </c>
      <c r="E300" s="756" t="s">
        <v>1664</v>
      </c>
      <c r="F300" s="760"/>
      <c r="G300" s="760"/>
      <c r="H300" s="774">
        <v>0</v>
      </c>
      <c r="I300" s="760">
        <v>1</v>
      </c>
      <c r="J300" s="760">
        <v>353.18</v>
      </c>
      <c r="K300" s="774">
        <v>1</v>
      </c>
      <c r="L300" s="760">
        <v>1</v>
      </c>
      <c r="M300" s="761">
        <v>353.18</v>
      </c>
    </row>
    <row r="301" spans="1:13" ht="14.4" customHeight="1" x14ac:dyDescent="0.3">
      <c r="A301" s="755" t="s">
        <v>1975</v>
      </c>
      <c r="B301" s="756" t="s">
        <v>1726</v>
      </c>
      <c r="C301" s="756" t="s">
        <v>1738</v>
      </c>
      <c r="D301" s="756" t="s">
        <v>1728</v>
      </c>
      <c r="E301" s="756" t="s">
        <v>1739</v>
      </c>
      <c r="F301" s="760"/>
      <c r="G301" s="760"/>
      <c r="H301" s="774">
        <v>0</v>
      </c>
      <c r="I301" s="760">
        <v>2</v>
      </c>
      <c r="J301" s="760">
        <v>118.54</v>
      </c>
      <c r="K301" s="774">
        <v>1</v>
      </c>
      <c r="L301" s="760">
        <v>2</v>
      </c>
      <c r="M301" s="761">
        <v>118.54</v>
      </c>
    </row>
    <row r="302" spans="1:13" ht="14.4" customHeight="1" x14ac:dyDescent="0.3">
      <c r="A302" s="755" t="s">
        <v>1975</v>
      </c>
      <c r="B302" s="756" t="s">
        <v>1726</v>
      </c>
      <c r="C302" s="756" t="s">
        <v>1740</v>
      </c>
      <c r="D302" s="756" t="s">
        <v>1728</v>
      </c>
      <c r="E302" s="756" t="s">
        <v>1741</v>
      </c>
      <c r="F302" s="760"/>
      <c r="G302" s="760"/>
      <c r="H302" s="774">
        <v>0</v>
      </c>
      <c r="I302" s="760">
        <v>1</v>
      </c>
      <c r="J302" s="760">
        <v>46.07</v>
      </c>
      <c r="K302" s="774">
        <v>1</v>
      </c>
      <c r="L302" s="760">
        <v>1</v>
      </c>
      <c r="M302" s="761">
        <v>46.07</v>
      </c>
    </row>
    <row r="303" spans="1:13" ht="14.4" customHeight="1" x14ac:dyDescent="0.3">
      <c r="A303" s="755" t="s">
        <v>1975</v>
      </c>
      <c r="B303" s="756" t="s">
        <v>1726</v>
      </c>
      <c r="C303" s="756" t="s">
        <v>2477</v>
      </c>
      <c r="D303" s="756" t="s">
        <v>1728</v>
      </c>
      <c r="E303" s="756" t="s">
        <v>2478</v>
      </c>
      <c r="F303" s="760">
        <v>2</v>
      </c>
      <c r="G303" s="760">
        <v>158.06</v>
      </c>
      <c r="H303" s="774">
        <v>1</v>
      </c>
      <c r="I303" s="760"/>
      <c r="J303" s="760"/>
      <c r="K303" s="774">
        <v>0</v>
      </c>
      <c r="L303" s="760">
        <v>2</v>
      </c>
      <c r="M303" s="761">
        <v>158.06</v>
      </c>
    </row>
    <row r="304" spans="1:13" ht="14.4" customHeight="1" x14ac:dyDescent="0.3">
      <c r="A304" s="755" t="s">
        <v>1975</v>
      </c>
      <c r="B304" s="756" t="s">
        <v>1726</v>
      </c>
      <c r="C304" s="756" t="s">
        <v>2083</v>
      </c>
      <c r="D304" s="756" t="s">
        <v>2084</v>
      </c>
      <c r="E304" s="756" t="s">
        <v>2085</v>
      </c>
      <c r="F304" s="760"/>
      <c r="G304" s="760"/>
      <c r="H304" s="774">
        <v>0</v>
      </c>
      <c r="I304" s="760">
        <v>1</v>
      </c>
      <c r="J304" s="760">
        <v>46.07</v>
      </c>
      <c r="K304" s="774">
        <v>1</v>
      </c>
      <c r="L304" s="760">
        <v>1</v>
      </c>
      <c r="M304" s="761">
        <v>46.07</v>
      </c>
    </row>
    <row r="305" spans="1:13" ht="14.4" customHeight="1" x14ac:dyDescent="0.3">
      <c r="A305" s="755" t="s">
        <v>1975</v>
      </c>
      <c r="B305" s="756" t="s">
        <v>1744</v>
      </c>
      <c r="C305" s="756" t="s">
        <v>1745</v>
      </c>
      <c r="D305" s="756" t="s">
        <v>596</v>
      </c>
      <c r="E305" s="756" t="s">
        <v>1746</v>
      </c>
      <c r="F305" s="760"/>
      <c r="G305" s="760"/>
      <c r="H305" s="774">
        <v>0</v>
      </c>
      <c r="I305" s="760">
        <v>1</v>
      </c>
      <c r="J305" s="760">
        <v>225.06</v>
      </c>
      <c r="K305" s="774">
        <v>1</v>
      </c>
      <c r="L305" s="760">
        <v>1</v>
      </c>
      <c r="M305" s="761">
        <v>225.06</v>
      </c>
    </row>
    <row r="306" spans="1:13" ht="14.4" customHeight="1" x14ac:dyDescent="0.3">
      <c r="A306" s="755" t="s">
        <v>1975</v>
      </c>
      <c r="B306" s="756" t="s">
        <v>1803</v>
      </c>
      <c r="C306" s="756" t="s">
        <v>2583</v>
      </c>
      <c r="D306" s="756" t="s">
        <v>2584</v>
      </c>
      <c r="E306" s="756" t="s">
        <v>2531</v>
      </c>
      <c r="F306" s="760">
        <v>1</v>
      </c>
      <c r="G306" s="760">
        <v>72.55</v>
      </c>
      <c r="H306" s="774">
        <v>1</v>
      </c>
      <c r="I306" s="760"/>
      <c r="J306" s="760"/>
      <c r="K306" s="774">
        <v>0</v>
      </c>
      <c r="L306" s="760">
        <v>1</v>
      </c>
      <c r="M306" s="761">
        <v>72.55</v>
      </c>
    </row>
    <row r="307" spans="1:13" ht="14.4" customHeight="1" x14ac:dyDescent="0.3">
      <c r="A307" s="755" t="s">
        <v>1975</v>
      </c>
      <c r="B307" s="756" t="s">
        <v>1803</v>
      </c>
      <c r="C307" s="756" t="s">
        <v>1806</v>
      </c>
      <c r="D307" s="756" t="s">
        <v>1051</v>
      </c>
      <c r="E307" s="756" t="s">
        <v>1807</v>
      </c>
      <c r="F307" s="760">
        <v>3</v>
      </c>
      <c r="G307" s="760">
        <v>108.81</v>
      </c>
      <c r="H307" s="774">
        <v>1</v>
      </c>
      <c r="I307" s="760"/>
      <c r="J307" s="760"/>
      <c r="K307" s="774">
        <v>0</v>
      </c>
      <c r="L307" s="760">
        <v>3</v>
      </c>
      <c r="M307" s="761">
        <v>108.81</v>
      </c>
    </row>
    <row r="308" spans="1:13" ht="14.4" customHeight="1" x14ac:dyDescent="0.3">
      <c r="A308" s="755" t="s">
        <v>1975</v>
      </c>
      <c r="B308" s="756" t="s">
        <v>1822</v>
      </c>
      <c r="C308" s="756" t="s">
        <v>1823</v>
      </c>
      <c r="D308" s="756" t="s">
        <v>1824</v>
      </c>
      <c r="E308" s="756" t="s">
        <v>1825</v>
      </c>
      <c r="F308" s="760"/>
      <c r="G308" s="760"/>
      <c r="H308" s="774"/>
      <c r="I308" s="760">
        <v>3</v>
      </c>
      <c r="J308" s="760">
        <v>0</v>
      </c>
      <c r="K308" s="774"/>
      <c r="L308" s="760">
        <v>3</v>
      </c>
      <c r="M308" s="761">
        <v>0</v>
      </c>
    </row>
    <row r="309" spans="1:13" ht="14.4" customHeight="1" x14ac:dyDescent="0.3">
      <c r="A309" s="755" t="s">
        <v>1975</v>
      </c>
      <c r="B309" s="756" t="s">
        <v>3013</v>
      </c>
      <c r="C309" s="756" t="s">
        <v>2985</v>
      </c>
      <c r="D309" s="756" t="s">
        <v>2986</v>
      </c>
      <c r="E309" s="756" t="s">
        <v>2987</v>
      </c>
      <c r="F309" s="760"/>
      <c r="G309" s="760"/>
      <c r="H309" s="774">
        <v>0</v>
      </c>
      <c r="I309" s="760">
        <v>1</v>
      </c>
      <c r="J309" s="760">
        <v>145.15</v>
      </c>
      <c r="K309" s="774">
        <v>1</v>
      </c>
      <c r="L309" s="760">
        <v>1</v>
      </c>
      <c r="M309" s="761">
        <v>145.15</v>
      </c>
    </row>
    <row r="310" spans="1:13" ht="14.4" customHeight="1" x14ac:dyDescent="0.3">
      <c r="A310" s="755" t="s">
        <v>1975</v>
      </c>
      <c r="B310" s="756" t="s">
        <v>1864</v>
      </c>
      <c r="C310" s="756" t="s">
        <v>1865</v>
      </c>
      <c r="D310" s="756" t="s">
        <v>690</v>
      </c>
      <c r="E310" s="756" t="s">
        <v>1642</v>
      </c>
      <c r="F310" s="760"/>
      <c r="G310" s="760"/>
      <c r="H310" s="774">
        <v>0</v>
      </c>
      <c r="I310" s="760">
        <v>1</v>
      </c>
      <c r="J310" s="760">
        <v>42.57</v>
      </c>
      <c r="K310" s="774">
        <v>1</v>
      </c>
      <c r="L310" s="760">
        <v>1</v>
      </c>
      <c r="M310" s="761">
        <v>42.57</v>
      </c>
    </row>
    <row r="311" spans="1:13" ht="14.4" customHeight="1" x14ac:dyDescent="0.3">
      <c r="A311" s="755" t="s">
        <v>1975</v>
      </c>
      <c r="B311" s="756" t="s">
        <v>1895</v>
      </c>
      <c r="C311" s="756" t="s">
        <v>1896</v>
      </c>
      <c r="D311" s="756" t="s">
        <v>1897</v>
      </c>
      <c r="E311" s="756" t="s">
        <v>1898</v>
      </c>
      <c r="F311" s="760"/>
      <c r="G311" s="760"/>
      <c r="H311" s="774">
        <v>0</v>
      </c>
      <c r="I311" s="760">
        <v>1</v>
      </c>
      <c r="J311" s="760">
        <v>103.8</v>
      </c>
      <c r="K311" s="774">
        <v>1</v>
      </c>
      <c r="L311" s="760">
        <v>1</v>
      </c>
      <c r="M311" s="761">
        <v>103.8</v>
      </c>
    </row>
    <row r="312" spans="1:13" ht="14.4" customHeight="1" x14ac:dyDescent="0.3">
      <c r="A312" s="755" t="s">
        <v>1975</v>
      </c>
      <c r="B312" s="756" t="s">
        <v>1606</v>
      </c>
      <c r="C312" s="756" t="s">
        <v>1607</v>
      </c>
      <c r="D312" s="756" t="s">
        <v>1608</v>
      </c>
      <c r="E312" s="756" t="s">
        <v>1609</v>
      </c>
      <c r="F312" s="760"/>
      <c r="G312" s="760"/>
      <c r="H312" s="774">
        <v>0</v>
      </c>
      <c r="I312" s="760">
        <v>2</v>
      </c>
      <c r="J312" s="760">
        <v>1030</v>
      </c>
      <c r="K312" s="774">
        <v>1</v>
      </c>
      <c r="L312" s="760">
        <v>2</v>
      </c>
      <c r="M312" s="761">
        <v>1030</v>
      </c>
    </row>
    <row r="313" spans="1:13" ht="14.4" customHeight="1" x14ac:dyDescent="0.3">
      <c r="A313" s="755" t="s">
        <v>1975</v>
      </c>
      <c r="B313" s="756" t="s">
        <v>1557</v>
      </c>
      <c r="C313" s="756" t="s">
        <v>2213</v>
      </c>
      <c r="D313" s="756" t="s">
        <v>1559</v>
      </c>
      <c r="E313" s="756" t="s">
        <v>2214</v>
      </c>
      <c r="F313" s="760"/>
      <c r="G313" s="760"/>
      <c r="H313" s="774">
        <v>0</v>
      </c>
      <c r="I313" s="760">
        <v>3</v>
      </c>
      <c r="J313" s="760">
        <v>160.71</v>
      </c>
      <c r="K313" s="774">
        <v>1</v>
      </c>
      <c r="L313" s="760">
        <v>3</v>
      </c>
      <c r="M313" s="761">
        <v>160.71</v>
      </c>
    </row>
    <row r="314" spans="1:13" ht="14.4" customHeight="1" thickBot="1" x14ac:dyDescent="0.35">
      <c r="A314" s="762" t="s">
        <v>1975</v>
      </c>
      <c r="B314" s="763" t="s">
        <v>1818</v>
      </c>
      <c r="C314" s="763" t="s">
        <v>1819</v>
      </c>
      <c r="D314" s="763" t="s">
        <v>1820</v>
      </c>
      <c r="E314" s="763" t="s">
        <v>1821</v>
      </c>
      <c r="F314" s="767"/>
      <c r="G314" s="767"/>
      <c r="H314" s="775">
        <v>0</v>
      </c>
      <c r="I314" s="767">
        <v>1</v>
      </c>
      <c r="J314" s="767">
        <v>50.32</v>
      </c>
      <c r="K314" s="775">
        <v>1</v>
      </c>
      <c r="L314" s="767">
        <v>1</v>
      </c>
      <c r="M314" s="768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259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529</v>
      </c>
      <c r="B5" s="738" t="s">
        <v>530</v>
      </c>
      <c r="C5" s="739" t="s">
        <v>531</v>
      </c>
      <c r="D5" s="739" t="s">
        <v>531</v>
      </c>
      <c r="E5" s="739"/>
      <c r="F5" s="739" t="s">
        <v>531</v>
      </c>
      <c r="G5" s="739" t="s">
        <v>531</v>
      </c>
      <c r="H5" s="739" t="s">
        <v>531</v>
      </c>
      <c r="I5" s="740" t="s">
        <v>531</v>
      </c>
      <c r="J5" s="741" t="s">
        <v>74</v>
      </c>
    </row>
    <row r="6" spans="1:10" ht="14.4" customHeight="1" x14ac:dyDescent="0.3">
      <c r="A6" s="737" t="s">
        <v>529</v>
      </c>
      <c r="B6" s="738" t="s">
        <v>3015</v>
      </c>
      <c r="C6" s="739">
        <v>2.6985600000000001</v>
      </c>
      <c r="D6" s="739">
        <v>4.0471000000000004</v>
      </c>
      <c r="E6" s="739"/>
      <c r="F6" s="739">
        <v>3.0961000000000003</v>
      </c>
      <c r="G6" s="739">
        <v>3.3333332519531251</v>
      </c>
      <c r="H6" s="739">
        <v>-0.23723325195312484</v>
      </c>
      <c r="I6" s="740">
        <v>0.92883002267651427</v>
      </c>
      <c r="J6" s="741" t="s">
        <v>1</v>
      </c>
    </row>
    <row r="7" spans="1:10" ht="14.4" customHeight="1" x14ac:dyDescent="0.3">
      <c r="A7" s="737" t="s">
        <v>529</v>
      </c>
      <c r="B7" s="738" t="s">
        <v>3016</v>
      </c>
      <c r="C7" s="739">
        <v>0.15899000000000002</v>
      </c>
      <c r="D7" s="739">
        <v>0.47915999999999997</v>
      </c>
      <c r="E7" s="739"/>
      <c r="F7" s="739">
        <v>0</v>
      </c>
      <c r="G7" s="739">
        <v>0.33333334350585936</v>
      </c>
      <c r="H7" s="739">
        <v>-0.33333334350585936</v>
      </c>
      <c r="I7" s="740">
        <v>0</v>
      </c>
      <c r="J7" s="741" t="s">
        <v>1</v>
      </c>
    </row>
    <row r="8" spans="1:10" ht="14.4" customHeight="1" x14ac:dyDescent="0.3">
      <c r="A8" s="737" t="s">
        <v>529</v>
      </c>
      <c r="B8" s="738" t="s">
        <v>3017</v>
      </c>
      <c r="C8" s="739">
        <v>80.513469999999998</v>
      </c>
      <c r="D8" s="739">
        <v>82.396639999999991</v>
      </c>
      <c r="E8" s="739"/>
      <c r="F8" s="739">
        <v>68.319069999999996</v>
      </c>
      <c r="G8" s="739">
        <v>90.666660808563236</v>
      </c>
      <c r="H8" s="739">
        <v>-22.34759080856324</v>
      </c>
      <c r="I8" s="740">
        <v>0.75351920309772158</v>
      </c>
      <c r="J8" s="741" t="s">
        <v>1</v>
      </c>
    </row>
    <row r="9" spans="1:10" ht="14.4" customHeight="1" x14ac:dyDescent="0.3">
      <c r="A9" s="737" t="s">
        <v>529</v>
      </c>
      <c r="B9" s="738" t="s">
        <v>3018</v>
      </c>
      <c r="C9" s="739">
        <v>88.819270000000017</v>
      </c>
      <c r="D9" s="739">
        <v>105.27001000000003</v>
      </c>
      <c r="E9" s="739"/>
      <c r="F9" s="739">
        <v>119.45998</v>
      </c>
      <c r="G9" s="739">
        <v>121.17691870117187</v>
      </c>
      <c r="H9" s="739">
        <v>-1.7169387011718698</v>
      </c>
      <c r="I9" s="740">
        <v>0.98583114078510348</v>
      </c>
      <c r="J9" s="741" t="s">
        <v>1</v>
      </c>
    </row>
    <row r="10" spans="1:10" ht="14.4" customHeight="1" x14ac:dyDescent="0.3">
      <c r="A10" s="737" t="s">
        <v>529</v>
      </c>
      <c r="B10" s="738" t="s">
        <v>3019</v>
      </c>
      <c r="C10" s="739">
        <v>14.0291</v>
      </c>
      <c r="D10" s="739">
        <v>13.885</v>
      </c>
      <c r="E10" s="739"/>
      <c r="F10" s="739">
        <v>17.768599999999999</v>
      </c>
      <c r="G10" s="739">
        <v>16.666666870117187</v>
      </c>
      <c r="H10" s="739">
        <v>1.1019331298828128</v>
      </c>
      <c r="I10" s="740">
        <v>1.0661159869858889</v>
      </c>
      <c r="J10" s="741" t="s">
        <v>1</v>
      </c>
    </row>
    <row r="11" spans="1:10" ht="14.4" customHeight="1" x14ac:dyDescent="0.3">
      <c r="A11" s="737" t="s">
        <v>529</v>
      </c>
      <c r="B11" s="738" t="s">
        <v>3020</v>
      </c>
      <c r="C11" s="739">
        <v>0</v>
      </c>
      <c r="D11" s="739">
        <v>0.98099999999999998</v>
      </c>
      <c r="E11" s="739"/>
      <c r="F11" s="739">
        <v>0</v>
      </c>
      <c r="G11" s="739">
        <v>0.33333334350585936</v>
      </c>
      <c r="H11" s="739">
        <v>-0.33333334350585936</v>
      </c>
      <c r="I11" s="740">
        <v>0</v>
      </c>
      <c r="J11" s="741" t="s">
        <v>1</v>
      </c>
    </row>
    <row r="12" spans="1:10" ht="14.4" customHeight="1" x14ac:dyDescent="0.3">
      <c r="A12" s="737" t="s">
        <v>529</v>
      </c>
      <c r="B12" s="738" t="s">
        <v>3021</v>
      </c>
      <c r="C12" s="739">
        <v>4.2779999999999996</v>
      </c>
      <c r="D12" s="739">
        <v>3.7440000000000002</v>
      </c>
      <c r="E12" s="739"/>
      <c r="F12" s="739">
        <v>3.9579999999999997</v>
      </c>
      <c r="G12" s="739">
        <v>4.000000244140625</v>
      </c>
      <c r="H12" s="739">
        <v>-4.2000244140625309E-2</v>
      </c>
      <c r="I12" s="740">
        <v>0.98949993960571647</v>
      </c>
      <c r="J12" s="741" t="s">
        <v>1</v>
      </c>
    </row>
    <row r="13" spans="1:10" ht="14.4" customHeight="1" x14ac:dyDescent="0.3">
      <c r="A13" s="737" t="s">
        <v>529</v>
      </c>
      <c r="B13" s="738" t="s">
        <v>3022</v>
      </c>
      <c r="C13" s="739">
        <v>34.08</v>
      </c>
      <c r="D13" s="739">
        <v>35.357999999999997</v>
      </c>
      <c r="E13" s="739"/>
      <c r="F13" s="739">
        <v>40.245100000000001</v>
      </c>
      <c r="G13" s="739">
        <v>40</v>
      </c>
      <c r="H13" s="739">
        <v>0.24510000000000076</v>
      </c>
      <c r="I13" s="740">
        <v>1.0061275000000001</v>
      </c>
      <c r="J13" s="741" t="s">
        <v>1</v>
      </c>
    </row>
    <row r="14" spans="1:10" ht="14.4" customHeight="1" x14ac:dyDescent="0.3">
      <c r="A14" s="737" t="s">
        <v>529</v>
      </c>
      <c r="B14" s="738" t="s">
        <v>3023</v>
      </c>
      <c r="C14" s="739">
        <v>0</v>
      </c>
      <c r="D14" s="739">
        <v>1.3389000000000002</v>
      </c>
      <c r="E14" s="739"/>
      <c r="F14" s="739">
        <v>2.1422399999999997</v>
      </c>
      <c r="G14" s="739">
        <v>1.6666666259765626</v>
      </c>
      <c r="H14" s="739">
        <v>0.47557337402343713</v>
      </c>
      <c r="I14" s="740">
        <v>1.2853440313804694</v>
      </c>
      <c r="J14" s="741" t="s">
        <v>1</v>
      </c>
    </row>
    <row r="15" spans="1:10" ht="14.4" customHeight="1" x14ac:dyDescent="0.3">
      <c r="A15" s="737" t="s">
        <v>529</v>
      </c>
      <c r="B15" s="738" t="s">
        <v>3024</v>
      </c>
      <c r="C15" s="739">
        <v>0.15540000000000001</v>
      </c>
      <c r="D15" s="739">
        <v>0.23414999999999997</v>
      </c>
      <c r="E15" s="739"/>
      <c r="F15" s="739">
        <v>2.03085</v>
      </c>
      <c r="G15" s="739">
        <v>0</v>
      </c>
      <c r="H15" s="739">
        <v>2.03085</v>
      </c>
      <c r="I15" s="740" t="s">
        <v>531</v>
      </c>
      <c r="J15" s="741" t="s">
        <v>1</v>
      </c>
    </row>
    <row r="16" spans="1:10" ht="14.4" customHeight="1" x14ac:dyDescent="0.3">
      <c r="A16" s="737" t="s">
        <v>529</v>
      </c>
      <c r="B16" s="738" t="s">
        <v>539</v>
      </c>
      <c r="C16" s="739">
        <v>224.73278999999997</v>
      </c>
      <c r="D16" s="739">
        <v>247.73396000000002</v>
      </c>
      <c r="E16" s="739"/>
      <c r="F16" s="739">
        <v>257.01994000000002</v>
      </c>
      <c r="G16" s="739">
        <v>278.17691318893435</v>
      </c>
      <c r="H16" s="739">
        <v>-21.15697318893433</v>
      </c>
      <c r="I16" s="740">
        <v>0.92394418017513635</v>
      </c>
      <c r="J16" s="741" t="s">
        <v>540</v>
      </c>
    </row>
    <row r="18" spans="1:10" ht="14.4" customHeight="1" x14ac:dyDescent="0.3">
      <c r="A18" s="737" t="s">
        <v>529</v>
      </c>
      <c r="B18" s="738" t="s">
        <v>530</v>
      </c>
      <c r="C18" s="739" t="s">
        <v>531</v>
      </c>
      <c r="D18" s="739" t="s">
        <v>531</v>
      </c>
      <c r="E18" s="739"/>
      <c r="F18" s="739" t="s">
        <v>531</v>
      </c>
      <c r="G18" s="739" t="s">
        <v>531</v>
      </c>
      <c r="H18" s="739" t="s">
        <v>531</v>
      </c>
      <c r="I18" s="740" t="s">
        <v>531</v>
      </c>
      <c r="J18" s="741" t="s">
        <v>74</v>
      </c>
    </row>
    <row r="19" spans="1:10" ht="14.4" customHeight="1" x14ac:dyDescent="0.3">
      <c r="A19" s="737" t="s">
        <v>546</v>
      </c>
      <c r="B19" s="738" t="s">
        <v>547</v>
      </c>
      <c r="C19" s="739" t="s">
        <v>531</v>
      </c>
      <c r="D19" s="739" t="s">
        <v>531</v>
      </c>
      <c r="E19" s="739"/>
      <c r="F19" s="739" t="s">
        <v>531</v>
      </c>
      <c r="G19" s="739" t="s">
        <v>531</v>
      </c>
      <c r="H19" s="739" t="s">
        <v>531</v>
      </c>
      <c r="I19" s="740" t="s">
        <v>531</v>
      </c>
      <c r="J19" s="741" t="s">
        <v>0</v>
      </c>
    </row>
    <row r="20" spans="1:10" ht="14.4" customHeight="1" x14ac:dyDescent="0.3">
      <c r="A20" s="737" t="s">
        <v>546</v>
      </c>
      <c r="B20" s="738" t="s">
        <v>3015</v>
      </c>
      <c r="C20" s="739">
        <v>2.6985600000000001</v>
      </c>
      <c r="D20" s="739">
        <v>4.0471000000000004</v>
      </c>
      <c r="E20" s="739"/>
      <c r="F20" s="739">
        <v>3.0961000000000003</v>
      </c>
      <c r="G20" s="739">
        <v>3</v>
      </c>
      <c r="H20" s="739">
        <v>9.6100000000000296E-2</v>
      </c>
      <c r="I20" s="740">
        <v>1.0320333333333334</v>
      </c>
      <c r="J20" s="741" t="s">
        <v>1</v>
      </c>
    </row>
    <row r="21" spans="1:10" ht="14.4" customHeight="1" x14ac:dyDescent="0.3">
      <c r="A21" s="737" t="s">
        <v>546</v>
      </c>
      <c r="B21" s="738" t="s">
        <v>3016</v>
      </c>
      <c r="C21" s="739">
        <v>0.15899000000000002</v>
      </c>
      <c r="D21" s="739">
        <v>0.47915999999999997</v>
      </c>
      <c r="E21" s="739"/>
      <c r="F21" s="739">
        <v>0</v>
      </c>
      <c r="G21" s="739">
        <v>0</v>
      </c>
      <c r="H21" s="739">
        <v>0</v>
      </c>
      <c r="I21" s="740" t="s">
        <v>531</v>
      </c>
      <c r="J21" s="741" t="s">
        <v>1</v>
      </c>
    </row>
    <row r="22" spans="1:10" ht="14.4" customHeight="1" x14ac:dyDescent="0.3">
      <c r="A22" s="737" t="s">
        <v>546</v>
      </c>
      <c r="B22" s="738" t="s">
        <v>3017</v>
      </c>
      <c r="C22" s="739">
        <v>80.513469999999998</v>
      </c>
      <c r="D22" s="739">
        <v>82.269319999999993</v>
      </c>
      <c r="E22" s="739"/>
      <c r="F22" s="739">
        <v>68.228949999999998</v>
      </c>
      <c r="G22" s="739">
        <v>91</v>
      </c>
      <c r="H22" s="739">
        <v>-22.771050000000002</v>
      </c>
      <c r="I22" s="740">
        <v>0.74976868131868124</v>
      </c>
      <c r="J22" s="741" t="s">
        <v>1</v>
      </c>
    </row>
    <row r="23" spans="1:10" ht="14.4" customHeight="1" x14ac:dyDescent="0.3">
      <c r="A23" s="737" t="s">
        <v>546</v>
      </c>
      <c r="B23" s="738" t="s">
        <v>3018</v>
      </c>
      <c r="C23" s="739">
        <v>83.44971000000001</v>
      </c>
      <c r="D23" s="739">
        <v>102.13569000000003</v>
      </c>
      <c r="E23" s="739"/>
      <c r="F23" s="739">
        <v>115.03074000000001</v>
      </c>
      <c r="G23" s="739">
        <v>117</v>
      </c>
      <c r="H23" s="739">
        <v>-1.9692599999999914</v>
      </c>
      <c r="I23" s="740">
        <v>0.98316871794871807</v>
      </c>
      <c r="J23" s="741" t="s">
        <v>1</v>
      </c>
    </row>
    <row r="24" spans="1:10" ht="14.4" customHeight="1" x14ac:dyDescent="0.3">
      <c r="A24" s="737" t="s">
        <v>546</v>
      </c>
      <c r="B24" s="738" t="s">
        <v>3019</v>
      </c>
      <c r="C24" s="739">
        <v>13.2121</v>
      </c>
      <c r="D24" s="739">
        <v>13.885</v>
      </c>
      <c r="E24" s="739"/>
      <c r="F24" s="739">
        <v>16.4071</v>
      </c>
      <c r="G24" s="739">
        <v>15</v>
      </c>
      <c r="H24" s="739">
        <v>1.4070999999999998</v>
      </c>
      <c r="I24" s="740">
        <v>1.0938066666666666</v>
      </c>
      <c r="J24" s="741" t="s">
        <v>1</v>
      </c>
    </row>
    <row r="25" spans="1:10" ht="14.4" customHeight="1" x14ac:dyDescent="0.3">
      <c r="A25" s="737" t="s">
        <v>546</v>
      </c>
      <c r="B25" s="738" t="s">
        <v>3020</v>
      </c>
      <c r="C25" s="739">
        <v>0</v>
      </c>
      <c r="D25" s="739">
        <v>0.98099999999999998</v>
      </c>
      <c r="E25" s="739"/>
      <c r="F25" s="739">
        <v>0</v>
      </c>
      <c r="G25" s="739">
        <v>0</v>
      </c>
      <c r="H25" s="739">
        <v>0</v>
      </c>
      <c r="I25" s="740" t="s">
        <v>531</v>
      </c>
      <c r="J25" s="741" t="s">
        <v>1</v>
      </c>
    </row>
    <row r="26" spans="1:10" ht="14.4" customHeight="1" x14ac:dyDescent="0.3">
      <c r="A26" s="737" t="s">
        <v>546</v>
      </c>
      <c r="B26" s="738" t="s">
        <v>3021</v>
      </c>
      <c r="C26" s="739">
        <v>4.2779999999999996</v>
      </c>
      <c r="D26" s="739">
        <v>3.286</v>
      </c>
      <c r="E26" s="739"/>
      <c r="F26" s="739">
        <v>3.5019999999999998</v>
      </c>
      <c r="G26" s="739">
        <v>4</v>
      </c>
      <c r="H26" s="739">
        <v>-0.49800000000000022</v>
      </c>
      <c r="I26" s="740">
        <v>0.87549999999999994</v>
      </c>
      <c r="J26" s="741" t="s">
        <v>1</v>
      </c>
    </row>
    <row r="27" spans="1:10" ht="14.4" customHeight="1" x14ac:dyDescent="0.3">
      <c r="A27" s="737" t="s">
        <v>546</v>
      </c>
      <c r="B27" s="738" t="s">
        <v>3022</v>
      </c>
      <c r="C27" s="739">
        <v>34.08</v>
      </c>
      <c r="D27" s="739">
        <v>35.357999999999997</v>
      </c>
      <c r="E27" s="739"/>
      <c r="F27" s="739">
        <v>40.245100000000001</v>
      </c>
      <c r="G27" s="739">
        <v>40</v>
      </c>
      <c r="H27" s="739">
        <v>0.24510000000000076</v>
      </c>
      <c r="I27" s="740">
        <v>1.0061275000000001</v>
      </c>
      <c r="J27" s="741" t="s">
        <v>1</v>
      </c>
    </row>
    <row r="28" spans="1:10" ht="14.4" customHeight="1" x14ac:dyDescent="0.3">
      <c r="A28" s="737" t="s">
        <v>546</v>
      </c>
      <c r="B28" s="738" t="s">
        <v>3023</v>
      </c>
      <c r="C28" s="739">
        <v>0</v>
      </c>
      <c r="D28" s="739">
        <v>1.3389000000000002</v>
      </c>
      <c r="E28" s="739"/>
      <c r="F28" s="739">
        <v>2.1422399999999997</v>
      </c>
      <c r="G28" s="739">
        <v>2</v>
      </c>
      <c r="H28" s="739">
        <v>0.1422399999999997</v>
      </c>
      <c r="I28" s="740">
        <v>1.0711199999999999</v>
      </c>
      <c r="J28" s="741" t="s">
        <v>1</v>
      </c>
    </row>
    <row r="29" spans="1:10" ht="14.4" customHeight="1" x14ac:dyDescent="0.3">
      <c r="A29" s="737" t="s">
        <v>546</v>
      </c>
      <c r="B29" s="738" t="s">
        <v>3024</v>
      </c>
      <c r="C29" s="739">
        <v>0.15540000000000001</v>
      </c>
      <c r="D29" s="739">
        <v>0.23414999999999997</v>
      </c>
      <c r="E29" s="739"/>
      <c r="F29" s="739">
        <v>2.03085</v>
      </c>
      <c r="G29" s="739">
        <v>0</v>
      </c>
      <c r="H29" s="739">
        <v>2.03085</v>
      </c>
      <c r="I29" s="740" t="s">
        <v>531</v>
      </c>
      <c r="J29" s="741" t="s">
        <v>1</v>
      </c>
    </row>
    <row r="30" spans="1:10" ht="14.4" customHeight="1" x14ac:dyDescent="0.3">
      <c r="A30" s="737" t="s">
        <v>546</v>
      </c>
      <c r="B30" s="738" t="s">
        <v>548</v>
      </c>
      <c r="C30" s="739">
        <v>218.54622999999998</v>
      </c>
      <c r="D30" s="739">
        <v>244.01432000000003</v>
      </c>
      <c r="E30" s="739"/>
      <c r="F30" s="739">
        <v>250.68308000000002</v>
      </c>
      <c r="G30" s="739">
        <v>272</v>
      </c>
      <c r="H30" s="739">
        <v>-21.316919999999982</v>
      </c>
      <c r="I30" s="740">
        <v>0.92162897058823534</v>
      </c>
      <c r="J30" s="741" t="s">
        <v>544</v>
      </c>
    </row>
    <row r="31" spans="1:10" ht="14.4" customHeight="1" x14ac:dyDescent="0.3">
      <c r="A31" s="737" t="s">
        <v>531</v>
      </c>
      <c r="B31" s="738" t="s">
        <v>531</v>
      </c>
      <c r="C31" s="739" t="s">
        <v>531</v>
      </c>
      <c r="D31" s="739" t="s">
        <v>531</v>
      </c>
      <c r="E31" s="739"/>
      <c r="F31" s="739" t="s">
        <v>531</v>
      </c>
      <c r="G31" s="739" t="s">
        <v>531</v>
      </c>
      <c r="H31" s="739" t="s">
        <v>531</v>
      </c>
      <c r="I31" s="740" t="s">
        <v>531</v>
      </c>
      <c r="J31" s="741" t="s">
        <v>545</v>
      </c>
    </row>
    <row r="32" spans="1:10" ht="14.4" customHeight="1" x14ac:dyDescent="0.3">
      <c r="A32" s="737" t="s">
        <v>549</v>
      </c>
      <c r="B32" s="738" t="s">
        <v>550</v>
      </c>
      <c r="C32" s="739" t="s">
        <v>531</v>
      </c>
      <c r="D32" s="739" t="s">
        <v>531</v>
      </c>
      <c r="E32" s="739"/>
      <c r="F32" s="739" t="s">
        <v>531</v>
      </c>
      <c r="G32" s="739" t="s">
        <v>531</v>
      </c>
      <c r="H32" s="739" t="s">
        <v>531</v>
      </c>
      <c r="I32" s="740" t="s">
        <v>531</v>
      </c>
      <c r="J32" s="741" t="s">
        <v>0</v>
      </c>
    </row>
    <row r="33" spans="1:10" ht="14.4" customHeight="1" x14ac:dyDescent="0.3">
      <c r="A33" s="737" t="s">
        <v>549</v>
      </c>
      <c r="B33" s="738" t="s">
        <v>3017</v>
      </c>
      <c r="C33" s="739">
        <v>0</v>
      </c>
      <c r="D33" s="739">
        <v>0.12731999999999999</v>
      </c>
      <c r="E33" s="739"/>
      <c r="F33" s="739">
        <v>9.0120000000000006E-2</v>
      </c>
      <c r="G33" s="739">
        <v>0</v>
      </c>
      <c r="H33" s="739">
        <v>9.0120000000000006E-2</v>
      </c>
      <c r="I33" s="740" t="s">
        <v>531</v>
      </c>
      <c r="J33" s="741" t="s">
        <v>1</v>
      </c>
    </row>
    <row r="34" spans="1:10" ht="14.4" customHeight="1" x14ac:dyDescent="0.3">
      <c r="A34" s="737" t="s">
        <v>549</v>
      </c>
      <c r="B34" s="738" t="s">
        <v>3018</v>
      </c>
      <c r="C34" s="739">
        <v>5.3695600000000008</v>
      </c>
      <c r="D34" s="739">
        <v>3.1343200000000002</v>
      </c>
      <c r="E34" s="739"/>
      <c r="F34" s="739">
        <v>4.4292400000000001</v>
      </c>
      <c r="G34" s="739">
        <v>4</v>
      </c>
      <c r="H34" s="739">
        <v>0.42924000000000007</v>
      </c>
      <c r="I34" s="740">
        <v>1.10731</v>
      </c>
      <c r="J34" s="741" t="s">
        <v>1</v>
      </c>
    </row>
    <row r="35" spans="1:10" ht="14.4" customHeight="1" x14ac:dyDescent="0.3">
      <c r="A35" s="737" t="s">
        <v>549</v>
      </c>
      <c r="B35" s="738" t="s">
        <v>3019</v>
      </c>
      <c r="C35" s="739">
        <v>0.81699999999999995</v>
      </c>
      <c r="D35" s="739">
        <v>0</v>
      </c>
      <c r="E35" s="739"/>
      <c r="F35" s="739">
        <v>1.3614999999999999</v>
      </c>
      <c r="G35" s="739">
        <v>1</v>
      </c>
      <c r="H35" s="739">
        <v>0.36149999999999993</v>
      </c>
      <c r="I35" s="740">
        <v>1.3614999999999999</v>
      </c>
      <c r="J35" s="741" t="s">
        <v>1</v>
      </c>
    </row>
    <row r="36" spans="1:10" ht="14.4" customHeight="1" x14ac:dyDescent="0.3">
      <c r="A36" s="737" t="s">
        <v>549</v>
      </c>
      <c r="B36" s="738" t="s">
        <v>3020</v>
      </c>
      <c r="C36" s="739">
        <v>0</v>
      </c>
      <c r="D36" s="739">
        <v>0</v>
      </c>
      <c r="E36" s="739"/>
      <c r="F36" s="739">
        <v>0</v>
      </c>
      <c r="G36" s="739">
        <v>0</v>
      </c>
      <c r="H36" s="739">
        <v>0</v>
      </c>
      <c r="I36" s="740" t="s">
        <v>531</v>
      </c>
      <c r="J36" s="741" t="s">
        <v>1</v>
      </c>
    </row>
    <row r="37" spans="1:10" ht="14.4" customHeight="1" x14ac:dyDescent="0.3">
      <c r="A37" s="737" t="s">
        <v>549</v>
      </c>
      <c r="B37" s="738" t="s">
        <v>3021</v>
      </c>
      <c r="C37" s="739">
        <v>0</v>
      </c>
      <c r="D37" s="739">
        <v>0.45800000000000002</v>
      </c>
      <c r="E37" s="739"/>
      <c r="F37" s="739">
        <v>0.45600000000000002</v>
      </c>
      <c r="G37" s="739">
        <v>0</v>
      </c>
      <c r="H37" s="739">
        <v>0.45600000000000002</v>
      </c>
      <c r="I37" s="740" t="s">
        <v>531</v>
      </c>
      <c r="J37" s="741" t="s">
        <v>1</v>
      </c>
    </row>
    <row r="38" spans="1:10" ht="14.4" customHeight="1" x14ac:dyDescent="0.3">
      <c r="A38" s="737" t="s">
        <v>549</v>
      </c>
      <c r="B38" s="738" t="s">
        <v>551</v>
      </c>
      <c r="C38" s="739">
        <v>6.1865600000000009</v>
      </c>
      <c r="D38" s="739">
        <v>3.7196400000000005</v>
      </c>
      <c r="E38" s="739"/>
      <c r="F38" s="739">
        <v>6.3368600000000006</v>
      </c>
      <c r="G38" s="739">
        <v>6</v>
      </c>
      <c r="H38" s="739">
        <v>0.3368600000000006</v>
      </c>
      <c r="I38" s="740">
        <v>1.0561433333333334</v>
      </c>
      <c r="J38" s="741" t="s">
        <v>544</v>
      </c>
    </row>
    <row r="39" spans="1:10" ht="14.4" customHeight="1" x14ac:dyDescent="0.3">
      <c r="A39" s="737" t="s">
        <v>531</v>
      </c>
      <c r="B39" s="738" t="s">
        <v>531</v>
      </c>
      <c r="C39" s="739" t="s">
        <v>531</v>
      </c>
      <c r="D39" s="739" t="s">
        <v>531</v>
      </c>
      <c r="E39" s="739"/>
      <c r="F39" s="739" t="s">
        <v>531</v>
      </c>
      <c r="G39" s="739" t="s">
        <v>531</v>
      </c>
      <c r="H39" s="739" t="s">
        <v>531</v>
      </c>
      <c r="I39" s="740" t="s">
        <v>531</v>
      </c>
      <c r="J39" s="741" t="s">
        <v>545</v>
      </c>
    </row>
    <row r="40" spans="1:10" ht="14.4" customHeight="1" x14ac:dyDescent="0.3">
      <c r="A40" s="737" t="s">
        <v>529</v>
      </c>
      <c r="B40" s="738" t="s">
        <v>539</v>
      </c>
      <c r="C40" s="739">
        <v>224.73278999999999</v>
      </c>
      <c r="D40" s="739">
        <v>247.73396000000002</v>
      </c>
      <c r="E40" s="739"/>
      <c r="F40" s="739">
        <v>257.01994000000002</v>
      </c>
      <c r="G40" s="739">
        <v>278</v>
      </c>
      <c r="H40" s="739">
        <v>-20.98005999999998</v>
      </c>
      <c r="I40" s="740">
        <v>0.92453215827338131</v>
      </c>
      <c r="J40" s="741" t="s">
        <v>540</v>
      </c>
    </row>
  </sheetData>
  <mergeCells count="3">
    <mergeCell ref="A1:I1"/>
    <mergeCell ref="F3:I3"/>
    <mergeCell ref="C4:D4"/>
  </mergeCells>
  <conditionalFormatting sqref="F17 F41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0">
    <cfRule type="expression" dxfId="37" priority="6">
      <formula>$H18&gt;0</formula>
    </cfRule>
  </conditionalFormatting>
  <conditionalFormatting sqref="A18:A40">
    <cfRule type="expression" dxfId="36" priority="5">
      <formula>AND($J18&lt;&gt;"mezeraKL",$J18&lt;&gt;"")</formula>
    </cfRule>
  </conditionalFormatting>
  <conditionalFormatting sqref="I18:I40">
    <cfRule type="expression" dxfId="35" priority="7">
      <formula>$I18&gt;1</formula>
    </cfRule>
  </conditionalFormatting>
  <conditionalFormatting sqref="B18:B40">
    <cfRule type="expression" dxfId="34" priority="4">
      <formula>OR($J18="NS",$J18="SumaNS",$J18="Účet")</formula>
    </cfRule>
  </conditionalFormatting>
  <conditionalFormatting sqref="A18:D40 F18:I40">
    <cfRule type="expression" dxfId="33" priority="8">
      <formula>AND($J18&lt;&gt;"",$J18&lt;&gt;"mezeraKL")</formula>
    </cfRule>
  </conditionalFormatting>
  <conditionalFormatting sqref="B18:D40 F18:I40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0 F18:I40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3311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2.6904630936041909</v>
      </c>
      <c r="J3" s="203">
        <f>SUBTOTAL(9,J5:J1048576)</f>
        <v>95530</v>
      </c>
      <c r="K3" s="204">
        <f>SUBTOTAL(9,K5:K1048576)</f>
        <v>257019.93933200836</v>
      </c>
    </row>
    <row r="4" spans="1:11" s="330" customFormat="1" ht="14.4" customHeight="1" thickBot="1" x14ac:dyDescent="0.35">
      <c r="A4" s="849" t="s">
        <v>4</v>
      </c>
      <c r="B4" s="850" t="s">
        <v>5</v>
      </c>
      <c r="C4" s="850" t="s">
        <v>0</v>
      </c>
      <c r="D4" s="850" t="s">
        <v>6</v>
      </c>
      <c r="E4" s="850" t="s">
        <v>7</v>
      </c>
      <c r="F4" s="850" t="s">
        <v>1</v>
      </c>
      <c r="G4" s="850" t="s">
        <v>90</v>
      </c>
      <c r="H4" s="745" t="s">
        <v>11</v>
      </c>
      <c r="I4" s="746" t="s">
        <v>184</v>
      </c>
      <c r="J4" s="746" t="s">
        <v>13</v>
      </c>
      <c r="K4" s="747" t="s">
        <v>201</v>
      </c>
    </row>
    <row r="5" spans="1:11" ht="14.4" customHeight="1" x14ac:dyDescent="0.3">
      <c r="A5" s="832" t="s">
        <v>529</v>
      </c>
      <c r="B5" s="833" t="s">
        <v>530</v>
      </c>
      <c r="C5" s="836" t="s">
        <v>546</v>
      </c>
      <c r="D5" s="851" t="s">
        <v>547</v>
      </c>
      <c r="E5" s="836" t="s">
        <v>3025</v>
      </c>
      <c r="F5" s="851" t="s">
        <v>3026</v>
      </c>
      <c r="G5" s="836" t="s">
        <v>3027</v>
      </c>
      <c r="H5" s="836" t="s">
        <v>3028</v>
      </c>
      <c r="I5" s="225">
        <v>147.18556722005209</v>
      </c>
      <c r="J5" s="225">
        <v>10</v>
      </c>
      <c r="K5" s="846">
        <v>1471.8499755859375</v>
      </c>
    </row>
    <row r="6" spans="1:11" ht="14.4" customHeight="1" x14ac:dyDescent="0.3">
      <c r="A6" s="755" t="s">
        <v>529</v>
      </c>
      <c r="B6" s="756" t="s">
        <v>530</v>
      </c>
      <c r="C6" s="757" t="s">
        <v>546</v>
      </c>
      <c r="D6" s="758" t="s">
        <v>547</v>
      </c>
      <c r="E6" s="757" t="s">
        <v>3025</v>
      </c>
      <c r="F6" s="758" t="s">
        <v>3026</v>
      </c>
      <c r="G6" s="757" t="s">
        <v>3029</v>
      </c>
      <c r="H6" s="757" t="s">
        <v>3030</v>
      </c>
      <c r="I6" s="760">
        <v>147.17442830403647</v>
      </c>
      <c r="J6" s="760">
        <v>10</v>
      </c>
      <c r="K6" s="761">
        <v>1471.7899627685547</v>
      </c>
    </row>
    <row r="7" spans="1:11" ht="14.4" customHeight="1" x14ac:dyDescent="0.3">
      <c r="A7" s="755" t="s">
        <v>529</v>
      </c>
      <c r="B7" s="756" t="s">
        <v>530</v>
      </c>
      <c r="C7" s="757" t="s">
        <v>546</v>
      </c>
      <c r="D7" s="758" t="s">
        <v>547</v>
      </c>
      <c r="E7" s="757" t="s">
        <v>3025</v>
      </c>
      <c r="F7" s="758" t="s">
        <v>3026</v>
      </c>
      <c r="G7" s="757" t="s">
        <v>3031</v>
      </c>
      <c r="H7" s="757" t="s">
        <v>3032</v>
      </c>
      <c r="I7" s="760">
        <v>152.46000671386719</v>
      </c>
      <c r="J7" s="760">
        <v>1</v>
      </c>
      <c r="K7" s="761">
        <v>152.46000671386719</v>
      </c>
    </row>
    <row r="8" spans="1:11" ht="14.4" customHeight="1" x14ac:dyDescent="0.3">
      <c r="A8" s="755" t="s">
        <v>529</v>
      </c>
      <c r="B8" s="756" t="s">
        <v>530</v>
      </c>
      <c r="C8" s="757" t="s">
        <v>546</v>
      </c>
      <c r="D8" s="758" t="s">
        <v>547</v>
      </c>
      <c r="E8" s="757" t="s">
        <v>3033</v>
      </c>
      <c r="F8" s="758" t="s">
        <v>3034</v>
      </c>
      <c r="G8" s="757" t="s">
        <v>3035</v>
      </c>
      <c r="H8" s="757" t="s">
        <v>3036</v>
      </c>
      <c r="I8" s="760">
        <v>4.0999999046325684</v>
      </c>
      <c r="J8" s="760">
        <v>100</v>
      </c>
      <c r="K8" s="761">
        <v>410</v>
      </c>
    </row>
    <row r="9" spans="1:11" ht="14.4" customHeight="1" x14ac:dyDescent="0.3">
      <c r="A9" s="755" t="s">
        <v>529</v>
      </c>
      <c r="B9" s="756" t="s">
        <v>530</v>
      </c>
      <c r="C9" s="757" t="s">
        <v>546</v>
      </c>
      <c r="D9" s="758" t="s">
        <v>547</v>
      </c>
      <c r="E9" s="757" t="s">
        <v>3033</v>
      </c>
      <c r="F9" s="758" t="s">
        <v>3034</v>
      </c>
      <c r="G9" s="757" t="s">
        <v>3037</v>
      </c>
      <c r="H9" s="757" t="s">
        <v>3038</v>
      </c>
      <c r="I9" s="760">
        <v>9.0200004577636719</v>
      </c>
      <c r="J9" s="760">
        <v>10</v>
      </c>
      <c r="K9" s="761">
        <v>90.199996948242188</v>
      </c>
    </row>
    <row r="10" spans="1:11" ht="14.4" customHeight="1" x14ac:dyDescent="0.3">
      <c r="A10" s="755" t="s">
        <v>529</v>
      </c>
      <c r="B10" s="756" t="s">
        <v>530</v>
      </c>
      <c r="C10" s="757" t="s">
        <v>546</v>
      </c>
      <c r="D10" s="758" t="s">
        <v>547</v>
      </c>
      <c r="E10" s="757" t="s">
        <v>3033</v>
      </c>
      <c r="F10" s="758" t="s">
        <v>3034</v>
      </c>
      <c r="G10" s="757" t="s">
        <v>3039</v>
      </c>
      <c r="H10" s="757" t="s">
        <v>3040</v>
      </c>
      <c r="I10" s="760">
        <v>8.5900001525878906</v>
      </c>
      <c r="J10" s="760">
        <v>10</v>
      </c>
      <c r="K10" s="761">
        <v>85.900001525878906</v>
      </c>
    </row>
    <row r="11" spans="1:11" ht="14.4" customHeight="1" x14ac:dyDescent="0.3">
      <c r="A11" s="755" t="s">
        <v>529</v>
      </c>
      <c r="B11" s="756" t="s">
        <v>530</v>
      </c>
      <c r="C11" s="757" t="s">
        <v>546</v>
      </c>
      <c r="D11" s="758" t="s">
        <v>547</v>
      </c>
      <c r="E11" s="757" t="s">
        <v>3033</v>
      </c>
      <c r="F11" s="758" t="s">
        <v>3034</v>
      </c>
      <c r="G11" s="757" t="s">
        <v>3041</v>
      </c>
      <c r="H11" s="757" t="s">
        <v>3042</v>
      </c>
      <c r="I11" s="760">
        <v>0.43000000715255737</v>
      </c>
      <c r="J11" s="760">
        <v>3300</v>
      </c>
      <c r="K11" s="761">
        <v>1419</v>
      </c>
    </row>
    <row r="12" spans="1:11" ht="14.4" customHeight="1" x14ac:dyDescent="0.3">
      <c r="A12" s="755" t="s">
        <v>529</v>
      </c>
      <c r="B12" s="756" t="s">
        <v>530</v>
      </c>
      <c r="C12" s="757" t="s">
        <v>546</v>
      </c>
      <c r="D12" s="758" t="s">
        <v>547</v>
      </c>
      <c r="E12" s="757" t="s">
        <v>3033</v>
      </c>
      <c r="F12" s="758" t="s">
        <v>3034</v>
      </c>
      <c r="G12" s="757" t="s">
        <v>3043</v>
      </c>
      <c r="H12" s="757" t="s">
        <v>3044</v>
      </c>
      <c r="I12" s="760">
        <v>0.62999999523162842</v>
      </c>
      <c r="J12" s="760">
        <v>500</v>
      </c>
      <c r="K12" s="761">
        <v>315</v>
      </c>
    </row>
    <row r="13" spans="1:11" ht="14.4" customHeight="1" x14ac:dyDescent="0.3">
      <c r="A13" s="755" t="s">
        <v>529</v>
      </c>
      <c r="B13" s="756" t="s">
        <v>530</v>
      </c>
      <c r="C13" s="757" t="s">
        <v>546</v>
      </c>
      <c r="D13" s="758" t="s">
        <v>547</v>
      </c>
      <c r="E13" s="757" t="s">
        <v>3033</v>
      </c>
      <c r="F13" s="758" t="s">
        <v>3034</v>
      </c>
      <c r="G13" s="757" t="s">
        <v>3045</v>
      </c>
      <c r="H13" s="757" t="s">
        <v>3046</v>
      </c>
      <c r="I13" s="760">
        <v>790.8800048828125</v>
      </c>
      <c r="J13" s="760">
        <v>4</v>
      </c>
      <c r="K13" s="761">
        <v>3163.52001953125</v>
      </c>
    </row>
    <row r="14" spans="1:11" ht="14.4" customHeight="1" x14ac:dyDescent="0.3">
      <c r="A14" s="755" t="s">
        <v>529</v>
      </c>
      <c r="B14" s="756" t="s">
        <v>530</v>
      </c>
      <c r="C14" s="757" t="s">
        <v>546</v>
      </c>
      <c r="D14" s="758" t="s">
        <v>547</v>
      </c>
      <c r="E14" s="757" t="s">
        <v>3033</v>
      </c>
      <c r="F14" s="758" t="s">
        <v>3034</v>
      </c>
      <c r="G14" s="757" t="s">
        <v>3047</v>
      </c>
      <c r="H14" s="757" t="s">
        <v>3048</v>
      </c>
      <c r="I14" s="760">
        <v>109.59999847412109</v>
      </c>
      <c r="J14" s="760">
        <v>20</v>
      </c>
      <c r="K14" s="761">
        <v>2191.93994140625</v>
      </c>
    </row>
    <row r="15" spans="1:11" ht="14.4" customHeight="1" x14ac:dyDescent="0.3">
      <c r="A15" s="755" t="s">
        <v>529</v>
      </c>
      <c r="B15" s="756" t="s">
        <v>530</v>
      </c>
      <c r="C15" s="757" t="s">
        <v>546</v>
      </c>
      <c r="D15" s="758" t="s">
        <v>547</v>
      </c>
      <c r="E15" s="757" t="s">
        <v>3033</v>
      </c>
      <c r="F15" s="758" t="s">
        <v>3034</v>
      </c>
      <c r="G15" s="757" t="s">
        <v>3049</v>
      </c>
      <c r="H15" s="757" t="s">
        <v>3050</v>
      </c>
      <c r="I15" s="760">
        <v>73.213333129882813</v>
      </c>
      <c r="J15" s="760">
        <v>60</v>
      </c>
      <c r="K15" s="761">
        <v>4392.8099365234375</v>
      </c>
    </row>
    <row r="16" spans="1:11" ht="14.4" customHeight="1" x14ac:dyDescent="0.3">
      <c r="A16" s="755" t="s">
        <v>529</v>
      </c>
      <c r="B16" s="756" t="s">
        <v>530</v>
      </c>
      <c r="C16" s="757" t="s">
        <v>546</v>
      </c>
      <c r="D16" s="758" t="s">
        <v>547</v>
      </c>
      <c r="E16" s="757" t="s">
        <v>3033</v>
      </c>
      <c r="F16" s="758" t="s">
        <v>3034</v>
      </c>
      <c r="G16" s="757" t="s">
        <v>3051</v>
      </c>
      <c r="H16" s="757" t="s">
        <v>3052</v>
      </c>
      <c r="I16" s="760">
        <v>497.70001220703125</v>
      </c>
      <c r="J16" s="760">
        <v>2</v>
      </c>
      <c r="K16" s="761">
        <v>995.4000244140625</v>
      </c>
    </row>
    <row r="17" spans="1:11" ht="14.4" customHeight="1" x14ac:dyDescent="0.3">
      <c r="A17" s="755" t="s">
        <v>529</v>
      </c>
      <c r="B17" s="756" t="s">
        <v>530</v>
      </c>
      <c r="C17" s="757" t="s">
        <v>546</v>
      </c>
      <c r="D17" s="758" t="s">
        <v>547</v>
      </c>
      <c r="E17" s="757" t="s">
        <v>3033</v>
      </c>
      <c r="F17" s="758" t="s">
        <v>3034</v>
      </c>
      <c r="G17" s="757" t="s">
        <v>3053</v>
      </c>
      <c r="H17" s="757" t="s">
        <v>3054</v>
      </c>
      <c r="I17" s="760">
        <v>154.97999572753906</v>
      </c>
      <c r="J17" s="760">
        <v>2</v>
      </c>
      <c r="K17" s="761">
        <v>309.95001220703125</v>
      </c>
    </row>
    <row r="18" spans="1:11" ht="14.4" customHeight="1" x14ac:dyDescent="0.3">
      <c r="A18" s="755" t="s">
        <v>529</v>
      </c>
      <c r="B18" s="756" t="s">
        <v>530</v>
      </c>
      <c r="C18" s="757" t="s">
        <v>546</v>
      </c>
      <c r="D18" s="758" t="s">
        <v>547</v>
      </c>
      <c r="E18" s="757" t="s">
        <v>3033</v>
      </c>
      <c r="F18" s="758" t="s">
        <v>3034</v>
      </c>
      <c r="G18" s="757" t="s">
        <v>3055</v>
      </c>
      <c r="H18" s="757" t="s">
        <v>3056</v>
      </c>
      <c r="I18" s="760">
        <v>20.659999847412109</v>
      </c>
      <c r="J18" s="760">
        <v>25</v>
      </c>
      <c r="K18" s="761">
        <v>516.5</v>
      </c>
    </row>
    <row r="19" spans="1:11" ht="14.4" customHeight="1" x14ac:dyDescent="0.3">
      <c r="A19" s="755" t="s">
        <v>529</v>
      </c>
      <c r="B19" s="756" t="s">
        <v>530</v>
      </c>
      <c r="C19" s="757" t="s">
        <v>546</v>
      </c>
      <c r="D19" s="758" t="s">
        <v>547</v>
      </c>
      <c r="E19" s="757" t="s">
        <v>3033</v>
      </c>
      <c r="F19" s="758" t="s">
        <v>3034</v>
      </c>
      <c r="G19" s="757" t="s">
        <v>3057</v>
      </c>
      <c r="H19" s="757" t="s">
        <v>3058</v>
      </c>
      <c r="I19" s="760">
        <v>85.080001831054687</v>
      </c>
      <c r="J19" s="760">
        <v>8</v>
      </c>
      <c r="K19" s="761">
        <v>680.6400146484375</v>
      </c>
    </row>
    <row r="20" spans="1:11" ht="14.4" customHeight="1" x14ac:dyDescent="0.3">
      <c r="A20" s="755" t="s">
        <v>529</v>
      </c>
      <c r="B20" s="756" t="s">
        <v>530</v>
      </c>
      <c r="C20" s="757" t="s">
        <v>546</v>
      </c>
      <c r="D20" s="758" t="s">
        <v>547</v>
      </c>
      <c r="E20" s="757" t="s">
        <v>3033</v>
      </c>
      <c r="F20" s="758" t="s">
        <v>3034</v>
      </c>
      <c r="G20" s="757" t="s">
        <v>3059</v>
      </c>
      <c r="H20" s="757" t="s">
        <v>3060</v>
      </c>
      <c r="I20" s="760">
        <v>30.178000259399415</v>
      </c>
      <c r="J20" s="760">
        <v>125</v>
      </c>
      <c r="K20" s="761">
        <v>3772.25</v>
      </c>
    </row>
    <row r="21" spans="1:11" ht="14.4" customHeight="1" x14ac:dyDescent="0.3">
      <c r="A21" s="755" t="s">
        <v>529</v>
      </c>
      <c r="B21" s="756" t="s">
        <v>530</v>
      </c>
      <c r="C21" s="757" t="s">
        <v>546</v>
      </c>
      <c r="D21" s="758" t="s">
        <v>547</v>
      </c>
      <c r="E21" s="757" t="s">
        <v>3033</v>
      </c>
      <c r="F21" s="758" t="s">
        <v>3034</v>
      </c>
      <c r="G21" s="757" t="s">
        <v>3061</v>
      </c>
      <c r="H21" s="757" t="s">
        <v>3062</v>
      </c>
      <c r="I21" s="760">
        <v>5.2699999809265137</v>
      </c>
      <c r="J21" s="760">
        <v>80</v>
      </c>
      <c r="K21" s="761">
        <v>421.60001373291016</v>
      </c>
    </row>
    <row r="22" spans="1:11" ht="14.4" customHeight="1" x14ac:dyDescent="0.3">
      <c r="A22" s="755" t="s">
        <v>529</v>
      </c>
      <c r="B22" s="756" t="s">
        <v>530</v>
      </c>
      <c r="C22" s="757" t="s">
        <v>546</v>
      </c>
      <c r="D22" s="758" t="s">
        <v>547</v>
      </c>
      <c r="E22" s="757" t="s">
        <v>3033</v>
      </c>
      <c r="F22" s="758" t="s">
        <v>3034</v>
      </c>
      <c r="G22" s="757" t="s">
        <v>3063</v>
      </c>
      <c r="H22" s="757" t="s">
        <v>3064</v>
      </c>
      <c r="I22" s="760">
        <v>4.7899999618530273</v>
      </c>
      <c r="J22" s="760">
        <v>72</v>
      </c>
      <c r="K22" s="761">
        <v>345</v>
      </c>
    </row>
    <row r="23" spans="1:11" ht="14.4" customHeight="1" x14ac:dyDescent="0.3">
      <c r="A23" s="755" t="s">
        <v>529</v>
      </c>
      <c r="B23" s="756" t="s">
        <v>530</v>
      </c>
      <c r="C23" s="757" t="s">
        <v>546</v>
      </c>
      <c r="D23" s="758" t="s">
        <v>547</v>
      </c>
      <c r="E23" s="757" t="s">
        <v>3033</v>
      </c>
      <c r="F23" s="758" t="s">
        <v>3034</v>
      </c>
      <c r="G23" s="757" t="s">
        <v>3065</v>
      </c>
      <c r="H23" s="757" t="s">
        <v>3066</v>
      </c>
      <c r="I23" s="760">
        <v>129.25999450683594</v>
      </c>
      <c r="J23" s="760">
        <v>50</v>
      </c>
      <c r="K23" s="761">
        <v>6462.9998779296875</v>
      </c>
    </row>
    <row r="24" spans="1:11" ht="14.4" customHeight="1" x14ac:dyDescent="0.3">
      <c r="A24" s="755" t="s">
        <v>529</v>
      </c>
      <c r="B24" s="756" t="s">
        <v>530</v>
      </c>
      <c r="C24" s="757" t="s">
        <v>546</v>
      </c>
      <c r="D24" s="758" t="s">
        <v>547</v>
      </c>
      <c r="E24" s="757" t="s">
        <v>3033</v>
      </c>
      <c r="F24" s="758" t="s">
        <v>3034</v>
      </c>
      <c r="G24" s="757" t="s">
        <v>3067</v>
      </c>
      <c r="H24" s="757" t="s">
        <v>3068</v>
      </c>
      <c r="I24" s="760">
        <v>233.80000305175781</v>
      </c>
      <c r="J24" s="760">
        <v>15</v>
      </c>
      <c r="K24" s="761">
        <v>3506.9599609375</v>
      </c>
    </row>
    <row r="25" spans="1:11" ht="14.4" customHeight="1" x14ac:dyDescent="0.3">
      <c r="A25" s="755" t="s">
        <v>529</v>
      </c>
      <c r="B25" s="756" t="s">
        <v>530</v>
      </c>
      <c r="C25" s="757" t="s">
        <v>546</v>
      </c>
      <c r="D25" s="758" t="s">
        <v>547</v>
      </c>
      <c r="E25" s="757" t="s">
        <v>3033</v>
      </c>
      <c r="F25" s="758" t="s">
        <v>3034</v>
      </c>
      <c r="G25" s="757" t="s">
        <v>3069</v>
      </c>
      <c r="H25" s="757" t="s">
        <v>3070</v>
      </c>
      <c r="I25" s="760">
        <v>159.55000305175781</v>
      </c>
      <c r="J25" s="760">
        <v>75</v>
      </c>
      <c r="K25" s="761">
        <v>11966.31005859375</v>
      </c>
    </row>
    <row r="26" spans="1:11" ht="14.4" customHeight="1" x14ac:dyDescent="0.3">
      <c r="A26" s="755" t="s">
        <v>529</v>
      </c>
      <c r="B26" s="756" t="s">
        <v>530</v>
      </c>
      <c r="C26" s="757" t="s">
        <v>546</v>
      </c>
      <c r="D26" s="758" t="s">
        <v>547</v>
      </c>
      <c r="E26" s="757" t="s">
        <v>3033</v>
      </c>
      <c r="F26" s="758" t="s">
        <v>3034</v>
      </c>
      <c r="G26" s="757" t="s">
        <v>3071</v>
      </c>
      <c r="H26" s="757" t="s">
        <v>3072</v>
      </c>
      <c r="I26" s="760">
        <v>124.41000366210937</v>
      </c>
      <c r="J26" s="760">
        <v>15</v>
      </c>
      <c r="K26" s="761">
        <v>1866.1199340820312</v>
      </c>
    </row>
    <row r="27" spans="1:11" ht="14.4" customHeight="1" x14ac:dyDescent="0.3">
      <c r="A27" s="755" t="s">
        <v>529</v>
      </c>
      <c r="B27" s="756" t="s">
        <v>530</v>
      </c>
      <c r="C27" s="757" t="s">
        <v>546</v>
      </c>
      <c r="D27" s="758" t="s">
        <v>547</v>
      </c>
      <c r="E27" s="757" t="s">
        <v>3033</v>
      </c>
      <c r="F27" s="758" t="s">
        <v>3034</v>
      </c>
      <c r="G27" s="757" t="s">
        <v>3073</v>
      </c>
      <c r="H27" s="757" t="s">
        <v>3074</v>
      </c>
      <c r="I27" s="760">
        <v>160.43000183105468</v>
      </c>
      <c r="J27" s="760">
        <v>12</v>
      </c>
      <c r="K27" s="761">
        <v>1885.0199890136719</v>
      </c>
    </row>
    <row r="28" spans="1:11" ht="14.4" customHeight="1" x14ac:dyDescent="0.3">
      <c r="A28" s="755" t="s">
        <v>529</v>
      </c>
      <c r="B28" s="756" t="s">
        <v>530</v>
      </c>
      <c r="C28" s="757" t="s">
        <v>546</v>
      </c>
      <c r="D28" s="758" t="s">
        <v>547</v>
      </c>
      <c r="E28" s="757" t="s">
        <v>3033</v>
      </c>
      <c r="F28" s="758" t="s">
        <v>3034</v>
      </c>
      <c r="G28" s="757" t="s">
        <v>3075</v>
      </c>
      <c r="H28" s="757" t="s">
        <v>3076</v>
      </c>
      <c r="I28" s="760">
        <v>690.4949951171875</v>
      </c>
      <c r="J28" s="760">
        <v>4</v>
      </c>
      <c r="K28" s="761">
        <v>2761.97998046875</v>
      </c>
    </row>
    <row r="29" spans="1:11" ht="14.4" customHeight="1" x14ac:dyDescent="0.3">
      <c r="A29" s="755" t="s">
        <v>529</v>
      </c>
      <c r="B29" s="756" t="s">
        <v>530</v>
      </c>
      <c r="C29" s="757" t="s">
        <v>546</v>
      </c>
      <c r="D29" s="758" t="s">
        <v>547</v>
      </c>
      <c r="E29" s="757" t="s">
        <v>3033</v>
      </c>
      <c r="F29" s="758" t="s">
        <v>3034</v>
      </c>
      <c r="G29" s="757" t="s">
        <v>3077</v>
      </c>
      <c r="H29" s="757" t="s">
        <v>3078</v>
      </c>
      <c r="I29" s="760">
        <v>21.200000762939453</v>
      </c>
      <c r="J29" s="760">
        <v>20</v>
      </c>
      <c r="K29" s="761">
        <v>424.08999633789062</v>
      </c>
    </row>
    <row r="30" spans="1:11" ht="14.4" customHeight="1" x14ac:dyDescent="0.3">
      <c r="A30" s="755" t="s">
        <v>529</v>
      </c>
      <c r="B30" s="756" t="s">
        <v>530</v>
      </c>
      <c r="C30" s="757" t="s">
        <v>546</v>
      </c>
      <c r="D30" s="758" t="s">
        <v>547</v>
      </c>
      <c r="E30" s="757" t="s">
        <v>3033</v>
      </c>
      <c r="F30" s="758" t="s">
        <v>3034</v>
      </c>
      <c r="G30" s="757" t="s">
        <v>3079</v>
      </c>
      <c r="H30" s="757" t="s">
        <v>3080</v>
      </c>
      <c r="I30" s="760">
        <v>4.8400001525878906</v>
      </c>
      <c r="J30" s="760">
        <v>100</v>
      </c>
      <c r="K30" s="761">
        <v>484</v>
      </c>
    </row>
    <row r="31" spans="1:11" ht="14.4" customHeight="1" x14ac:dyDescent="0.3">
      <c r="A31" s="755" t="s">
        <v>529</v>
      </c>
      <c r="B31" s="756" t="s">
        <v>530</v>
      </c>
      <c r="C31" s="757" t="s">
        <v>546</v>
      </c>
      <c r="D31" s="758" t="s">
        <v>547</v>
      </c>
      <c r="E31" s="757" t="s">
        <v>3033</v>
      </c>
      <c r="F31" s="758" t="s">
        <v>3034</v>
      </c>
      <c r="G31" s="757" t="s">
        <v>3081</v>
      </c>
      <c r="H31" s="757" t="s">
        <v>3082</v>
      </c>
      <c r="I31" s="760">
        <v>3.25</v>
      </c>
      <c r="J31" s="760">
        <v>200</v>
      </c>
      <c r="K31" s="761">
        <v>650</v>
      </c>
    </row>
    <row r="32" spans="1:11" ht="14.4" customHeight="1" x14ac:dyDescent="0.3">
      <c r="A32" s="755" t="s">
        <v>529</v>
      </c>
      <c r="B32" s="756" t="s">
        <v>530</v>
      </c>
      <c r="C32" s="757" t="s">
        <v>546</v>
      </c>
      <c r="D32" s="758" t="s">
        <v>547</v>
      </c>
      <c r="E32" s="757" t="s">
        <v>3033</v>
      </c>
      <c r="F32" s="758" t="s">
        <v>3034</v>
      </c>
      <c r="G32" s="757" t="s">
        <v>3083</v>
      </c>
      <c r="H32" s="757" t="s">
        <v>3084</v>
      </c>
      <c r="I32" s="760">
        <v>217.80999755859375</v>
      </c>
      <c r="J32" s="760">
        <v>25</v>
      </c>
      <c r="K32" s="761">
        <v>5445.25</v>
      </c>
    </row>
    <row r="33" spans="1:11" ht="14.4" customHeight="1" x14ac:dyDescent="0.3">
      <c r="A33" s="755" t="s">
        <v>529</v>
      </c>
      <c r="B33" s="756" t="s">
        <v>530</v>
      </c>
      <c r="C33" s="757" t="s">
        <v>546</v>
      </c>
      <c r="D33" s="758" t="s">
        <v>547</v>
      </c>
      <c r="E33" s="757" t="s">
        <v>3033</v>
      </c>
      <c r="F33" s="758" t="s">
        <v>3034</v>
      </c>
      <c r="G33" s="757" t="s">
        <v>3085</v>
      </c>
      <c r="H33" s="757" t="s">
        <v>3086</v>
      </c>
      <c r="I33" s="760">
        <v>12.600000381469727</v>
      </c>
      <c r="J33" s="760">
        <v>400</v>
      </c>
      <c r="K33" s="761">
        <v>5040</v>
      </c>
    </row>
    <row r="34" spans="1:11" ht="14.4" customHeight="1" x14ac:dyDescent="0.3">
      <c r="A34" s="755" t="s">
        <v>529</v>
      </c>
      <c r="B34" s="756" t="s">
        <v>530</v>
      </c>
      <c r="C34" s="757" t="s">
        <v>546</v>
      </c>
      <c r="D34" s="758" t="s">
        <v>547</v>
      </c>
      <c r="E34" s="757" t="s">
        <v>3033</v>
      </c>
      <c r="F34" s="758" t="s">
        <v>3034</v>
      </c>
      <c r="G34" s="757" t="s">
        <v>3087</v>
      </c>
      <c r="H34" s="757" t="s">
        <v>3088</v>
      </c>
      <c r="I34" s="760">
        <v>259.89999389648438</v>
      </c>
      <c r="J34" s="760">
        <v>4</v>
      </c>
      <c r="K34" s="761">
        <v>1039.5999755859375</v>
      </c>
    </row>
    <row r="35" spans="1:11" ht="14.4" customHeight="1" x14ac:dyDescent="0.3">
      <c r="A35" s="755" t="s">
        <v>529</v>
      </c>
      <c r="B35" s="756" t="s">
        <v>530</v>
      </c>
      <c r="C35" s="757" t="s">
        <v>546</v>
      </c>
      <c r="D35" s="758" t="s">
        <v>547</v>
      </c>
      <c r="E35" s="757" t="s">
        <v>3033</v>
      </c>
      <c r="F35" s="758" t="s">
        <v>3034</v>
      </c>
      <c r="G35" s="757" t="s">
        <v>3089</v>
      </c>
      <c r="H35" s="757" t="s">
        <v>3090</v>
      </c>
      <c r="I35" s="760">
        <v>13.020000457763672</v>
      </c>
      <c r="J35" s="760">
        <v>4</v>
      </c>
      <c r="K35" s="761">
        <v>52.080001831054687</v>
      </c>
    </row>
    <row r="36" spans="1:11" ht="14.4" customHeight="1" x14ac:dyDescent="0.3">
      <c r="A36" s="755" t="s">
        <v>529</v>
      </c>
      <c r="B36" s="756" t="s">
        <v>530</v>
      </c>
      <c r="C36" s="757" t="s">
        <v>546</v>
      </c>
      <c r="D36" s="758" t="s">
        <v>547</v>
      </c>
      <c r="E36" s="757" t="s">
        <v>3033</v>
      </c>
      <c r="F36" s="758" t="s">
        <v>3034</v>
      </c>
      <c r="G36" s="757" t="s">
        <v>3091</v>
      </c>
      <c r="H36" s="757" t="s">
        <v>3092</v>
      </c>
      <c r="I36" s="760">
        <v>1.5159999847412109</v>
      </c>
      <c r="J36" s="760">
        <v>200</v>
      </c>
      <c r="K36" s="761">
        <v>303.25</v>
      </c>
    </row>
    <row r="37" spans="1:11" ht="14.4" customHeight="1" x14ac:dyDescent="0.3">
      <c r="A37" s="755" t="s">
        <v>529</v>
      </c>
      <c r="B37" s="756" t="s">
        <v>530</v>
      </c>
      <c r="C37" s="757" t="s">
        <v>546</v>
      </c>
      <c r="D37" s="758" t="s">
        <v>547</v>
      </c>
      <c r="E37" s="757" t="s">
        <v>3033</v>
      </c>
      <c r="F37" s="758" t="s">
        <v>3034</v>
      </c>
      <c r="G37" s="757" t="s">
        <v>3093</v>
      </c>
      <c r="H37" s="757" t="s">
        <v>3094</v>
      </c>
      <c r="I37" s="760">
        <v>2.059999942779541</v>
      </c>
      <c r="J37" s="760">
        <v>125</v>
      </c>
      <c r="K37" s="761">
        <v>257.5</v>
      </c>
    </row>
    <row r="38" spans="1:11" ht="14.4" customHeight="1" x14ac:dyDescent="0.3">
      <c r="A38" s="755" t="s">
        <v>529</v>
      </c>
      <c r="B38" s="756" t="s">
        <v>530</v>
      </c>
      <c r="C38" s="757" t="s">
        <v>546</v>
      </c>
      <c r="D38" s="758" t="s">
        <v>547</v>
      </c>
      <c r="E38" s="757" t="s">
        <v>3033</v>
      </c>
      <c r="F38" s="758" t="s">
        <v>3034</v>
      </c>
      <c r="G38" s="757" t="s">
        <v>3095</v>
      </c>
      <c r="H38" s="757" t="s">
        <v>3096</v>
      </c>
      <c r="I38" s="760">
        <v>9.7100000381469727</v>
      </c>
      <c r="J38" s="760">
        <v>12</v>
      </c>
      <c r="K38" s="761">
        <v>116.51999664306641</v>
      </c>
    </row>
    <row r="39" spans="1:11" ht="14.4" customHeight="1" x14ac:dyDescent="0.3">
      <c r="A39" s="755" t="s">
        <v>529</v>
      </c>
      <c r="B39" s="756" t="s">
        <v>530</v>
      </c>
      <c r="C39" s="757" t="s">
        <v>546</v>
      </c>
      <c r="D39" s="758" t="s">
        <v>547</v>
      </c>
      <c r="E39" s="757" t="s">
        <v>3033</v>
      </c>
      <c r="F39" s="758" t="s">
        <v>3034</v>
      </c>
      <c r="G39" s="757" t="s">
        <v>3097</v>
      </c>
      <c r="H39" s="757" t="s">
        <v>3098</v>
      </c>
      <c r="I39" s="760">
        <v>4.3000001907348633</v>
      </c>
      <c r="J39" s="760">
        <v>72</v>
      </c>
      <c r="K39" s="761">
        <v>309.59999084472656</v>
      </c>
    </row>
    <row r="40" spans="1:11" ht="14.4" customHeight="1" x14ac:dyDescent="0.3">
      <c r="A40" s="755" t="s">
        <v>529</v>
      </c>
      <c r="B40" s="756" t="s">
        <v>530</v>
      </c>
      <c r="C40" s="757" t="s">
        <v>546</v>
      </c>
      <c r="D40" s="758" t="s">
        <v>547</v>
      </c>
      <c r="E40" s="757" t="s">
        <v>3033</v>
      </c>
      <c r="F40" s="758" t="s">
        <v>3034</v>
      </c>
      <c r="G40" s="757" t="s">
        <v>3099</v>
      </c>
      <c r="H40" s="757" t="s">
        <v>3100</v>
      </c>
      <c r="I40" s="760">
        <v>12.159999847412109</v>
      </c>
      <c r="J40" s="760">
        <v>80</v>
      </c>
      <c r="K40" s="761">
        <v>972.97000122070312</v>
      </c>
    </row>
    <row r="41" spans="1:11" ht="14.4" customHeight="1" x14ac:dyDescent="0.3">
      <c r="A41" s="755" t="s">
        <v>529</v>
      </c>
      <c r="B41" s="756" t="s">
        <v>530</v>
      </c>
      <c r="C41" s="757" t="s">
        <v>546</v>
      </c>
      <c r="D41" s="758" t="s">
        <v>547</v>
      </c>
      <c r="E41" s="757" t="s">
        <v>3033</v>
      </c>
      <c r="F41" s="758" t="s">
        <v>3034</v>
      </c>
      <c r="G41" s="757" t="s">
        <v>3101</v>
      </c>
      <c r="H41" s="757" t="s">
        <v>3102</v>
      </c>
      <c r="I41" s="760">
        <v>10.520000457763672</v>
      </c>
      <c r="J41" s="760">
        <v>40</v>
      </c>
      <c r="K41" s="761">
        <v>420.79998779296875</v>
      </c>
    </row>
    <row r="42" spans="1:11" ht="14.4" customHeight="1" x14ac:dyDescent="0.3">
      <c r="A42" s="755" t="s">
        <v>529</v>
      </c>
      <c r="B42" s="756" t="s">
        <v>530</v>
      </c>
      <c r="C42" s="757" t="s">
        <v>546</v>
      </c>
      <c r="D42" s="758" t="s">
        <v>547</v>
      </c>
      <c r="E42" s="757" t="s">
        <v>3033</v>
      </c>
      <c r="F42" s="758" t="s">
        <v>3034</v>
      </c>
      <c r="G42" s="757" t="s">
        <v>3103</v>
      </c>
      <c r="H42" s="757" t="s">
        <v>3104</v>
      </c>
      <c r="I42" s="760">
        <v>13.224999904632568</v>
      </c>
      <c r="J42" s="760">
        <v>40</v>
      </c>
      <c r="K42" s="761">
        <v>529</v>
      </c>
    </row>
    <row r="43" spans="1:11" ht="14.4" customHeight="1" x14ac:dyDescent="0.3">
      <c r="A43" s="755" t="s">
        <v>529</v>
      </c>
      <c r="B43" s="756" t="s">
        <v>530</v>
      </c>
      <c r="C43" s="757" t="s">
        <v>546</v>
      </c>
      <c r="D43" s="758" t="s">
        <v>547</v>
      </c>
      <c r="E43" s="757" t="s">
        <v>3033</v>
      </c>
      <c r="F43" s="758" t="s">
        <v>3034</v>
      </c>
      <c r="G43" s="757" t="s">
        <v>3105</v>
      </c>
      <c r="H43" s="757" t="s">
        <v>3106</v>
      </c>
      <c r="I43" s="760">
        <v>3.2699999809265137</v>
      </c>
      <c r="J43" s="760">
        <v>160</v>
      </c>
      <c r="K43" s="761">
        <v>523.20001220703125</v>
      </c>
    </row>
    <row r="44" spans="1:11" ht="14.4" customHeight="1" x14ac:dyDescent="0.3">
      <c r="A44" s="755" t="s">
        <v>529</v>
      </c>
      <c r="B44" s="756" t="s">
        <v>530</v>
      </c>
      <c r="C44" s="757" t="s">
        <v>546</v>
      </c>
      <c r="D44" s="758" t="s">
        <v>547</v>
      </c>
      <c r="E44" s="757" t="s">
        <v>3033</v>
      </c>
      <c r="F44" s="758" t="s">
        <v>3034</v>
      </c>
      <c r="G44" s="757" t="s">
        <v>3107</v>
      </c>
      <c r="H44" s="757" t="s">
        <v>3108</v>
      </c>
      <c r="I44" s="760">
        <v>3.9700000286102295</v>
      </c>
      <c r="J44" s="760">
        <v>200</v>
      </c>
      <c r="K44" s="761">
        <v>794.00001525878906</v>
      </c>
    </row>
    <row r="45" spans="1:11" ht="14.4" customHeight="1" x14ac:dyDescent="0.3">
      <c r="A45" s="755" t="s">
        <v>529</v>
      </c>
      <c r="B45" s="756" t="s">
        <v>530</v>
      </c>
      <c r="C45" s="757" t="s">
        <v>546</v>
      </c>
      <c r="D45" s="758" t="s">
        <v>547</v>
      </c>
      <c r="E45" s="757" t="s">
        <v>3033</v>
      </c>
      <c r="F45" s="758" t="s">
        <v>3034</v>
      </c>
      <c r="G45" s="757" t="s">
        <v>3109</v>
      </c>
      <c r="H45" s="757" t="s">
        <v>3110</v>
      </c>
      <c r="I45" s="760">
        <v>15.714999675750732</v>
      </c>
      <c r="J45" s="760">
        <v>31</v>
      </c>
      <c r="K45" s="761">
        <v>487.59999370574951</v>
      </c>
    </row>
    <row r="46" spans="1:11" ht="14.4" customHeight="1" x14ac:dyDescent="0.3">
      <c r="A46" s="755" t="s">
        <v>529</v>
      </c>
      <c r="B46" s="756" t="s">
        <v>530</v>
      </c>
      <c r="C46" s="757" t="s">
        <v>546</v>
      </c>
      <c r="D46" s="758" t="s">
        <v>547</v>
      </c>
      <c r="E46" s="757" t="s">
        <v>3033</v>
      </c>
      <c r="F46" s="758" t="s">
        <v>3034</v>
      </c>
      <c r="G46" s="757" t="s">
        <v>3111</v>
      </c>
      <c r="H46" s="757" t="s">
        <v>3112</v>
      </c>
      <c r="I46" s="760">
        <v>0.67000001668930054</v>
      </c>
      <c r="J46" s="760">
        <v>2000</v>
      </c>
      <c r="K46" s="761">
        <v>1340</v>
      </c>
    </row>
    <row r="47" spans="1:11" ht="14.4" customHeight="1" x14ac:dyDescent="0.3">
      <c r="A47" s="755" t="s">
        <v>529</v>
      </c>
      <c r="B47" s="756" t="s">
        <v>530</v>
      </c>
      <c r="C47" s="757" t="s">
        <v>546</v>
      </c>
      <c r="D47" s="758" t="s">
        <v>547</v>
      </c>
      <c r="E47" s="757" t="s">
        <v>3033</v>
      </c>
      <c r="F47" s="758" t="s">
        <v>3034</v>
      </c>
      <c r="G47" s="757" t="s">
        <v>3113</v>
      </c>
      <c r="H47" s="757" t="s">
        <v>3114</v>
      </c>
      <c r="I47" s="760">
        <v>27.879999160766602</v>
      </c>
      <c r="J47" s="760">
        <v>16</v>
      </c>
      <c r="K47" s="761">
        <v>446.07999038696289</v>
      </c>
    </row>
    <row r="48" spans="1:11" ht="14.4" customHeight="1" x14ac:dyDescent="0.3">
      <c r="A48" s="755" t="s">
        <v>529</v>
      </c>
      <c r="B48" s="756" t="s">
        <v>530</v>
      </c>
      <c r="C48" s="757" t="s">
        <v>546</v>
      </c>
      <c r="D48" s="758" t="s">
        <v>547</v>
      </c>
      <c r="E48" s="757" t="s">
        <v>3033</v>
      </c>
      <c r="F48" s="758" t="s">
        <v>3034</v>
      </c>
      <c r="G48" s="757" t="s">
        <v>3115</v>
      </c>
      <c r="H48" s="757" t="s">
        <v>3116</v>
      </c>
      <c r="I48" s="760">
        <v>28.731428146362305</v>
      </c>
      <c r="J48" s="760">
        <v>36</v>
      </c>
      <c r="K48" s="761">
        <v>1034.3100280761719</v>
      </c>
    </row>
    <row r="49" spans="1:11" ht="14.4" customHeight="1" x14ac:dyDescent="0.3">
      <c r="A49" s="755" t="s">
        <v>529</v>
      </c>
      <c r="B49" s="756" t="s">
        <v>530</v>
      </c>
      <c r="C49" s="757" t="s">
        <v>546</v>
      </c>
      <c r="D49" s="758" t="s">
        <v>547</v>
      </c>
      <c r="E49" s="757" t="s">
        <v>3117</v>
      </c>
      <c r="F49" s="758" t="s">
        <v>3118</v>
      </c>
      <c r="G49" s="757" t="s">
        <v>3119</v>
      </c>
      <c r="H49" s="757" t="s">
        <v>3120</v>
      </c>
      <c r="I49" s="760">
        <v>6.2899999618530273</v>
      </c>
      <c r="J49" s="760">
        <v>30</v>
      </c>
      <c r="K49" s="761">
        <v>188.70000457763672</v>
      </c>
    </row>
    <row r="50" spans="1:11" ht="14.4" customHeight="1" x14ac:dyDescent="0.3">
      <c r="A50" s="755" t="s">
        <v>529</v>
      </c>
      <c r="B50" s="756" t="s">
        <v>530</v>
      </c>
      <c r="C50" s="757" t="s">
        <v>546</v>
      </c>
      <c r="D50" s="758" t="s">
        <v>547</v>
      </c>
      <c r="E50" s="757" t="s">
        <v>3117</v>
      </c>
      <c r="F50" s="758" t="s">
        <v>3118</v>
      </c>
      <c r="G50" s="757" t="s">
        <v>3121</v>
      </c>
      <c r="H50" s="757" t="s">
        <v>3122</v>
      </c>
      <c r="I50" s="760">
        <v>2.9000000953674316</v>
      </c>
      <c r="J50" s="760">
        <v>10</v>
      </c>
      <c r="K50" s="761">
        <v>29</v>
      </c>
    </row>
    <row r="51" spans="1:11" ht="14.4" customHeight="1" x14ac:dyDescent="0.3">
      <c r="A51" s="755" t="s">
        <v>529</v>
      </c>
      <c r="B51" s="756" t="s">
        <v>530</v>
      </c>
      <c r="C51" s="757" t="s">
        <v>546</v>
      </c>
      <c r="D51" s="758" t="s">
        <v>547</v>
      </c>
      <c r="E51" s="757" t="s">
        <v>3117</v>
      </c>
      <c r="F51" s="758" t="s">
        <v>3118</v>
      </c>
      <c r="G51" s="757" t="s">
        <v>3123</v>
      </c>
      <c r="H51" s="757" t="s">
        <v>3124</v>
      </c>
      <c r="I51" s="760">
        <v>2.9100000858306885</v>
      </c>
      <c r="J51" s="760">
        <v>20</v>
      </c>
      <c r="K51" s="761">
        <v>58.200000762939453</v>
      </c>
    </row>
    <row r="52" spans="1:11" ht="14.4" customHeight="1" x14ac:dyDescent="0.3">
      <c r="A52" s="755" t="s">
        <v>529</v>
      </c>
      <c r="B52" s="756" t="s">
        <v>530</v>
      </c>
      <c r="C52" s="757" t="s">
        <v>546</v>
      </c>
      <c r="D52" s="758" t="s">
        <v>547</v>
      </c>
      <c r="E52" s="757" t="s">
        <v>3117</v>
      </c>
      <c r="F52" s="758" t="s">
        <v>3118</v>
      </c>
      <c r="G52" s="757" t="s">
        <v>3125</v>
      </c>
      <c r="H52" s="757" t="s">
        <v>3126</v>
      </c>
      <c r="I52" s="760">
        <v>2.9000000953674316</v>
      </c>
      <c r="J52" s="760">
        <v>10</v>
      </c>
      <c r="K52" s="761">
        <v>29</v>
      </c>
    </row>
    <row r="53" spans="1:11" ht="14.4" customHeight="1" x14ac:dyDescent="0.3">
      <c r="A53" s="755" t="s">
        <v>529</v>
      </c>
      <c r="B53" s="756" t="s">
        <v>530</v>
      </c>
      <c r="C53" s="757" t="s">
        <v>546</v>
      </c>
      <c r="D53" s="758" t="s">
        <v>547</v>
      </c>
      <c r="E53" s="757" t="s">
        <v>3117</v>
      </c>
      <c r="F53" s="758" t="s">
        <v>3118</v>
      </c>
      <c r="G53" s="757" t="s">
        <v>3127</v>
      </c>
      <c r="H53" s="757" t="s">
        <v>3128</v>
      </c>
      <c r="I53" s="760">
        <v>2.9100000858306885</v>
      </c>
      <c r="J53" s="760">
        <v>20</v>
      </c>
      <c r="K53" s="761">
        <v>58.200000762939453</v>
      </c>
    </row>
    <row r="54" spans="1:11" ht="14.4" customHeight="1" x14ac:dyDescent="0.3">
      <c r="A54" s="755" t="s">
        <v>529</v>
      </c>
      <c r="B54" s="756" t="s">
        <v>530</v>
      </c>
      <c r="C54" s="757" t="s">
        <v>546</v>
      </c>
      <c r="D54" s="758" t="s">
        <v>547</v>
      </c>
      <c r="E54" s="757" t="s">
        <v>3117</v>
      </c>
      <c r="F54" s="758" t="s">
        <v>3118</v>
      </c>
      <c r="G54" s="757" t="s">
        <v>3129</v>
      </c>
      <c r="H54" s="757" t="s">
        <v>3130</v>
      </c>
      <c r="I54" s="760">
        <v>9.9999997764825821E-3</v>
      </c>
      <c r="J54" s="760">
        <v>1300</v>
      </c>
      <c r="K54" s="761">
        <v>13</v>
      </c>
    </row>
    <row r="55" spans="1:11" ht="14.4" customHeight="1" x14ac:dyDescent="0.3">
      <c r="A55" s="755" t="s">
        <v>529</v>
      </c>
      <c r="B55" s="756" t="s">
        <v>530</v>
      </c>
      <c r="C55" s="757" t="s">
        <v>546</v>
      </c>
      <c r="D55" s="758" t="s">
        <v>547</v>
      </c>
      <c r="E55" s="757" t="s">
        <v>3117</v>
      </c>
      <c r="F55" s="758" t="s">
        <v>3118</v>
      </c>
      <c r="G55" s="757" t="s">
        <v>3131</v>
      </c>
      <c r="H55" s="757" t="s">
        <v>3132</v>
      </c>
      <c r="I55" s="760">
        <v>6.0500001907348633</v>
      </c>
      <c r="J55" s="760">
        <v>100</v>
      </c>
      <c r="K55" s="761">
        <v>605</v>
      </c>
    </row>
    <row r="56" spans="1:11" ht="14.4" customHeight="1" x14ac:dyDescent="0.3">
      <c r="A56" s="755" t="s">
        <v>529</v>
      </c>
      <c r="B56" s="756" t="s">
        <v>530</v>
      </c>
      <c r="C56" s="757" t="s">
        <v>546</v>
      </c>
      <c r="D56" s="758" t="s">
        <v>547</v>
      </c>
      <c r="E56" s="757" t="s">
        <v>3117</v>
      </c>
      <c r="F56" s="758" t="s">
        <v>3118</v>
      </c>
      <c r="G56" s="757" t="s">
        <v>3133</v>
      </c>
      <c r="H56" s="757" t="s">
        <v>3134</v>
      </c>
      <c r="I56" s="760">
        <v>699.3800048828125</v>
      </c>
      <c r="J56" s="760">
        <v>1</v>
      </c>
      <c r="K56" s="761">
        <v>699.3800048828125</v>
      </c>
    </row>
    <row r="57" spans="1:11" ht="14.4" customHeight="1" x14ac:dyDescent="0.3">
      <c r="A57" s="755" t="s">
        <v>529</v>
      </c>
      <c r="B57" s="756" t="s">
        <v>530</v>
      </c>
      <c r="C57" s="757" t="s">
        <v>546</v>
      </c>
      <c r="D57" s="758" t="s">
        <v>547</v>
      </c>
      <c r="E57" s="757" t="s">
        <v>3117</v>
      </c>
      <c r="F57" s="758" t="s">
        <v>3118</v>
      </c>
      <c r="G57" s="757" t="s">
        <v>3135</v>
      </c>
      <c r="H57" s="757" t="s">
        <v>3136</v>
      </c>
      <c r="I57" s="760">
        <v>1.9299999475479126</v>
      </c>
      <c r="J57" s="760">
        <v>50</v>
      </c>
      <c r="K57" s="761">
        <v>96.5</v>
      </c>
    </row>
    <row r="58" spans="1:11" ht="14.4" customHeight="1" x14ac:dyDescent="0.3">
      <c r="A58" s="755" t="s">
        <v>529</v>
      </c>
      <c r="B58" s="756" t="s">
        <v>530</v>
      </c>
      <c r="C58" s="757" t="s">
        <v>546</v>
      </c>
      <c r="D58" s="758" t="s">
        <v>547</v>
      </c>
      <c r="E58" s="757" t="s">
        <v>3117</v>
      </c>
      <c r="F58" s="758" t="s">
        <v>3118</v>
      </c>
      <c r="G58" s="757" t="s">
        <v>3137</v>
      </c>
      <c r="H58" s="757" t="s">
        <v>3138</v>
      </c>
      <c r="I58" s="760">
        <v>11.142500162124634</v>
      </c>
      <c r="J58" s="760">
        <v>150</v>
      </c>
      <c r="K58" s="761">
        <v>1671.3000030517578</v>
      </c>
    </row>
    <row r="59" spans="1:11" ht="14.4" customHeight="1" x14ac:dyDescent="0.3">
      <c r="A59" s="755" t="s">
        <v>529</v>
      </c>
      <c r="B59" s="756" t="s">
        <v>530</v>
      </c>
      <c r="C59" s="757" t="s">
        <v>546</v>
      </c>
      <c r="D59" s="758" t="s">
        <v>547</v>
      </c>
      <c r="E59" s="757" t="s">
        <v>3117</v>
      </c>
      <c r="F59" s="758" t="s">
        <v>3118</v>
      </c>
      <c r="G59" s="757" t="s">
        <v>3139</v>
      </c>
      <c r="H59" s="757" t="s">
        <v>3140</v>
      </c>
      <c r="I59" s="760">
        <v>14.520000457763672</v>
      </c>
      <c r="J59" s="760">
        <v>10</v>
      </c>
      <c r="K59" s="761">
        <v>145.19999694824219</v>
      </c>
    </row>
    <row r="60" spans="1:11" ht="14.4" customHeight="1" x14ac:dyDescent="0.3">
      <c r="A60" s="755" t="s">
        <v>529</v>
      </c>
      <c r="B60" s="756" t="s">
        <v>530</v>
      </c>
      <c r="C60" s="757" t="s">
        <v>546</v>
      </c>
      <c r="D60" s="758" t="s">
        <v>547</v>
      </c>
      <c r="E60" s="757" t="s">
        <v>3117</v>
      </c>
      <c r="F60" s="758" t="s">
        <v>3118</v>
      </c>
      <c r="G60" s="757" t="s">
        <v>3141</v>
      </c>
      <c r="H60" s="757" t="s">
        <v>3142</v>
      </c>
      <c r="I60" s="760">
        <v>6.0999999046325684</v>
      </c>
      <c r="J60" s="760">
        <v>40</v>
      </c>
      <c r="K60" s="761">
        <v>244</v>
      </c>
    </row>
    <row r="61" spans="1:11" ht="14.4" customHeight="1" x14ac:dyDescent="0.3">
      <c r="A61" s="755" t="s">
        <v>529</v>
      </c>
      <c r="B61" s="756" t="s">
        <v>530</v>
      </c>
      <c r="C61" s="757" t="s">
        <v>546</v>
      </c>
      <c r="D61" s="758" t="s">
        <v>547</v>
      </c>
      <c r="E61" s="757" t="s">
        <v>3117</v>
      </c>
      <c r="F61" s="758" t="s">
        <v>3118</v>
      </c>
      <c r="G61" s="757" t="s">
        <v>3143</v>
      </c>
      <c r="H61" s="757" t="s">
        <v>3144</v>
      </c>
      <c r="I61" s="760">
        <v>3.4414286272866383</v>
      </c>
      <c r="J61" s="760">
        <v>360</v>
      </c>
      <c r="K61" s="761">
        <v>1240.3999938964844</v>
      </c>
    </row>
    <row r="62" spans="1:11" ht="14.4" customHeight="1" x14ac:dyDescent="0.3">
      <c r="A62" s="755" t="s">
        <v>529</v>
      </c>
      <c r="B62" s="756" t="s">
        <v>530</v>
      </c>
      <c r="C62" s="757" t="s">
        <v>546</v>
      </c>
      <c r="D62" s="758" t="s">
        <v>547</v>
      </c>
      <c r="E62" s="757" t="s">
        <v>3117</v>
      </c>
      <c r="F62" s="758" t="s">
        <v>3118</v>
      </c>
      <c r="G62" s="757" t="s">
        <v>3145</v>
      </c>
      <c r="H62" s="757" t="s">
        <v>3146</v>
      </c>
      <c r="I62" s="760">
        <v>22</v>
      </c>
      <c r="J62" s="760">
        <v>3</v>
      </c>
      <c r="K62" s="761">
        <v>66</v>
      </c>
    </row>
    <row r="63" spans="1:11" ht="14.4" customHeight="1" x14ac:dyDescent="0.3">
      <c r="A63" s="755" t="s">
        <v>529</v>
      </c>
      <c r="B63" s="756" t="s">
        <v>530</v>
      </c>
      <c r="C63" s="757" t="s">
        <v>546</v>
      </c>
      <c r="D63" s="758" t="s">
        <v>547</v>
      </c>
      <c r="E63" s="757" t="s">
        <v>3117</v>
      </c>
      <c r="F63" s="758" t="s">
        <v>3118</v>
      </c>
      <c r="G63" s="757" t="s">
        <v>3147</v>
      </c>
      <c r="H63" s="757" t="s">
        <v>3148</v>
      </c>
      <c r="I63" s="760">
        <v>22</v>
      </c>
      <c r="J63" s="760">
        <v>3</v>
      </c>
      <c r="K63" s="761">
        <v>66</v>
      </c>
    </row>
    <row r="64" spans="1:11" ht="14.4" customHeight="1" x14ac:dyDescent="0.3">
      <c r="A64" s="755" t="s">
        <v>529</v>
      </c>
      <c r="B64" s="756" t="s">
        <v>530</v>
      </c>
      <c r="C64" s="757" t="s">
        <v>546</v>
      </c>
      <c r="D64" s="758" t="s">
        <v>547</v>
      </c>
      <c r="E64" s="757" t="s">
        <v>3117</v>
      </c>
      <c r="F64" s="758" t="s">
        <v>3118</v>
      </c>
      <c r="G64" s="757" t="s">
        <v>3149</v>
      </c>
      <c r="H64" s="757" t="s">
        <v>3150</v>
      </c>
      <c r="I64" s="760">
        <v>17.979999542236328</v>
      </c>
      <c r="J64" s="760">
        <v>400</v>
      </c>
      <c r="K64" s="761">
        <v>7192</v>
      </c>
    </row>
    <row r="65" spans="1:11" ht="14.4" customHeight="1" x14ac:dyDescent="0.3">
      <c r="A65" s="755" t="s">
        <v>529</v>
      </c>
      <c r="B65" s="756" t="s">
        <v>530</v>
      </c>
      <c r="C65" s="757" t="s">
        <v>546</v>
      </c>
      <c r="D65" s="758" t="s">
        <v>547</v>
      </c>
      <c r="E65" s="757" t="s">
        <v>3117</v>
      </c>
      <c r="F65" s="758" t="s">
        <v>3118</v>
      </c>
      <c r="G65" s="757" t="s">
        <v>3151</v>
      </c>
      <c r="H65" s="757" t="s">
        <v>3152</v>
      </c>
      <c r="I65" s="760">
        <v>15.289999961853027</v>
      </c>
      <c r="J65" s="760">
        <v>150</v>
      </c>
      <c r="K65" s="761">
        <v>2294.159912109375</v>
      </c>
    </row>
    <row r="66" spans="1:11" ht="14.4" customHeight="1" x14ac:dyDescent="0.3">
      <c r="A66" s="755" t="s">
        <v>529</v>
      </c>
      <c r="B66" s="756" t="s">
        <v>530</v>
      </c>
      <c r="C66" s="757" t="s">
        <v>546</v>
      </c>
      <c r="D66" s="758" t="s">
        <v>547</v>
      </c>
      <c r="E66" s="757" t="s">
        <v>3117</v>
      </c>
      <c r="F66" s="758" t="s">
        <v>3118</v>
      </c>
      <c r="G66" s="757" t="s">
        <v>3153</v>
      </c>
      <c r="H66" s="757" t="s">
        <v>3154</v>
      </c>
      <c r="I66" s="760">
        <v>22.989999771118164</v>
      </c>
      <c r="J66" s="760">
        <v>30</v>
      </c>
      <c r="K66" s="761">
        <v>689.69998168945312</v>
      </c>
    </row>
    <row r="67" spans="1:11" ht="14.4" customHeight="1" x14ac:dyDescent="0.3">
      <c r="A67" s="755" t="s">
        <v>529</v>
      </c>
      <c r="B67" s="756" t="s">
        <v>530</v>
      </c>
      <c r="C67" s="757" t="s">
        <v>546</v>
      </c>
      <c r="D67" s="758" t="s">
        <v>547</v>
      </c>
      <c r="E67" s="757" t="s">
        <v>3117</v>
      </c>
      <c r="F67" s="758" t="s">
        <v>3118</v>
      </c>
      <c r="G67" s="757" t="s">
        <v>3155</v>
      </c>
      <c r="H67" s="757" t="s">
        <v>3156</v>
      </c>
      <c r="I67" s="760">
        <v>22.989999771118164</v>
      </c>
      <c r="J67" s="760">
        <v>20</v>
      </c>
      <c r="K67" s="761">
        <v>459.79998779296875</v>
      </c>
    </row>
    <row r="68" spans="1:11" ht="14.4" customHeight="1" x14ac:dyDescent="0.3">
      <c r="A68" s="755" t="s">
        <v>529</v>
      </c>
      <c r="B68" s="756" t="s">
        <v>530</v>
      </c>
      <c r="C68" s="757" t="s">
        <v>546</v>
      </c>
      <c r="D68" s="758" t="s">
        <v>547</v>
      </c>
      <c r="E68" s="757" t="s">
        <v>3117</v>
      </c>
      <c r="F68" s="758" t="s">
        <v>3118</v>
      </c>
      <c r="G68" s="757" t="s">
        <v>3157</v>
      </c>
      <c r="H68" s="757" t="s">
        <v>3158</v>
      </c>
      <c r="I68" s="760">
        <v>4.0300002098083496</v>
      </c>
      <c r="J68" s="760">
        <v>100</v>
      </c>
      <c r="K68" s="761">
        <v>403</v>
      </c>
    </row>
    <row r="69" spans="1:11" ht="14.4" customHeight="1" x14ac:dyDescent="0.3">
      <c r="A69" s="755" t="s">
        <v>529</v>
      </c>
      <c r="B69" s="756" t="s">
        <v>530</v>
      </c>
      <c r="C69" s="757" t="s">
        <v>546</v>
      </c>
      <c r="D69" s="758" t="s">
        <v>547</v>
      </c>
      <c r="E69" s="757" t="s">
        <v>3117</v>
      </c>
      <c r="F69" s="758" t="s">
        <v>3118</v>
      </c>
      <c r="G69" s="757" t="s">
        <v>3159</v>
      </c>
      <c r="H69" s="757" t="s">
        <v>3160</v>
      </c>
      <c r="I69" s="760">
        <v>9.6800003051757812</v>
      </c>
      <c r="J69" s="760">
        <v>400</v>
      </c>
      <c r="K69" s="761">
        <v>3872</v>
      </c>
    </row>
    <row r="70" spans="1:11" ht="14.4" customHeight="1" x14ac:dyDescent="0.3">
      <c r="A70" s="755" t="s">
        <v>529</v>
      </c>
      <c r="B70" s="756" t="s">
        <v>530</v>
      </c>
      <c r="C70" s="757" t="s">
        <v>546</v>
      </c>
      <c r="D70" s="758" t="s">
        <v>547</v>
      </c>
      <c r="E70" s="757" t="s">
        <v>3117</v>
      </c>
      <c r="F70" s="758" t="s">
        <v>3118</v>
      </c>
      <c r="G70" s="757" t="s">
        <v>3161</v>
      </c>
      <c r="H70" s="757" t="s">
        <v>3162</v>
      </c>
      <c r="I70" s="760">
        <v>3.1450001001358032</v>
      </c>
      <c r="J70" s="760">
        <v>20</v>
      </c>
      <c r="K70" s="761">
        <v>62.899999618530273</v>
      </c>
    </row>
    <row r="71" spans="1:11" ht="14.4" customHeight="1" x14ac:dyDescent="0.3">
      <c r="A71" s="755" t="s">
        <v>529</v>
      </c>
      <c r="B71" s="756" t="s">
        <v>530</v>
      </c>
      <c r="C71" s="757" t="s">
        <v>546</v>
      </c>
      <c r="D71" s="758" t="s">
        <v>547</v>
      </c>
      <c r="E71" s="757" t="s">
        <v>3117</v>
      </c>
      <c r="F71" s="758" t="s">
        <v>3118</v>
      </c>
      <c r="G71" s="757" t="s">
        <v>3163</v>
      </c>
      <c r="H71" s="757" t="s">
        <v>3164</v>
      </c>
      <c r="I71" s="760">
        <v>2.8299999237060547</v>
      </c>
      <c r="J71" s="760">
        <v>20</v>
      </c>
      <c r="K71" s="761">
        <v>56.599998474121094</v>
      </c>
    </row>
    <row r="72" spans="1:11" ht="14.4" customHeight="1" x14ac:dyDescent="0.3">
      <c r="A72" s="755" t="s">
        <v>529</v>
      </c>
      <c r="B72" s="756" t="s">
        <v>530</v>
      </c>
      <c r="C72" s="757" t="s">
        <v>546</v>
      </c>
      <c r="D72" s="758" t="s">
        <v>547</v>
      </c>
      <c r="E72" s="757" t="s">
        <v>3117</v>
      </c>
      <c r="F72" s="758" t="s">
        <v>3118</v>
      </c>
      <c r="G72" s="757" t="s">
        <v>3165</v>
      </c>
      <c r="H72" s="757" t="s">
        <v>3166</v>
      </c>
      <c r="I72" s="760">
        <v>1.9900000095367432</v>
      </c>
      <c r="J72" s="760">
        <v>50</v>
      </c>
      <c r="K72" s="761">
        <v>99.499998092651367</v>
      </c>
    </row>
    <row r="73" spans="1:11" ht="14.4" customHeight="1" x14ac:dyDescent="0.3">
      <c r="A73" s="755" t="s">
        <v>529</v>
      </c>
      <c r="B73" s="756" t="s">
        <v>530</v>
      </c>
      <c r="C73" s="757" t="s">
        <v>546</v>
      </c>
      <c r="D73" s="758" t="s">
        <v>547</v>
      </c>
      <c r="E73" s="757" t="s">
        <v>3117</v>
      </c>
      <c r="F73" s="758" t="s">
        <v>3118</v>
      </c>
      <c r="G73" s="757" t="s">
        <v>3167</v>
      </c>
      <c r="H73" s="757" t="s">
        <v>3168</v>
      </c>
      <c r="I73" s="760">
        <v>551.1300048828125</v>
      </c>
      <c r="J73" s="760">
        <v>2</v>
      </c>
      <c r="K73" s="761">
        <v>1102.260009765625</v>
      </c>
    </row>
    <row r="74" spans="1:11" ht="14.4" customHeight="1" x14ac:dyDescent="0.3">
      <c r="A74" s="755" t="s">
        <v>529</v>
      </c>
      <c r="B74" s="756" t="s">
        <v>530</v>
      </c>
      <c r="C74" s="757" t="s">
        <v>546</v>
      </c>
      <c r="D74" s="758" t="s">
        <v>547</v>
      </c>
      <c r="E74" s="757" t="s">
        <v>3117</v>
      </c>
      <c r="F74" s="758" t="s">
        <v>3118</v>
      </c>
      <c r="G74" s="757" t="s">
        <v>3169</v>
      </c>
      <c r="H74" s="757" t="s">
        <v>3170</v>
      </c>
      <c r="I74" s="760">
        <v>2.4600000381469727</v>
      </c>
      <c r="J74" s="760">
        <v>1100</v>
      </c>
      <c r="K74" s="761">
        <v>2706.3999938964844</v>
      </c>
    </row>
    <row r="75" spans="1:11" ht="14.4" customHeight="1" x14ac:dyDescent="0.3">
      <c r="A75" s="755" t="s">
        <v>529</v>
      </c>
      <c r="B75" s="756" t="s">
        <v>530</v>
      </c>
      <c r="C75" s="757" t="s">
        <v>546</v>
      </c>
      <c r="D75" s="758" t="s">
        <v>547</v>
      </c>
      <c r="E75" s="757" t="s">
        <v>3117</v>
      </c>
      <c r="F75" s="758" t="s">
        <v>3118</v>
      </c>
      <c r="G75" s="757" t="s">
        <v>3171</v>
      </c>
      <c r="H75" s="757" t="s">
        <v>3172</v>
      </c>
      <c r="I75" s="760">
        <v>0.25</v>
      </c>
      <c r="J75" s="760">
        <v>800</v>
      </c>
      <c r="K75" s="761">
        <v>200</v>
      </c>
    </row>
    <row r="76" spans="1:11" ht="14.4" customHeight="1" x14ac:dyDescent="0.3">
      <c r="A76" s="755" t="s">
        <v>529</v>
      </c>
      <c r="B76" s="756" t="s">
        <v>530</v>
      </c>
      <c r="C76" s="757" t="s">
        <v>546</v>
      </c>
      <c r="D76" s="758" t="s">
        <v>547</v>
      </c>
      <c r="E76" s="757" t="s">
        <v>3117</v>
      </c>
      <c r="F76" s="758" t="s">
        <v>3118</v>
      </c>
      <c r="G76" s="757" t="s">
        <v>3173</v>
      </c>
      <c r="H76" s="757" t="s">
        <v>3174</v>
      </c>
      <c r="I76" s="760">
        <v>13.310000419616699</v>
      </c>
      <c r="J76" s="760">
        <v>190</v>
      </c>
      <c r="K76" s="761">
        <v>2528.8999633789062</v>
      </c>
    </row>
    <row r="77" spans="1:11" ht="14.4" customHeight="1" x14ac:dyDescent="0.3">
      <c r="A77" s="755" t="s">
        <v>529</v>
      </c>
      <c r="B77" s="756" t="s">
        <v>530</v>
      </c>
      <c r="C77" s="757" t="s">
        <v>546</v>
      </c>
      <c r="D77" s="758" t="s">
        <v>547</v>
      </c>
      <c r="E77" s="757" t="s">
        <v>3117</v>
      </c>
      <c r="F77" s="758" t="s">
        <v>3118</v>
      </c>
      <c r="G77" s="757" t="s">
        <v>3175</v>
      </c>
      <c r="H77" s="757" t="s">
        <v>3176</v>
      </c>
      <c r="I77" s="760">
        <v>2.8499999046325684</v>
      </c>
      <c r="J77" s="760">
        <v>250</v>
      </c>
      <c r="K77" s="761">
        <v>712.5</v>
      </c>
    </row>
    <row r="78" spans="1:11" ht="14.4" customHeight="1" x14ac:dyDescent="0.3">
      <c r="A78" s="755" t="s">
        <v>529</v>
      </c>
      <c r="B78" s="756" t="s">
        <v>530</v>
      </c>
      <c r="C78" s="757" t="s">
        <v>546</v>
      </c>
      <c r="D78" s="758" t="s">
        <v>547</v>
      </c>
      <c r="E78" s="757" t="s">
        <v>3117</v>
      </c>
      <c r="F78" s="758" t="s">
        <v>3118</v>
      </c>
      <c r="G78" s="757" t="s">
        <v>3177</v>
      </c>
      <c r="H78" s="757" t="s">
        <v>3178</v>
      </c>
      <c r="I78" s="760">
        <v>24.299999237060547</v>
      </c>
      <c r="J78" s="760">
        <v>6</v>
      </c>
      <c r="K78" s="761">
        <v>145.79999923706055</v>
      </c>
    </row>
    <row r="79" spans="1:11" ht="14.4" customHeight="1" x14ac:dyDescent="0.3">
      <c r="A79" s="755" t="s">
        <v>529</v>
      </c>
      <c r="B79" s="756" t="s">
        <v>530</v>
      </c>
      <c r="C79" s="757" t="s">
        <v>546</v>
      </c>
      <c r="D79" s="758" t="s">
        <v>547</v>
      </c>
      <c r="E79" s="757" t="s">
        <v>3117</v>
      </c>
      <c r="F79" s="758" t="s">
        <v>3118</v>
      </c>
      <c r="G79" s="757" t="s">
        <v>3179</v>
      </c>
      <c r="H79" s="757" t="s">
        <v>3180</v>
      </c>
      <c r="I79" s="760">
        <v>9.1999998092651367</v>
      </c>
      <c r="J79" s="760">
        <v>1250</v>
      </c>
      <c r="K79" s="761">
        <v>11500</v>
      </c>
    </row>
    <row r="80" spans="1:11" ht="14.4" customHeight="1" x14ac:dyDescent="0.3">
      <c r="A80" s="755" t="s">
        <v>529</v>
      </c>
      <c r="B80" s="756" t="s">
        <v>530</v>
      </c>
      <c r="C80" s="757" t="s">
        <v>546</v>
      </c>
      <c r="D80" s="758" t="s">
        <v>547</v>
      </c>
      <c r="E80" s="757" t="s">
        <v>3117</v>
      </c>
      <c r="F80" s="758" t="s">
        <v>3118</v>
      </c>
      <c r="G80" s="757" t="s">
        <v>3181</v>
      </c>
      <c r="H80" s="757" t="s">
        <v>3182</v>
      </c>
      <c r="I80" s="760">
        <v>6.2899999618530273</v>
      </c>
      <c r="J80" s="760">
        <v>2</v>
      </c>
      <c r="K80" s="761">
        <v>12.579999923706055</v>
      </c>
    </row>
    <row r="81" spans="1:11" ht="14.4" customHeight="1" x14ac:dyDescent="0.3">
      <c r="A81" s="755" t="s">
        <v>529</v>
      </c>
      <c r="B81" s="756" t="s">
        <v>530</v>
      </c>
      <c r="C81" s="757" t="s">
        <v>546</v>
      </c>
      <c r="D81" s="758" t="s">
        <v>547</v>
      </c>
      <c r="E81" s="757" t="s">
        <v>3117</v>
      </c>
      <c r="F81" s="758" t="s">
        <v>3118</v>
      </c>
      <c r="G81" s="757" t="s">
        <v>3183</v>
      </c>
      <c r="H81" s="757" t="s">
        <v>3184</v>
      </c>
      <c r="I81" s="760">
        <v>172.5</v>
      </c>
      <c r="J81" s="760">
        <v>4</v>
      </c>
      <c r="K81" s="761">
        <v>690</v>
      </c>
    </row>
    <row r="82" spans="1:11" ht="14.4" customHeight="1" x14ac:dyDescent="0.3">
      <c r="A82" s="755" t="s">
        <v>529</v>
      </c>
      <c r="B82" s="756" t="s">
        <v>530</v>
      </c>
      <c r="C82" s="757" t="s">
        <v>546</v>
      </c>
      <c r="D82" s="758" t="s">
        <v>547</v>
      </c>
      <c r="E82" s="757" t="s">
        <v>3117</v>
      </c>
      <c r="F82" s="758" t="s">
        <v>3118</v>
      </c>
      <c r="G82" s="757" t="s">
        <v>3185</v>
      </c>
      <c r="H82" s="757" t="s">
        <v>3186</v>
      </c>
      <c r="I82" s="760">
        <v>6.1700000762939453</v>
      </c>
      <c r="J82" s="760">
        <v>450</v>
      </c>
      <c r="K82" s="761">
        <v>2776.5</v>
      </c>
    </row>
    <row r="83" spans="1:11" ht="14.4" customHeight="1" x14ac:dyDescent="0.3">
      <c r="A83" s="755" t="s">
        <v>529</v>
      </c>
      <c r="B83" s="756" t="s">
        <v>530</v>
      </c>
      <c r="C83" s="757" t="s">
        <v>546</v>
      </c>
      <c r="D83" s="758" t="s">
        <v>547</v>
      </c>
      <c r="E83" s="757" t="s">
        <v>3117</v>
      </c>
      <c r="F83" s="758" t="s">
        <v>3118</v>
      </c>
      <c r="G83" s="757" t="s">
        <v>3187</v>
      </c>
      <c r="H83" s="757" t="s">
        <v>3188</v>
      </c>
      <c r="I83" s="760">
        <v>204.39999389648437</v>
      </c>
      <c r="J83" s="760">
        <v>30</v>
      </c>
      <c r="K83" s="761">
        <v>6132</v>
      </c>
    </row>
    <row r="84" spans="1:11" ht="14.4" customHeight="1" x14ac:dyDescent="0.3">
      <c r="A84" s="755" t="s">
        <v>529</v>
      </c>
      <c r="B84" s="756" t="s">
        <v>530</v>
      </c>
      <c r="C84" s="757" t="s">
        <v>546</v>
      </c>
      <c r="D84" s="758" t="s">
        <v>547</v>
      </c>
      <c r="E84" s="757" t="s">
        <v>3117</v>
      </c>
      <c r="F84" s="758" t="s">
        <v>3118</v>
      </c>
      <c r="G84" s="757" t="s">
        <v>3189</v>
      </c>
      <c r="H84" s="757" t="s">
        <v>3190</v>
      </c>
      <c r="I84" s="760">
        <v>34.501428331647602</v>
      </c>
      <c r="J84" s="760">
        <v>80</v>
      </c>
      <c r="K84" s="761">
        <v>2760.0599975585937</v>
      </c>
    </row>
    <row r="85" spans="1:11" ht="14.4" customHeight="1" x14ac:dyDescent="0.3">
      <c r="A85" s="755" t="s">
        <v>529</v>
      </c>
      <c r="B85" s="756" t="s">
        <v>530</v>
      </c>
      <c r="C85" s="757" t="s">
        <v>546</v>
      </c>
      <c r="D85" s="758" t="s">
        <v>547</v>
      </c>
      <c r="E85" s="757" t="s">
        <v>3117</v>
      </c>
      <c r="F85" s="758" t="s">
        <v>3118</v>
      </c>
      <c r="G85" s="757" t="s">
        <v>3191</v>
      </c>
      <c r="H85" s="757" t="s">
        <v>3192</v>
      </c>
      <c r="I85" s="760">
        <v>1805.3199462890625</v>
      </c>
      <c r="J85" s="760">
        <v>1</v>
      </c>
      <c r="K85" s="761">
        <v>1805.3199462890625</v>
      </c>
    </row>
    <row r="86" spans="1:11" ht="14.4" customHeight="1" x14ac:dyDescent="0.3">
      <c r="A86" s="755" t="s">
        <v>529</v>
      </c>
      <c r="B86" s="756" t="s">
        <v>530</v>
      </c>
      <c r="C86" s="757" t="s">
        <v>546</v>
      </c>
      <c r="D86" s="758" t="s">
        <v>547</v>
      </c>
      <c r="E86" s="757" t="s">
        <v>3117</v>
      </c>
      <c r="F86" s="758" t="s">
        <v>3118</v>
      </c>
      <c r="G86" s="757" t="s">
        <v>3193</v>
      </c>
      <c r="H86" s="757" t="s">
        <v>3194</v>
      </c>
      <c r="I86" s="760">
        <v>6.6599998474121094</v>
      </c>
      <c r="J86" s="760">
        <v>10</v>
      </c>
      <c r="K86" s="761">
        <v>66.599998474121094</v>
      </c>
    </row>
    <row r="87" spans="1:11" ht="14.4" customHeight="1" x14ac:dyDescent="0.3">
      <c r="A87" s="755" t="s">
        <v>529</v>
      </c>
      <c r="B87" s="756" t="s">
        <v>530</v>
      </c>
      <c r="C87" s="757" t="s">
        <v>546</v>
      </c>
      <c r="D87" s="758" t="s">
        <v>547</v>
      </c>
      <c r="E87" s="757" t="s">
        <v>3117</v>
      </c>
      <c r="F87" s="758" t="s">
        <v>3118</v>
      </c>
      <c r="G87" s="757" t="s">
        <v>3195</v>
      </c>
      <c r="H87" s="757" t="s">
        <v>3196</v>
      </c>
      <c r="I87" s="760">
        <v>148.69999694824219</v>
      </c>
      <c r="J87" s="760">
        <v>2</v>
      </c>
      <c r="K87" s="761">
        <v>297.39999389648437</v>
      </c>
    </row>
    <row r="88" spans="1:11" ht="14.4" customHeight="1" x14ac:dyDescent="0.3">
      <c r="A88" s="755" t="s">
        <v>529</v>
      </c>
      <c r="B88" s="756" t="s">
        <v>530</v>
      </c>
      <c r="C88" s="757" t="s">
        <v>546</v>
      </c>
      <c r="D88" s="758" t="s">
        <v>547</v>
      </c>
      <c r="E88" s="757" t="s">
        <v>3117</v>
      </c>
      <c r="F88" s="758" t="s">
        <v>3118</v>
      </c>
      <c r="G88" s="757" t="s">
        <v>3197</v>
      </c>
      <c r="H88" s="757" t="s">
        <v>3198</v>
      </c>
      <c r="I88" s="760">
        <v>202.32999801635742</v>
      </c>
      <c r="J88" s="760">
        <v>13</v>
      </c>
      <c r="K88" s="761">
        <v>2619.1400146484375</v>
      </c>
    </row>
    <row r="89" spans="1:11" ht="14.4" customHeight="1" x14ac:dyDescent="0.3">
      <c r="A89" s="755" t="s">
        <v>529</v>
      </c>
      <c r="B89" s="756" t="s">
        <v>530</v>
      </c>
      <c r="C89" s="757" t="s">
        <v>546</v>
      </c>
      <c r="D89" s="758" t="s">
        <v>547</v>
      </c>
      <c r="E89" s="757" t="s">
        <v>3117</v>
      </c>
      <c r="F89" s="758" t="s">
        <v>3118</v>
      </c>
      <c r="G89" s="757" t="s">
        <v>3199</v>
      </c>
      <c r="H89" s="757" t="s">
        <v>3200</v>
      </c>
      <c r="I89" s="760">
        <v>1.0912500321865082</v>
      </c>
      <c r="J89" s="760">
        <v>3100</v>
      </c>
      <c r="K89" s="761">
        <v>3382</v>
      </c>
    </row>
    <row r="90" spans="1:11" ht="14.4" customHeight="1" x14ac:dyDescent="0.3">
      <c r="A90" s="755" t="s">
        <v>529</v>
      </c>
      <c r="B90" s="756" t="s">
        <v>530</v>
      </c>
      <c r="C90" s="757" t="s">
        <v>546</v>
      </c>
      <c r="D90" s="758" t="s">
        <v>547</v>
      </c>
      <c r="E90" s="757" t="s">
        <v>3117</v>
      </c>
      <c r="F90" s="758" t="s">
        <v>3118</v>
      </c>
      <c r="G90" s="757" t="s">
        <v>3201</v>
      </c>
      <c r="H90" s="757" t="s">
        <v>3202</v>
      </c>
      <c r="I90" s="760">
        <v>0.47999998927116394</v>
      </c>
      <c r="J90" s="760">
        <v>400</v>
      </c>
      <c r="K90" s="761">
        <v>192</v>
      </c>
    </row>
    <row r="91" spans="1:11" ht="14.4" customHeight="1" x14ac:dyDescent="0.3">
      <c r="A91" s="755" t="s">
        <v>529</v>
      </c>
      <c r="B91" s="756" t="s">
        <v>530</v>
      </c>
      <c r="C91" s="757" t="s">
        <v>546</v>
      </c>
      <c r="D91" s="758" t="s">
        <v>547</v>
      </c>
      <c r="E91" s="757" t="s">
        <v>3117</v>
      </c>
      <c r="F91" s="758" t="s">
        <v>3118</v>
      </c>
      <c r="G91" s="757" t="s">
        <v>3203</v>
      </c>
      <c r="H91" s="757" t="s">
        <v>3204</v>
      </c>
      <c r="I91" s="760">
        <v>1.6699999570846558</v>
      </c>
      <c r="J91" s="760">
        <v>700</v>
      </c>
      <c r="K91" s="761">
        <v>1169</v>
      </c>
    </row>
    <row r="92" spans="1:11" ht="14.4" customHeight="1" x14ac:dyDescent="0.3">
      <c r="A92" s="755" t="s">
        <v>529</v>
      </c>
      <c r="B92" s="756" t="s">
        <v>530</v>
      </c>
      <c r="C92" s="757" t="s">
        <v>546</v>
      </c>
      <c r="D92" s="758" t="s">
        <v>547</v>
      </c>
      <c r="E92" s="757" t="s">
        <v>3117</v>
      </c>
      <c r="F92" s="758" t="s">
        <v>3118</v>
      </c>
      <c r="G92" s="757" t="s">
        <v>3205</v>
      </c>
      <c r="H92" s="757" t="s">
        <v>3206</v>
      </c>
      <c r="I92" s="760">
        <v>0.67000001668930054</v>
      </c>
      <c r="J92" s="760">
        <v>2000</v>
      </c>
      <c r="K92" s="761">
        <v>1340</v>
      </c>
    </row>
    <row r="93" spans="1:11" ht="14.4" customHeight="1" x14ac:dyDescent="0.3">
      <c r="A93" s="755" t="s">
        <v>529</v>
      </c>
      <c r="B93" s="756" t="s">
        <v>530</v>
      </c>
      <c r="C93" s="757" t="s">
        <v>546</v>
      </c>
      <c r="D93" s="758" t="s">
        <v>547</v>
      </c>
      <c r="E93" s="757" t="s">
        <v>3117</v>
      </c>
      <c r="F93" s="758" t="s">
        <v>3118</v>
      </c>
      <c r="G93" s="757" t="s">
        <v>3207</v>
      </c>
      <c r="H93" s="757" t="s">
        <v>3208</v>
      </c>
      <c r="I93" s="760">
        <v>9.1400003433227539</v>
      </c>
      <c r="J93" s="760">
        <v>100</v>
      </c>
      <c r="K93" s="761">
        <v>914.29998779296875</v>
      </c>
    </row>
    <row r="94" spans="1:11" ht="14.4" customHeight="1" x14ac:dyDescent="0.3">
      <c r="A94" s="755" t="s">
        <v>529</v>
      </c>
      <c r="B94" s="756" t="s">
        <v>530</v>
      </c>
      <c r="C94" s="757" t="s">
        <v>546</v>
      </c>
      <c r="D94" s="758" t="s">
        <v>547</v>
      </c>
      <c r="E94" s="757" t="s">
        <v>3117</v>
      </c>
      <c r="F94" s="758" t="s">
        <v>3118</v>
      </c>
      <c r="G94" s="757" t="s">
        <v>3209</v>
      </c>
      <c r="H94" s="757" t="s">
        <v>3210</v>
      </c>
      <c r="I94" s="760">
        <v>5.1999998092651367</v>
      </c>
      <c r="J94" s="760">
        <v>20</v>
      </c>
      <c r="K94" s="761">
        <v>104</v>
      </c>
    </row>
    <row r="95" spans="1:11" ht="14.4" customHeight="1" x14ac:dyDescent="0.3">
      <c r="A95" s="755" t="s">
        <v>529</v>
      </c>
      <c r="B95" s="756" t="s">
        <v>530</v>
      </c>
      <c r="C95" s="757" t="s">
        <v>546</v>
      </c>
      <c r="D95" s="758" t="s">
        <v>547</v>
      </c>
      <c r="E95" s="757" t="s">
        <v>3117</v>
      </c>
      <c r="F95" s="758" t="s">
        <v>3118</v>
      </c>
      <c r="G95" s="757" t="s">
        <v>3211</v>
      </c>
      <c r="H95" s="757" t="s">
        <v>3212</v>
      </c>
      <c r="I95" s="760">
        <v>7.4200000762939453</v>
      </c>
      <c r="J95" s="760">
        <v>10</v>
      </c>
      <c r="K95" s="761">
        <v>74.199996948242188</v>
      </c>
    </row>
    <row r="96" spans="1:11" ht="14.4" customHeight="1" x14ac:dyDescent="0.3">
      <c r="A96" s="755" t="s">
        <v>529</v>
      </c>
      <c r="B96" s="756" t="s">
        <v>530</v>
      </c>
      <c r="C96" s="757" t="s">
        <v>546</v>
      </c>
      <c r="D96" s="758" t="s">
        <v>547</v>
      </c>
      <c r="E96" s="757" t="s">
        <v>3117</v>
      </c>
      <c r="F96" s="758" t="s">
        <v>3118</v>
      </c>
      <c r="G96" s="757" t="s">
        <v>3213</v>
      </c>
      <c r="H96" s="757" t="s">
        <v>3214</v>
      </c>
      <c r="I96" s="760">
        <v>8.8299999237060547</v>
      </c>
      <c r="J96" s="760">
        <v>35</v>
      </c>
      <c r="K96" s="761">
        <v>309.05001068115234</v>
      </c>
    </row>
    <row r="97" spans="1:11" ht="14.4" customHeight="1" x14ac:dyDescent="0.3">
      <c r="A97" s="755" t="s">
        <v>529</v>
      </c>
      <c r="B97" s="756" t="s">
        <v>530</v>
      </c>
      <c r="C97" s="757" t="s">
        <v>546</v>
      </c>
      <c r="D97" s="758" t="s">
        <v>547</v>
      </c>
      <c r="E97" s="757" t="s">
        <v>3117</v>
      </c>
      <c r="F97" s="758" t="s">
        <v>3118</v>
      </c>
      <c r="G97" s="757" t="s">
        <v>3215</v>
      </c>
      <c r="H97" s="757" t="s">
        <v>3216</v>
      </c>
      <c r="I97" s="760">
        <v>8.4700002670288086</v>
      </c>
      <c r="J97" s="760">
        <v>960</v>
      </c>
      <c r="K97" s="761">
        <v>8131.2001953125</v>
      </c>
    </row>
    <row r="98" spans="1:11" ht="14.4" customHeight="1" x14ac:dyDescent="0.3">
      <c r="A98" s="755" t="s">
        <v>529</v>
      </c>
      <c r="B98" s="756" t="s">
        <v>530</v>
      </c>
      <c r="C98" s="757" t="s">
        <v>546</v>
      </c>
      <c r="D98" s="758" t="s">
        <v>547</v>
      </c>
      <c r="E98" s="757" t="s">
        <v>3117</v>
      </c>
      <c r="F98" s="758" t="s">
        <v>3118</v>
      </c>
      <c r="G98" s="757" t="s">
        <v>3217</v>
      </c>
      <c r="H98" s="757" t="s">
        <v>3218</v>
      </c>
      <c r="I98" s="760">
        <v>10.522500038146973</v>
      </c>
      <c r="J98" s="760">
        <v>1200</v>
      </c>
      <c r="K98" s="761">
        <v>12627.289794921875</v>
      </c>
    </row>
    <row r="99" spans="1:11" ht="14.4" customHeight="1" x14ac:dyDescent="0.3">
      <c r="A99" s="755" t="s">
        <v>529</v>
      </c>
      <c r="B99" s="756" t="s">
        <v>530</v>
      </c>
      <c r="C99" s="757" t="s">
        <v>546</v>
      </c>
      <c r="D99" s="758" t="s">
        <v>547</v>
      </c>
      <c r="E99" s="757" t="s">
        <v>3117</v>
      </c>
      <c r="F99" s="758" t="s">
        <v>3118</v>
      </c>
      <c r="G99" s="757" t="s">
        <v>3219</v>
      </c>
      <c r="H99" s="757" t="s">
        <v>3220</v>
      </c>
      <c r="I99" s="760">
        <v>17.899999618530273</v>
      </c>
      <c r="J99" s="760">
        <v>300</v>
      </c>
      <c r="K99" s="761">
        <v>5370.2001953125</v>
      </c>
    </row>
    <row r="100" spans="1:11" ht="14.4" customHeight="1" x14ac:dyDescent="0.3">
      <c r="A100" s="755" t="s">
        <v>529</v>
      </c>
      <c r="B100" s="756" t="s">
        <v>530</v>
      </c>
      <c r="C100" s="757" t="s">
        <v>546</v>
      </c>
      <c r="D100" s="758" t="s">
        <v>547</v>
      </c>
      <c r="E100" s="757" t="s">
        <v>3117</v>
      </c>
      <c r="F100" s="758" t="s">
        <v>3118</v>
      </c>
      <c r="G100" s="757" t="s">
        <v>3221</v>
      </c>
      <c r="H100" s="757" t="s">
        <v>3222</v>
      </c>
      <c r="I100" s="760">
        <v>2.1800000667572021</v>
      </c>
      <c r="J100" s="760">
        <v>100</v>
      </c>
      <c r="K100" s="761">
        <v>218</v>
      </c>
    </row>
    <row r="101" spans="1:11" ht="14.4" customHeight="1" x14ac:dyDescent="0.3">
      <c r="A101" s="755" t="s">
        <v>529</v>
      </c>
      <c r="B101" s="756" t="s">
        <v>530</v>
      </c>
      <c r="C101" s="757" t="s">
        <v>546</v>
      </c>
      <c r="D101" s="758" t="s">
        <v>547</v>
      </c>
      <c r="E101" s="757" t="s">
        <v>3117</v>
      </c>
      <c r="F101" s="758" t="s">
        <v>3118</v>
      </c>
      <c r="G101" s="757" t="s">
        <v>3223</v>
      </c>
      <c r="H101" s="757" t="s">
        <v>3224</v>
      </c>
      <c r="I101" s="760">
        <v>15.039999961853027</v>
      </c>
      <c r="J101" s="760">
        <v>75</v>
      </c>
      <c r="K101" s="761">
        <v>1128</v>
      </c>
    </row>
    <row r="102" spans="1:11" ht="14.4" customHeight="1" x14ac:dyDescent="0.3">
      <c r="A102" s="755" t="s">
        <v>529</v>
      </c>
      <c r="B102" s="756" t="s">
        <v>530</v>
      </c>
      <c r="C102" s="757" t="s">
        <v>546</v>
      </c>
      <c r="D102" s="758" t="s">
        <v>547</v>
      </c>
      <c r="E102" s="757" t="s">
        <v>3117</v>
      </c>
      <c r="F102" s="758" t="s">
        <v>3118</v>
      </c>
      <c r="G102" s="757" t="s">
        <v>3225</v>
      </c>
      <c r="H102" s="757" t="s">
        <v>3226</v>
      </c>
      <c r="I102" s="760">
        <v>6.2300000190734863</v>
      </c>
      <c r="J102" s="760">
        <v>60</v>
      </c>
      <c r="K102" s="761">
        <v>373.79998779296875</v>
      </c>
    </row>
    <row r="103" spans="1:11" ht="14.4" customHeight="1" x14ac:dyDescent="0.3">
      <c r="A103" s="755" t="s">
        <v>529</v>
      </c>
      <c r="B103" s="756" t="s">
        <v>530</v>
      </c>
      <c r="C103" s="757" t="s">
        <v>546</v>
      </c>
      <c r="D103" s="758" t="s">
        <v>547</v>
      </c>
      <c r="E103" s="757" t="s">
        <v>3117</v>
      </c>
      <c r="F103" s="758" t="s">
        <v>3118</v>
      </c>
      <c r="G103" s="757" t="s">
        <v>3227</v>
      </c>
      <c r="H103" s="757" t="s">
        <v>3228</v>
      </c>
      <c r="I103" s="760">
        <v>42.349998474121094</v>
      </c>
      <c r="J103" s="760">
        <v>3</v>
      </c>
      <c r="K103" s="761">
        <v>127.05000305175781</v>
      </c>
    </row>
    <row r="104" spans="1:11" ht="14.4" customHeight="1" x14ac:dyDescent="0.3">
      <c r="A104" s="755" t="s">
        <v>529</v>
      </c>
      <c r="B104" s="756" t="s">
        <v>530</v>
      </c>
      <c r="C104" s="757" t="s">
        <v>546</v>
      </c>
      <c r="D104" s="758" t="s">
        <v>547</v>
      </c>
      <c r="E104" s="757" t="s">
        <v>3117</v>
      </c>
      <c r="F104" s="758" t="s">
        <v>3118</v>
      </c>
      <c r="G104" s="757" t="s">
        <v>3229</v>
      </c>
      <c r="H104" s="757" t="s">
        <v>3230</v>
      </c>
      <c r="I104" s="760">
        <v>1.2699999809265137</v>
      </c>
      <c r="J104" s="760">
        <v>375</v>
      </c>
      <c r="K104" s="761">
        <v>476.25</v>
      </c>
    </row>
    <row r="105" spans="1:11" ht="14.4" customHeight="1" x14ac:dyDescent="0.3">
      <c r="A105" s="755" t="s">
        <v>529</v>
      </c>
      <c r="B105" s="756" t="s">
        <v>530</v>
      </c>
      <c r="C105" s="757" t="s">
        <v>546</v>
      </c>
      <c r="D105" s="758" t="s">
        <v>547</v>
      </c>
      <c r="E105" s="757" t="s">
        <v>3117</v>
      </c>
      <c r="F105" s="758" t="s">
        <v>3118</v>
      </c>
      <c r="G105" s="757" t="s">
        <v>3231</v>
      </c>
      <c r="H105" s="757" t="s">
        <v>3232</v>
      </c>
      <c r="I105" s="760">
        <v>7.380000114440918</v>
      </c>
      <c r="J105" s="760">
        <v>1200</v>
      </c>
      <c r="K105" s="761">
        <v>8857.19970703125</v>
      </c>
    </row>
    <row r="106" spans="1:11" ht="14.4" customHeight="1" x14ac:dyDescent="0.3">
      <c r="A106" s="755" t="s">
        <v>529</v>
      </c>
      <c r="B106" s="756" t="s">
        <v>530</v>
      </c>
      <c r="C106" s="757" t="s">
        <v>546</v>
      </c>
      <c r="D106" s="758" t="s">
        <v>547</v>
      </c>
      <c r="E106" s="757" t="s">
        <v>3117</v>
      </c>
      <c r="F106" s="758" t="s">
        <v>3118</v>
      </c>
      <c r="G106" s="757" t="s">
        <v>3233</v>
      </c>
      <c r="H106" s="757" t="s">
        <v>3234</v>
      </c>
      <c r="I106" s="760">
        <v>3.1325001120567322</v>
      </c>
      <c r="J106" s="760">
        <v>350</v>
      </c>
      <c r="K106" s="761">
        <v>1097.0000076293945</v>
      </c>
    </row>
    <row r="107" spans="1:11" ht="14.4" customHeight="1" x14ac:dyDescent="0.3">
      <c r="A107" s="755" t="s">
        <v>529</v>
      </c>
      <c r="B107" s="756" t="s">
        <v>530</v>
      </c>
      <c r="C107" s="757" t="s">
        <v>546</v>
      </c>
      <c r="D107" s="758" t="s">
        <v>547</v>
      </c>
      <c r="E107" s="757" t="s">
        <v>3117</v>
      </c>
      <c r="F107" s="758" t="s">
        <v>3118</v>
      </c>
      <c r="G107" s="757" t="s">
        <v>3235</v>
      </c>
      <c r="H107" s="757" t="s">
        <v>3236</v>
      </c>
      <c r="I107" s="760">
        <v>0.4699999988079071</v>
      </c>
      <c r="J107" s="760">
        <v>200</v>
      </c>
      <c r="K107" s="761">
        <v>94</v>
      </c>
    </row>
    <row r="108" spans="1:11" ht="14.4" customHeight="1" x14ac:dyDescent="0.3">
      <c r="A108" s="755" t="s">
        <v>529</v>
      </c>
      <c r="B108" s="756" t="s">
        <v>530</v>
      </c>
      <c r="C108" s="757" t="s">
        <v>546</v>
      </c>
      <c r="D108" s="758" t="s">
        <v>547</v>
      </c>
      <c r="E108" s="757" t="s">
        <v>3117</v>
      </c>
      <c r="F108" s="758" t="s">
        <v>3118</v>
      </c>
      <c r="G108" s="757" t="s">
        <v>3237</v>
      </c>
      <c r="H108" s="757" t="s">
        <v>3238</v>
      </c>
      <c r="I108" s="760">
        <v>21.234285354614258</v>
      </c>
      <c r="J108" s="760">
        <v>180</v>
      </c>
      <c r="K108" s="761">
        <v>3821.7999877929687</v>
      </c>
    </row>
    <row r="109" spans="1:11" ht="14.4" customHeight="1" x14ac:dyDescent="0.3">
      <c r="A109" s="755" t="s">
        <v>529</v>
      </c>
      <c r="B109" s="756" t="s">
        <v>530</v>
      </c>
      <c r="C109" s="757" t="s">
        <v>546</v>
      </c>
      <c r="D109" s="758" t="s">
        <v>547</v>
      </c>
      <c r="E109" s="757" t="s">
        <v>3117</v>
      </c>
      <c r="F109" s="758" t="s">
        <v>3118</v>
      </c>
      <c r="G109" s="757" t="s">
        <v>3239</v>
      </c>
      <c r="H109" s="757" t="s">
        <v>3240</v>
      </c>
      <c r="I109" s="760">
        <v>2.369999885559082</v>
      </c>
      <c r="J109" s="760">
        <v>650</v>
      </c>
      <c r="K109" s="761">
        <v>1540.5</v>
      </c>
    </row>
    <row r="110" spans="1:11" ht="14.4" customHeight="1" x14ac:dyDescent="0.3">
      <c r="A110" s="755" t="s">
        <v>529</v>
      </c>
      <c r="B110" s="756" t="s">
        <v>530</v>
      </c>
      <c r="C110" s="757" t="s">
        <v>546</v>
      </c>
      <c r="D110" s="758" t="s">
        <v>547</v>
      </c>
      <c r="E110" s="757" t="s">
        <v>3117</v>
      </c>
      <c r="F110" s="758" t="s">
        <v>3118</v>
      </c>
      <c r="G110" s="757" t="s">
        <v>3241</v>
      </c>
      <c r="H110" s="757" t="s">
        <v>3242</v>
      </c>
      <c r="I110" s="760">
        <v>1.9900000095367432</v>
      </c>
      <c r="J110" s="760">
        <v>50</v>
      </c>
      <c r="K110" s="761">
        <v>99.499998092651367</v>
      </c>
    </row>
    <row r="111" spans="1:11" ht="14.4" customHeight="1" x14ac:dyDescent="0.3">
      <c r="A111" s="755" t="s">
        <v>529</v>
      </c>
      <c r="B111" s="756" t="s">
        <v>530</v>
      </c>
      <c r="C111" s="757" t="s">
        <v>546</v>
      </c>
      <c r="D111" s="758" t="s">
        <v>547</v>
      </c>
      <c r="E111" s="757" t="s">
        <v>3117</v>
      </c>
      <c r="F111" s="758" t="s">
        <v>3118</v>
      </c>
      <c r="G111" s="757" t="s">
        <v>3243</v>
      </c>
      <c r="H111" s="757" t="s">
        <v>3244</v>
      </c>
      <c r="I111" s="760">
        <v>2.0449999570846558</v>
      </c>
      <c r="J111" s="760">
        <v>30</v>
      </c>
      <c r="K111" s="761">
        <v>61.399999618530273</v>
      </c>
    </row>
    <row r="112" spans="1:11" ht="14.4" customHeight="1" x14ac:dyDescent="0.3">
      <c r="A112" s="755" t="s">
        <v>529</v>
      </c>
      <c r="B112" s="756" t="s">
        <v>530</v>
      </c>
      <c r="C112" s="757" t="s">
        <v>546</v>
      </c>
      <c r="D112" s="758" t="s">
        <v>547</v>
      </c>
      <c r="E112" s="757" t="s">
        <v>3117</v>
      </c>
      <c r="F112" s="758" t="s">
        <v>3118</v>
      </c>
      <c r="G112" s="757" t="s">
        <v>3245</v>
      </c>
      <c r="H112" s="757" t="s">
        <v>3246</v>
      </c>
      <c r="I112" s="760">
        <v>1.8999999761581421</v>
      </c>
      <c r="J112" s="760">
        <v>10</v>
      </c>
      <c r="K112" s="761">
        <v>19</v>
      </c>
    </row>
    <row r="113" spans="1:11" ht="14.4" customHeight="1" x14ac:dyDescent="0.3">
      <c r="A113" s="755" t="s">
        <v>529</v>
      </c>
      <c r="B113" s="756" t="s">
        <v>530</v>
      </c>
      <c r="C113" s="757" t="s">
        <v>546</v>
      </c>
      <c r="D113" s="758" t="s">
        <v>547</v>
      </c>
      <c r="E113" s="757" t="s">
        <v>3117</v>
      </c>
      <c r="F113" s="758" t="s">
        <v>3118</v>
      </c>
      <c r="G113" s="757" t="s">
        <v>3247</v>
      </c>
      <c r="H113" s="757" t="s">
        <v>3248</v>
      </c>
      <c r="I113" s="760">
        <v>1.9199999570846558</v>
      </c>
      <c r="J113" s="760">
        <v>50</v>
      </c>
      <c r="K113" s="761">
        <v>96</v>
      </c>
    </row>
    <row r="114" spans="1:11" ht="14.4" customHeight="1" x14ac:dyDescent="0.3">
      <c r="A114" s="755" t="s">
        <v>529</v>
      </c>
      <c r="B114" s="756" t="s">
        <v>530</v>
      </c>
      <c r="C114" s="757" t="s">
        <v>546</v>
      </c>
      <c r="D114" s="758" t="s">
        <v>547</v>
      </c>
      <c r="E114" s="757" t="s">
        <v>3117</v>
      </c>
      <c r="F114" s="758" t="s">
        <v>3118</v>
      </c>
      <c r="G114" s="757" t="s">
        <v>3249</v>
      </c>
      <c r="H114" s="757" t="s">
        <v>3250</v>
      </c>
      <c r="I114" s="760">
        <v>2.7000000476837158</v>
      </c>
      <c r="J114" s="760">
        <v>600</v>
      </c>
      <c r="K114" s="761">
        <v>1620</v>
      </c>
    </row>
    <row r="115" spans="1:11" ht="14.4" customHeight="1" x14ac:dyDescent="0.3">
      <c r="A115" s="755" t="s">
        <v>529</v>
      </c>
      <c r="B115" s="756" t="s">
        <v>530</v>
      </c>
      <c r="C115" s="757" t="s">
        <v>546</v>
      </c>
      <c r="D115" s="758" t="s">
        <v>547</v>
      </c>
      <c r="E115" s="757" t="s">
        <v>3117</v>
      </c>
      <c r="F115" s="758" t="s">
        <v>3118</v>
      </c>
      <c r="G115" s="757" t="s">
        <v>3251</v>
      </c>
      <c r="H115" s="757" t="s">
        <v>3252</v>
      </c>
      <c r="I115" s="760">
        <v>3.0999999046325684</v>
      </c>
      <c r="J115" s="760">
        <v>300</v>
      </c>
      <c r="K115" s="761">
        <v>930</v>
      </c>
    </row>
    <row r="116" spans="1:11" ht="14.4" customHeight="1" x14ac:dyDescent="0.3">
      <c r="A116" s="755" t="s">
        <v>529</v>
      </c>
      <c r="B116" s="756" t="s">
        <v>530</v>
      </c>
      <c r="C116" s="757" t="s">
        <v>546</v>
      </c>
      <c r="D116" s="758" t="s">
        <v>547</v>
      </c>
      <c r="E116" s="757" t="s">
        <v>3117</v>
      </c>
      <c r="F116" s="758" t="s">
        <v>3118</v>
      </c>
      <c r="G116" s="757" t="s">
        <v>3253</v>
      </c>
      <c r="H116" s="757" t="s">
        <v>3254</v>
      </c>
      <c r="I116" s="760">
        <v>1.9199999570846558</v>
      </c>
      <c r="J116" s="760">
        <v>50</v>
      </c>
      <c r="K116" s="761">
        <v>96</v>
      </c>
    </row>
    <row r="117" spans="1:11" ht="14.4" customHeight="1" x14ac:dyDescent="0.3">
      <c r="A117" s="755" t="s">
        <v>529</v>
      </c>
      <c r="B117" s="756" t="s">
        <v>530</v>
      </c>
      <c r="C117" s="757" t="s">
        <v>546</v>
      </c>
      <c r="D117" s="758" t="s">
        <v>547</v>
      </c>
      <c r="E117" s="757" t="s">
        <v>3117</v>
      </c>
      <c r="F117" s="758" t="s">
        <v>3118</v>
      </c>
      <c r="G117" s="757" t="s">
        <v>3255</v>
      </c>
      <c r="H117" s="757" t="s">
        <v>3256</v>
      </c>
      <c r="I117" s="760">
        <v>2.1660000801086428</v>
      </c>
      <c r="J117" s="760">
        <v>300</v>
      </c>
      <c r="K117" s="761">
        <v>650</v>
      </c>
    </row>
    <row r="118" spans="1:11" ht="14.4" customHeight="1" x14ac:dyDescent="0.3">
      <c r="A118" s="755" t="s">
        <v>529</v>
      </c>
      <c r="B118" s="756" t="s">
        <v>530</v>
      </c>
      <c r="C118" s="757" t="s">
        <v>546</v>
      </c>
      <c r="D118" s="758" t="s">
        <v>547</v>
      </c>
      <c r="E118" s="757" t="s">
        <v>3117</v>
      </c>
      <c r="F118" s="758" t="s">
        <v>3118</v>
      </c>
      <c r="G118" s="757" t="s">
        <v>3257</v>
      </c>
      <c r="H118" s="757" t="s">
        <v>3258</v>
      </c>
      <c r="I118" s="760">
        <v>5</v>
      </c>
      <c r="J118" s="760">
        <v>400</v>
      </c>
      <c r="K118" s="761">
        <v>2000</v>
      </c>
    </row>
    <row r="119" spans="1:11" ht="14.4" customHeight="1" x14ac:dyDescent="0.3">
      <c r="A119" s="755" t="s">
        <v>529</v>
      </c>
      <c r="B119" s="756" t="s">
        <v>530</v>
      </c>
      <c r="C119" s="757" t="s">
        <v>546</v>
      </c>
      <c r="D119" s="758" t="s">
        <v>547</v>
      </c>
      <c r="E119" s="757" t="s">
        <v>3117</v>
      </c>
      <c r="F119" s="758" t="s">
        <v>3118</v>
      </c>
      <c r="G119" s="757" t="s">
        <v>3259</v>
      </c>
      <c r="H119" s="757" t="s">
        <v>3260</v>
      </c>
      <c r="I119" s="760">
        <v>2.5199999809265137</v>
      </c>
      <c r="J119" s="760">
        <v>250</v>
      </c>
      <c r="K119" s="761">
        <v>630</v>
      </c>
    </row>
    <row r="120" spans="1:11" ht="14.4" customHeight="1" x14ac:dyDescent="0.3">
      <c r="A120" s="755" t="s">
        <v>529</v>
      </c>
      <c r="B120" s="756" t="s">
        <v>530</v>
      </c>
      <c r="C120" s="757" t="s">
        <v>546</v>
      </c>
      <c r="D120" s="758" t="s">
        <v>547</v>
      </c>
      <c r="E120" s="757" t="s">
        <v>3117</v>
      </c>
      <c r="F120" s="758" t="s">
        <v>3118</v>
      </c>
      <c r="G120" s="757" t="s">
        <v>3261</v>
      </c>
      <c r="H120" s="757" t="s">
        <v>3262</v>
      </c>
      <c r="I120" s="760">
        <v>21.234999656677246</v>
      </c>
      <c r="J120" s="760">
        <v>50</v>
      </c>
      <c r="K120" s="761">
        <v>1061.6999969482422</v>
      </c>
    </row>
    <row r="121" spans="1:11" ht="14.4" customHeight="1" x14ac:dyDescent="0.3">
      <c r="A121" s="755" t="s">
        <v>529</v>
      </c>
      <c r="B121" s="756" t="s">
        <v>530</v>
      </c>
      <c r="C121" s="757" t="s">
        <v>546</v>
      </c>
      <c r="D121" s="758" t="s">
        <v>547</v>
      </c>
      <c r="E121" s="757" t="s">
        <v>3117</v>
      </c>
      <c r="F121" s="758" t="s">
        <v>3118</v>
      </c>
      <c r="G121" s="757" t="s">
        <v>3263</v>
      </c>
      <c r="H121" s="757" t="s">
        <v>3264</v>
      </c>
      <c r="I121" s="760">
        <v>2.5299999713897705</v>
      </c>
      <c r="J121" s="760">
        <v>10</v>
      </c>
      <c r="K121" s="761">
        <v>25.299999237060547</v>
      </c>
    </row>
    <row r="122" spans="1:11" ht="14.4" customHeight="1" x14ac:dyDescent="0.3">
      <c r="A122" s="755" t="s">
        <v>529</v>
      </c>
      <c r="B122" s="756" t="s">
        <v>530</v>
      </c>
      <c r="C122" s="757" t="s">
        <v>546</v>
      </c>
      <c r="D122" s="758" t="s">
        <v>547</v>
      </c>
      <c r="E122" s="757" t="s">
        <v>3265</v>
      </c>
      <c r="F122" s="758" t="s">
        <v>3266</v>
      </c>
      <c r="G122" s="757" t="s">
        <v>3267</v>
      </c>
      <c r="H122" s="757" t="s">
        <v>3268</v>
      </c>
      <c r="I122" s="760">
        <v>9.3357144764491498</v>
      </c>
      <c r="J122" s="760">
        <v>1700</v>
      </c>
      <c r="K122" s="761">
        <v>16337</v>
      </c>
    </row>
    <row r="123" spans="1:11" ht="14.4" customHeight="1" x14ac:dyDescent="0.3">
      <c r="A123" s="755" t="s">
        <v>529</v>
      </c>
      <c r="B123" s="756" t="s">
        <v>530</v>
      </c>
      <c r="C123" s="757" t="s">
        <v>546</v>
      </c>
      <c r="D123" s="758" t="s">
        <v>547</v>
      </c>
      <c r="E123" s="757" t="s">
        <v>3265</v>
      </c>
      <c r="F123" s="758" t="s">
        <v>3266</v>
      </c>
      <c r="G123" s="757" t="s">
        <v>3269</v>
      </c>
      <c r="H123" s="757" t="s">
        <v>3270</v>
      </c>
      <c r="I123" s="760">
        <v>7.0100002288818359</v>
      </c>
      <c r="J123" s="760">
        <v>10</v>
      </c>
      <c r="K123" s="761">
        <v>70.099998474121094</v>
      </c>
    </row>
    <row r="124" spans="1:11" ht="14.4" customHeight="1" x14ac:dyDescent="0.3">
      <c r="A124" s="755" t="s">
        <v>529</v>
      </c>
      <c r="B124" s="756" t="s">
        <v>530</v>
      </c>
      <c r="C124" s="757" t="s">
        <v>546</v>
      </c>
      <c r="D124" s="758" t="s">
        <v>547</v>
      </c>
      <c r="E124" s="757" t="s">
        <v>3271</v>
      </c>
      <c r="F124" s="758" t="s">
        <v>3272</v>
      </c>
      <c r="G124" s="757" t="s">
        <v>3273</v>
      </c>
      <c r="H124" s="757" t="s">
        <v>3274</v>
      </c>
      <c r="I124" s="760">
        <v>0.30000001192092896</v>
      </c>
      <c r="J124" s="760">
        <v>100</v>
      </c>
      <c r="K124" s="761">
        <v>30</v>
      </c>
    </row>
    <row r="125" spans="1:11" ht="14.4" customHeight="1" x14ac:dyDescent="0.3">
      <c r="A125" s="755" t="s">
        <v>529</v>
      </c>
      <c r="B125" s="756" t="s">
        <v>530</v>
      </c>
      <c r="C125" s="757" t="s">
        <v>546</v>
      </c>
      <c r="D125" s="758" t="s">
        <v>547</v>
      </c>
      <c r="E125" s="757" t="s">
        <v>3271</v>
      </c>
      <c r="F125" s="758" t="s">
        <v>3272</v>
      </c>
      <c r="G125" s="757" t="s">
        <v>3275</v>
      </c>
      <c r="H125" s="757" t="s">
        <v>3276</v>
      </c>
      <c r="I125" s="760">
        <v>0.30500000715255737</v>
      </c>
      <c r="J125" s="760">
        <v>300</v>
      </c>
      <c r="K125" s="761">
        <v>91</v>
      </c>
    </row>
    <row r="126" spans="1:11" ht="14.4" customHeight="1" x14ac:dyDescent="0.3">
      <c r="A126" s="755" t="s">
        <v>529</v>
      </c>
      <c r="B126" s="756" t="s">
        <v>530</v>
      </c>
      <c r="C126" s="757" t="s">
        <v>546</v>
      </c>
      <c r="D126" s="758" t="s">
        <v>547</v>
      </c>
      <c r="E126" s="757" t="s">
        <v>3271</v>
      </c>
      <c r="F126" s="758" t="s">
        <v>3272</v>
      </c>
      <c r="G126" s="757" t="s">
        <v>3277</v>
      </c>
      <c r="H126" s="757" t="s">
        <v>3278</v>
      </c>
      <c r="I126" s="760">
        <v>0.30000001192092896</v>
      </c>
      <c r="J126" s="760">
        <v>200</v>
      </c>
      <c r="K126" s="761">
        <v>60</v>
      </c>
    </row>
    <row r="127" spans="1:11" ht="14.4" customHeight="1" x14ac:dyDescent="0.3">
      <c r="A127" s="755" t="s">
        <v>529</v>
      </c>
      <c r="B127" s="756" t="s">
        <v>530</v>
      </c>
      <c r="C127" s="757" t="s">
        <v>546</v>
      </c>
      <c r="D127" s="758" t="s">
        <v>547</v>
      </c>
      <c r="E127" s="757" t="s">
        <v>3271</v>
      </c>
      <c r="F127" s="758" t="s">
        <v>3272</v>
      </c>
      <c r="G127" s="757" t="s">
        <v>3279</v>
      </c>
      <c r="H127" s="757" t="s">
        <v>3280</v>
      </c>
      <c r="I127" s="760">
        <v>0.49166665971279144</v>
      </c>
      <c r="J127" s="760">
        <v>2300</v>
      </c>
      <c r="K127" s="761">
        <v>1160</v>
      </c>
    </row>
    <row r="128" spans="1:11" ht="14.4" customHeight="1" x14ac:dyDescent="0.3">
      <c r="A128" s="755" t="s">
        <v>529</v>
      </c>
      <c r="B128" s="756" t="s">
        <v>530</v>
      </c>
      <c r="C128" s="757" t="s">
        <v>546</v>
      </c>
      <c r="D128" s="758" t="s">
        <v>547</v>
      </c>
      <c r="E128" s="757" t="s">
        <v>3271</v>
      </c>
      <c r="F128" s="758" t="s">
        <v>3272</v>
      </c>
      <c r="G128" s="757" t="s">
        <v>3281</v>
      </c>
      <c r="H128" s="757" t="s">
        <v>3282</v>
      </c>
      <c r="I128" s="760">
        <v>1.8014285223824638</v>
      </c>
      <c r="J128" s="760">
        <v>1200</v>
      </c>
      <c r="K128" s="761">
        <v>2161</v>
      </c>
    </row>
    <row r="129" spans="1:11" ht="14.4" customHeight="1" x14ac:dyDescent="0.3">
      <c r="A129" s="755" t="s">
        <v>529</v>
      </c>
      <c r="B129" s="756" t="s">
        <v>530</v>
      </c>
      <c r="C129" s="757" t="s">
        <v>546</v>
      </c>
      <c r="D129" s="758" t="s">
        <v>547</v>
      </c>
      <c r="E129" s="757" t="s">
        <v>3283</v>
      </c>
      <c r="F129" s="758" t="s">
        <v>3284</v>
      </c>
      <c r="G129" s="757" t="s">
        <v>3285</v>
      </c>
      <c r="H129" s="757" t="s">
        <v>3286</v>
      </c>
      <c r="I129" s="760">
        <v>0.68999999761581421</v>
      </c>
      <c r="J129" s="760">
        <v>10000</v>
      </c>
      <c r="K129" s="761">
        <v>6900</v>
      </c>
    </row>
    <row r="130" spans="1:11" ht="14.4" customHeight="1" x14ac:dyDescent="0.3">
      <c r="A130" s="755" t="s">
        <v>529</v>
      </c>
      <c r="B130" s="756" t="s">
        <v>530</v>
      </c>
      <c r="C130" s="757" t="s">
        <v>546</v>
      </c>
      <c r="D130" s="758" t="s">
        <v>547</v>
      </c>
      <c r="E130" s="757" t="s">
        <v>3283</v>
      </c>
      <c r="F130" s="758" t="s">
        <v>3284</v>
      </c>
      <c r="G130" s="757" t="s">
        <v>3287</v>
      </c>
      <c r="H130" s="757" t="s">
        <v>3288</v>
      </c>
      <c r="I130" s="760">
        <v>0.68999999761581421</v>
      </c>
      <c r="J130" s="760">
        <v>36000</v>
      </c>
      <c r="K130" s="761">
        <v>24840</v>
      </c>
    </row>
    <row r="131" spans="1:11" ht="14.4" customHeight="1" x14ac:dyDescent="0.3">
      <c r="A131" s="755" t="s">
        <v>529</v>
      </c>
      <c r="B131" s="756" t="s">
        <v>530</v>
      </c>
      <c r="C131" s="757" t="s">
        <v>546</v>
      </c>
      <c r="D131" s="758" t="s">
        <v>547</v>
      </c>
      <c r="E131" s="757" t="s">
        <v>3283</v>
      </c>
      <c r="F131" s="758" t="s">
        <v>3284</v>
      </c>
      <c r="G131" s="757" t="s">
        <v>3289</v>
      </c>
      <c r="H131" s="757" t="s">
        <v>3290</v>
      </c>
      <c r="I131" s="760">
        <v>0.68999999761581421</v>
      </c>
      <c r="J131" s="760">
        <v>12000</v>
      </c>
      <c r="K131" s="761">
        <v>8280</v>
      </c>
    </row>
    <row r="132" spans="1:11" ht="14.4" customHeight="1" x14ac:dyDescent="0.3">
      <c r="A132" s="755" t="s">
        <v>529</v>
      </c>
      <c r="B132" s="756" t="s">
        <v>530</v>
      </c>
      <c r="C132" s="757" t="s">
        <v>546</v>
      </c>
      <c r="D132" s="758" t="s">
        <v>547</v>
      </c>
      <c r="E132" s="757" t="s">
        <v>3283</v>
      </c>
      <c r="F132" s="758" t="s">
        <v>3284</v>
      </c>
      <c r="G132" s="757" t="s">
        <v>3291</v>
      </c>
      <c r="H132" s="757" t="s">
        <v>3292</v>
      </c>
      <c r="I132" s="760">
        <v>7.505000114440918</v>
      </c>
      <c r="J132" s="760">
        <v>20</v>
      </c>
      <c r="K132" s="761">
        <v>150.09999847412109</v>
      </c>
    </row>
    <row r="133" spans="1:11" ht="14.4" customHeight="1" x14ac:dyDescent="0.3">
      <c r="A133" s="755" t="s">
        <v>529</v>
      </c>
      <c r="B133" s="756" t="s">
        <v>530</v>
      </c>
      <c r="C133" s="757" t="s">
        <v>546</v>
      </c>
      <c r="D133" s="758" t="s">
        <v>547</v>
      </c>
      <c r="E133" s="757" t="s">
        <v>3283</v>
      </c>
      <c r="F133" s="758" t="s">
        <v>3284</v>
      </c>
      <c r="G133" s="757" t="s">
        <v>3293</v>
      </c>
      <c r="H133" s="757" t="s">
        <v>3294</v>
      </c>
      <c r="I133" s="760">
        <v>7.5</v>
      </c>
      <c r="J133" s="760">
        <v>10</v>
      </c>
      <c r="K133" s="761">
        <v>75</v>
      </c>
    </row>
    <row r="134" spans="1:11" ht="14.4" customHeight="1" x14ac:dyDescent="0.3">
      <c r="A134" s="755" t="s">
        <v>529</v>
      </c>
      <c r="B134" s="756" t="s">
        <v>530</v>
      </c>
      <c r="C134" s="757" t="s">
        <v>546</v>
      </c>
      <c r="D134" s="758" t="s">
        <v>547</v>
      </c>
      <c r="E134" s="757" t="s">
        <v>3295</v>
      </c>
      <c r="F134" s="758" t="s">
        <v>3296</v>
      </c>
      <c r="G134" s="757" t="s">
        <v>3297</v>
      </c>
      <c r="H134" s="757" t="s">
        <v>3298</v>
      </c>
      <c r="I134" s="760">
        <v>267.77999877929687</v>
      </c>
      <c r="J134" s="760">
        <v>8</v>
      </c>
      <c r="K134" s="761">
        <v>2142.239990234375</v>
      </c>
    </row>
    <row r="135" spans="1:11" ht="14.4" customHeight="1" x14ac:dyDescent="0.3">
      <c r="A135" s="755" t="s">
        <v>529</v>
      </c>
      <c r="B135" s="756" t="s">
        <v>530</v>
      </c>
      <c r="C135" s="757" t="s">
        <v>546</v>
      </c>
      <c r="D135" s="758" t="s">
        <v>547</v>
      </c>
      <c r="E135" s="757" t="s">
        <v>3299</v>
      </c>
      <c r="F135" s="758" t="s">
        <v>3300</v>
      </c>
      <c r="G135" s="757" t="s">
        <v>3301</v>
      </c>
      <c r="H135" s="757" t="s">
        <v>3302</v>
      </c>
      <c r="I135" s="760">
        <v>19.963999176025389</v>
      </c>
      <c r="J135" s="760">
        <v>90</v>
      </c>
      <c r="K135" s="761">
        <v>1796.7000274658203</v>
      </c>
    </row>
    <row r="136" spans="1:11" ht="14.4" customHeight="1" x14ac:dyDescent="0.3">
      <c r="A136" s="755" t="s">
        <v>529</v>
      </c>
      <c r="B136" s="756" t="s">
        <v>530</v>
      </c>
      <c r="C136" s="757" t="s">
        <v>546</v>
      </c>
      <c r="D136" s="758" t="s">
        <v>547</v>
      </c>
      <c r="E136" s="757" t="s">
        <v>3299</v>
      </c>
      <c r="F136" s="758" t="s">
        <v>3300</v>
      </c>
      <c r="G136" s="757" t="s">
        <v>3303</v>
      </c>
      <c r="H136" s="757" t="s">
        <v>3304</v>
      </c>
      <c r="I136" s="760">
        <v>15.609999656677246</v>
      </c>
      <c r="J136" s="760">
        <v>15</v>
      </c>
      <c r="K136" s="761">
        <v>234.15000915527344</v>
      </c>
    </row>
    <row r="137" spans="1:11" ht="14.4" customHeight="1" x14ac:dyDescent="0.3">
      <c r="A137" s="755" t="s">
        <v>529</v>
      </c>
      <c r="B137" s="756" t="s">
        <v>530</v>
      </c>
      <c r="C137" s="757" t="s">
        <v>549</v>
      </c>
      <c r="D137" s="758" t="s">
        <v>550</v>
      </c>
      <c r="E137" s="757" t="s">
        <v>3033</v>
      </c>
      <c r="F137" s="758" t="s">
        <v>3034</v>
      </c>
      <c r="G137" s="757" t="s">
        <v>3305</v>
      </c>
      <c r="H137" s="757" t="s">
        <v>3306</v>
      </c>
      <c r="I137" s="760">
        <v>7.5100002288818359</v>
      </c>
      <c r="J137" s="760">
        <v>12</v>
      </c>
      <c r="K137" s="761">
        <v>90.120002746582031</v>
      </c>
    </row>
    <row r="138" spans="1:11" ht="14.4" customHeight="1" x14ac:dyDescent="0.3">
      <c r="A138" s="755" t="s">
        <v>529</v>
      </c>
      <c r="B138" s="756" t="s">
        <v>530</v>
      </c>
      <c r="C138" s="757" t="s">
        <v>549</v>
      </c>
      <c r="D138" s="758" t="s">
        <v>550</v>
      </c>
      <c r="E138" s="757" t="s">
        <v>3117</v>
      </c>
      <c r="F138" s="758" t="s">
        <v>3118</v>
      </c>
      <c r="G138" s="757" t="s">
        <v>3129</v>
      </c>
      <c r="H138" s="757" t="s">
        <v>3130</v>
      </c>
      <c r="I138" s="760">
        <v>9.9999997764825821E-3</v>
      </c>
      <c r="J138" s="760">
        <v>100</v>
      </c>
      <c r="K138" s="761">
        <v>1</v>
      </c>
    </row>
    <row r="139" spans="1:11" ht="14.4" customHeight="1" x14ac:dyDescent="0.3">
      <c r="A139" s="755" t="s">
        <v>529</v>
      </c>
      <c r="B139" s="756" t="s">
        <v>530</v>
      </c>
      <c r="C139" s="757" t="s">
        <v>549</v>
      </c>
      <c r="D139" s="758" t="s">
        <v>550</v>
      </c>
      <c r="E139" s="757" t="s">
        <v>3117</v>
      </c>
      <c r="F139" s="758" t="s">
        <v>3118</v>
      </c>
      <c r="G139" s="757" t="s">
        <v>3151</v>
      </c>
      <c r="H139" s="757" t="s">
        <v>3152</v>
      </c>
      <c r="I139" s="760">
        <v>15.289999961853027</v>
      </c>
      <c r="J139" s="760">
        <v>100</v>
      </c>
      <c r="K139" s="761">
        <v>1529.43994140625</v>
      </c>
    </row>
    <row r="140" spans="1:11" ht="14.4" customHeight="1" x14ac:dyDescent="0.3">
      <c r="A140" s="755" t="s">
        <v>529</v>
      </c>
      <c r="B140" s="756" t="s">
        <v>530</v>
      </c>
      <c r="C140" s="757" t="s">
        <v>549</v>
      </c>
      <c r="D140" s="758" t="s">
        <v>550</v>
      </c>
      <c r="E140" s="757" t="s">
        <v>3117</v>
      </c>
      <c r="F140" s="758" t="s">
        <v>3118</v>
      </c>
      <c r="G140" s="757" t="s">
        <v>3307</v>
      </c>
      <c r="H140" s="757" t="s">
        <v>3308</v>
      </c>
      <c r="I140" s="760">
        <v>1.7999999523162842</v>
      </c>
      <c r="J140" s="760">
        <v>50</v>
      </c>
      <c r="K140" s="761">
        <v>90</v>
      </c>
    </row>
    <row r="141" spans="1:11" ht="14.4" customHeight="1" x14ac:dyDescent="0.3">
      <c r="A141" s="755" t="s">
        <v>529</v>
      </c>
      <c r="B141" s="756" t="s">
        <v>530</v>
      </c>
      <c r="C141" s="757" t="s">
        <v>549</v>
      </c>
      <c r="D141" s="758" t="s">
        <v>550</v>
      </c>
      <c r="E141" s="757" t="s">
        <v>3117</v>
      </c>
      <c r="F141" s="758" t="s">
        <v>3118</v>
      </c>
      <c r="G141" s="757" t="s">
        <v>3165</v>
      </c>
      <c r="H141" s="757" t="s">
        <v>3166</v>
      </c>
      <c r="I141" s="760">
        <v>1.9900000095367432</v>
      </c>
      <c r="J141" s="760">
        <v>20</v>
      </c>
      <c r="K141" s="761">
        <v>39.799999237060547</v>
      </c>
    </row>
    <row r="142" spans="1:11" ht="14.4" customHeight="1" x14ac:dyDescent="0.3">
      <c r="A142" s="755" t="s">
        <v>529</v>
      </c>
      <c r="B142" s="756" t="s">
        <v>530</v>
      </c>
      <c r="C142" s="757" t="s">
        <v>549</v>
      </c>
      <c r="D142" s="758" t="s">
        <v>550</v>
      </c>
      <c r="E142" s="757" t="s">
        <v>3117</v>
      </c>
      <c r="F142" s="758" t="s">
        <v>3118</v>
      </c>
      <c r="G142" s="757" t="s">
        <v>3309</v>
      </c>
      <c r="H142" s="757" t="s">
        <v>3310</v>
      </c>
      <c r="I142" s="760">
        <v>11.739999771118164</v>
      </c>
      <c r="J142" s="760">
        <v>40</v>
      </c>
      <c r="K142" s="761">
        <v>469.60000610351562</v>
      </c>
    </row>
    <row r="143" spans="1:11" ht="14.4" customHeight="1" x14ac:dyDescent="0.3">
      <c r="A143" s="755" t="s">
        <v>529</v>
      </c>
      <c r="B143" s="756" t="s">
        <v>530</v>
      </c>
      <c r="C143" s="757" t="s">
        <v>549</v>
      </c>
      <c r="D143" s="758" t="s">
        <v>550</v>
      </c>
      <c r="E143" s="757" t="s">
        <v>3117</v>
      </c>
      <c r="F143" s="758" t="s">
        <v>3118</v>
      </c>
      <c r="G143" s="757" t="s">
        <v>3199</v>
      </c>
      <c r="H143" s="757" t="s">
        <v>3200</v>
      </c>
      <c r="I143" s="760">
        <v>1.0900000333786011</v>
      </c>
      <c r="J143" s="760">
        <v>250</v>
      </c>
      <c r="K143" s="761">
        <v>272.5</v>
      </c>
    </row>
    <row r="144" spans="1:11" ht="14.4" customHeight="1" x14ac:dyDescent="0.3">
      <c r="A144" s="755" t="s">
        <v>529</v>
      </c>
      <c r="B144" s="756" t="s">
        <v>530</v>
      </c>
      <c r="C144" s="757" t="s">
        <v>549</v>
      </c>
      <c r="D144" s="758" t="s">
        <v>550</v>
      </c>
      <c r="E144" s="757" t="s">
        <v>3117</v>
      </c>
      <c r="F144" s="758" t="s">
        <v>3118</v>
      </c>
      <c r="G144" s="757" t="s">
        <v>3205</v>
      </c>
      <c r="H144" s="757" t="s">
        <v>3206</v>
      </c>
      <c r="I144" s="760">
        <v>0.67000001668930054</v>
      </c>
      <c r="J144" s="760">
        <v>100</v>
      </c>
      <c r="K144" s="761">
        <v>67</v>
      </c>
    </row>
    <row r="145" spans="1:11" ht="14.4" customHeight="1" x14ac:dyDescent="0.3">
      <c r="A145" s="755" t="s">
        <v>529</v>
      </c>
      <c r="B145" s="756" t="s">
        <v>530</v>
      </c>
      <c r="C145" s="757" t="s">
        <v>549</v>
      </c>
      <c r="D145" s="758" t="s">
        <v>550</v>
      </c>
      <c r="E145" s="757" t="s">
        <v>3117</v>
      </c>
      <c r="F145" s="758" t="s">
        <v>3118</v>
      </c>
      <c r="G145" s="757" t="s">
        <v>3237</v>
      </c>
      <c r="H145" s="757" t="s">
        <v>3238</v>
      </c>
      <c r="I145" s="760">
        <v>21.229999542236328</v>
      </c>
      <c r="J145" s="760">
        <v>20</v>
      </c>
      <c r="K145" s="761">
        <v>424.60000610351562</v>
      </c>
    </row>
    <row r="146" spans="1:11" ht="14.4" customHeight="1" x14ac:dyDescent="0.3">
      <c r="A146" s="755" t="s">
        <v>529</v>
      </c>
      <c r="B146" s="756" t="s">
        <v>530</v>
      </c>
      <c r="C146" s="757" t="s">
        <v>549</v>
      </c>
      <c r="D146" s="758" t="s">
        <v>550</v>
      </c>
      <c r="E146" s="757" t="s">
        <v>3117</v>
      </c>
      <c r="F146" s="758" t="s">
        <v>3118</v>
      </c>
      <c r="G146" s="757" t="s">
        <v>3239</v>
      </c>
      <c r="H146" s="757" t="s">
        <v>3240</v>
      </c>
      <c r="I146" s="760">
        <v>2.369999885559082</v>
      </c>
      <c r="J146" s="760">
        <v>100</v>
      </c>
      <c r="K146" s="761">
        <v>237</v>
      </c>
    </row>
    <row r="147" spans="1:11" ht="14.4" customHeight="1" x14ac:dyDescent="0.3">
      <c r="A147" s="755" t="s">
        <v>529</v>
      </c>
      <c r="B147" s="756" t="s">
        <v>530</v>
      </c>
      <c r="C147" s="757" t="s">
        <v>549</v>
      </c>
      <c r="D147" s="758" t="s">
        <v>550</v>
      </c>
      <c r="E147" s="757" t="s">
        <v>3117</v>
      </c>
      <c r="F147" s="758" t="s">
        <v>3118</v>
      </c>
      <c r="G147" s="757" t="s">
        <v>3241</v>
      </c>
      <c r="H147" s="757" t="s">
        <v>3242</v>
      </c>
      <c r="I147" s="760">
        <v>1.9800000190734863</v>
      </c>
      <c r="J147" s="760">
        <v>25</v>
      </c>
      <c r="K147" s="761">
        <v>49.5</v>
      </c>
    </row>
    <row r="148" spans="1:11" ht="14.4" customHeight="1" x14ac:dyDescent="0.3">
      <c r="A148" s="755" t="s">
        <v>529</v>
      </c>
      <c r="B148" s="756" t="s">
        <v>530</v>
      </c>
      <c r="C148" s="757" t="s">
        <v>549</v>
      </c>
      <c r="D148" s="758" t="s">
        <v>550</v>
      </c>
      <c r="E148" s="757" t="s">
        <v>3117</v>
      </c>
      <c r="F148" s="758" t="s">
        <v>3118</v>
      </c>
      <c r="G148" s="757" t="s">
        <v>3245</v>
      </c>
      <c r="H148" s="757" t="s">
        <v>3246</v>
      </c>
      <c r="I148" s="760">
        <v>1.8999999761581421</v>
      </c>
      <c r="J148" s="760">
        <v>10</v>
      </c>
      <c r="K148" s="761">
        <v>19</v>
      </c>
    </row>
    <row r="149" spans="1:11" ht="14.4" customHeight="1" x14ac:dyDescent="0.3">
      <c r="A149" s="755" t="s">
        <v>529</v>
      </c>
      <c r="B149" s="756" t="s">
        <v>530</v>
      </c>
      <c r="C149" s="757" t="s">
        <v>549</v>
      </c>
      <c r="D149" s="758" t="s">
        <v>550</v>
      </c>
      <c r="E149" s="757" t="s">
        <v>3117</v>
      </c>
      <c r="F149" s="758" t="s">
        <v>3118</v>
      </c>
      <c r="G149" s="757" t="s">
        <v>3249</v>
      </c>
      <c r="H149" s="757" t="s">
        <v>3250</v>
      </c>
      <c r="I149" s="760">
        <v>2.7000000476837158</v>
      </c>
      <c r="J149" s="760">
        <v>50</v>
      </c>
      <c r="K149" s="761">
        <v>135</v>
      </c>
    </row>
    <row r="150" spans="1:11" ht="14.4" customHeight="1" x14ac:dyDescent="0.3">
      <c r="A150" s="755" t="s">
        <v>529</v>
      </c>
      <c r="B150" s="756" t="s">
        <v>530</v>
      </c>
      <c r="C150" s="757" t="s">
        <v>549</v>
      </c>
      <c r="D150" s="758" t="s">
        <v>550</v>
      </c>
      <c r="E150" s="757" t="s">
        <v>3117</v>
      </c>
      <c r="F150" s="758" t="s">
        <v>3118</v>
      </c>
      <c r="G150" s="757" t="s">
        <v>3251</v>
      </c>
      <c r="H150" s="757" t="s">
        <v>3252</v>
      </c>
      <c r="I150" s="760">
        <v>3.0999999046325684</v>
      </c>
      <c r="J150" s="760">
        <v>100</v>
      </c>
      <c r="K150" s="761">
        <v>310</v>
      </c>
    </row>
    <row r="151" spans="1:11" ht="14.4" customHeight="1" x14ac:dyDescent="0.3">
      <c r="A151" s="755" t="s">
        <v>529</v>
      </c>
      <c r="B151" s="756" t="s">
        <v>530</v>
      </c>
      <c r="C151" s="757" t="s">
        <v>549</v>
      </c>
      <c r="D151" s="758" t="s">
        <v>550</v>
      </c>
      <c r="E151" s="757" t="s">
        <v>3117</v>
      </c>
      <c r="F151" s="758" t="s">
        <v>3118</v>
      </c>
      <c r="G151" s="757" t="s">
        <v>3255</v>
      </c>
      <c r="H151" s="757" t="s">
        <v>3256</v>
      </c>
      <c r="I151" s="760">
        <v>2.1600000858306885</v>
      </c>
      <c r="J151" s="760">
        <v>50</v>
      </c>
      <c r="K151" s="761">
        <v>108</v>
      </c>
    </row>
    <row r="152" spans="1:11" ht="14.4" customHeight="1" x14ac:dyDescent="0.3">
      <c r="A152" s="755" t="s">
        <v>529</v>
      </c>
      <c r="B152" s="756" t="s">
        <v>530</v>
      </c>
      <c r="C152" s="757" t="s">
        <v>549</v>
      </c>
      <c r="D152" s="758" t="s">
        <v>550</v>
      </c>
      <c r="E152" s="757" t="s">
        <v>3117</v>
      </c>
      <c r="F152" s="758" t="s">
        <v>3118</v>
      </c>
      <c r="G152" s="757" t="s">
        <v>3259</v>
      </c>
      <c r="H152" s="757" t="s">
        <v>3260</v>
      </c>
      <c r="I152" s="760">
        <v>2.5199999809265137</v>
      </c>
      <c r="J152" s="760">
        <v>100</v>
      </c>
      <c r="K152" s="761">
        <v>252</v>
      </c>
    </row>
    <row r="153" spans="1:11" ht="14.4" customHeight="1" x14ac:dyDescent="0.3">
      <c r="A153" s="755" t="s">
        <v>529</v>
      </c>
      <c r="B153" s="756" t="s">
        <v>530</v>
      </c>
      <c r="C153" s="757" t="s">
        <v>549</v>
      </c>
      <c r="D153" s="758" t="s">
        <v>550</v>
      </c>
      <c r="E153" s="757" t="s">
        <v>3117</v>
      </c>
      <c r="F153" s="758" t="s">
        <v>3118</v>
      </c>
      <c r="G153" s="757" t="s">
        <v>3261</v>
      </c>
      <c r="H153" s="757" t="s">
        <v>3262</v>
      </c>
      <c r="I153" s="760">
        <v>21.239999771118164</v>
      </c>
      <c r="J153" s="760">
        <v>20</v>
      </c>
      <c r="K153" s="761">
        <v>424.79998779296875</v>
      </c>
    </row>
    <row r="154" spans="1:11" ht="14.4" customHeight="1" x14ac:dyDescent="0.3">
      <c r="A154" s="755" t="s">
        <v>529</v>
      </c>
      <c r="B154" s="756" t="s">
        <v>530</v>
      </c>
      <c r="C154" s="757" t="s">
        <v>549</v>
      </c>
      <c r="D154" s="758" t="s">
        <v>550</v>
      </c>
      <c r="E154" s="757" t="s">
        <v>3265</v>
      </c>
      <c r="F154" s="758" t="s">
        <v>3266</v>
      </c>
      <c r="G154" s="757" t="s">
        <v>3267</v>
      </c>
      <c r="H154" s="757" t="s">
        <v>3268</v>
      </c>
      <c r="I154" s="760">
        <v>9.5300002098083496</v>
      </c>
      <c r="J154" s="760">
        <v>150</v>
      </c>
      <c r="K154" s="761">
        <v>1361.5</v>
      </c>
    </row>
    <row r="155" spans="1:11" ht="14.4" customHeight="1" x14ac:dyDescent="0.3">
      <c r="A155" s="755" t="s">
        <v>529</v>
      </c>
      <c r="B155" s="756" t="s">
        <v>530</v>
      </c>
      <c r="C155" s="757" t="s">
        <v>549</v>
      </c>
      <c r="D155" s="758" t="s">
        <v>550</v>
      </c>
      <c r="E155" s="757" t="s">
        <v>3271</v>
      </c>
      <c r="F155" s="758" t="s">
        <v>3272</v>
      </c>
      <c r="G155" s="757" t="s">
        <v>3279</v>
      </c>
      <c r="H155" s="757" t="s">
        <v>3280</v>
      </c>
      <c r="I155" s="760">
        <v>0.47999998927116394</v>
      </c>
      <c r="J155" s="760">
        <v>200</v>
      </c>
      <c r="K155" s="761">
        <v>96</v>
      </c>
    </row>
    <row r="156" spans="1:11" ht="14.4" customHeight="1" thickBot="1" x14ac:dyDescent="0.35">
      <c r="A156" s="762" t="s">
        <v>529</v>
      </c>
      <c r="B156" s="763" t="s">
        <v>530</v>
      </c>
      <c r="C156" s="764" t="s">
        <v>549</v>
      </c>
      <c r="D156" s="765" t="s">
        <v>550</v>
      </c>
      <c r="E156" s="764" t="s">
        <v>3271</v>
      </c>
      <c r="F156" s="765" t="s">
        <v>3272</v>
      </c>
      <c r="G156" s="764" t="s">
        <v>3281</v>
      </c>
      <c r="H156" s="764" t="s">
        <v>3282</v>
      </c>
      <c r="I156" s="767">
        <v>1.7999999523162842</v>
      </c>
      <c r="J156" s="767">
        <v>200</v>
      </c>
      <c r="K156" s="768">
        <v>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21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03"/>
    </row>
    <row r="2" spans="1:21" ht="15" thickBot="1" x14ac:dyDescent="0.35">
      <c r="A2" s="374" t="s">
        <v>329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U2" s="503"/>
    </row>
    <row r="3" spans="1:21" x14ac:dyDescent="0.3">
      <c r="A3" s="395" t="s">
        <v>245</v>
      </c>
      <c r="B3" s="625" t="s">
        <v>225</v>
      </c>
      <c r="C3" s="376">
        <v>0</v>
      </c>
      <c r="D3" s="377">
        <v>25</v>
      </c>
      <c r="E3" s="377">
        <v>30</v>
      </c>
      <c r="F3" s="377">
        <v>99</v>
      </c>
      <c r="G3" s="398">
        <v>100</v>
      </c>
      <c r="H3" s="398">
        <v>101</v>
      </c>
      <c r="I3" s="398">
        <v>203</v>
      </c>
      <c r="J3" s="501">
        <v>302</v>
      </c>
      <c r="K3" s="398">
        <v>303</v>
      </c>
      <c r="L3" s="398">
        <v>304</v>
      </c>
      <c r="M3" s="398">
        <v>305</v>
      </c>
      <c r="N3" s="377">
        <v>528</v>
      </c>
      <c r="O3" s="377">
        <v>629</v>
      </c>
      <c r="P3" s="377">
        <v>630</v>
      </c>
      <c r="Q3" s="377">
        <v>636</v>
      </c>
      <c r="R3" s="377">
        <v>640</v>
      </c>
      <c r="S3" s="377">
        <v>642</v>
      </c>
      <c r="T3" s="378">
        <v>746</v>
      </c>
      <c r="U3" s="503"/>
    </row>
    <row r="4" spans="1:21" ht="36.6" outlineLevel="1" thickBot="1" x14ac:dyDescent="0.35">
      <c r="A4" s="396">
        <v>2017</v>
      </c>
      <c r="B4" s="626"/>
      <c r="C4" s="379" t="s">
        <v>226</v>
      </c>
      <c r="D4" s="380" t="s">
        <v>229</v>
      </c>
      <c r="E4" s="380" t="s">
        <v>247</v>
      </c>
      <c r="F4" s="380" t="s">
        <v>227</v>
      </c>
      <c r="G4" s="399" t="s">
        <v>276</v>
      </c>
      <c r="H4" s="399" t="s">
        <v>277</v>
      </c>
      <c r="I4" s="399" t="s">
        <v>228</v>
      </c>
      <c r="J4" s="502" t="s">
        <v>278</v>
      </c>
      <c r="K4" s="399" t="s">
        <v>279</v>
      </c>
      <c r="L4" s="399" t="s">
        <v>280</v>
      </c>
      <c r="M4" s="399" t="s">
        <v>281</v>
      </c>
      <c r="N4" s="380" t="s">
        <v>257</v>
      </c>
      <c r="O4" s="380" t="s">
        <v>252</v>
      </c>
      <c r="P4" s="380" t="s">
        <v>258</v>
      </c>
      <c r="Q4" s="380" t="s">
        <v>253</v>
      </c>
      <c r="R4" s="380" t="s">
        <v>254</v>
      </c>
      <c r="S4" s="380" t="s">
        <v>255</v>
      </c>
      <c r="T4" s="381" t="s">
        <v>256</v>
      </c>
      <c r="U4" s="503"/>
    </row>
    <row r="5" spans="1:21" x14ac:dyDescent="0.3">
      <c r="A5" s="382" t="s">
        <v>230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3"/>
      <c r="U5" s="503"/>
    </row>
    <row r="6" spans="1:21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43.9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Data'!H:H,'ON Data'!$D:$D,$A$4,'ON Data'!$E:$E,1),SUMIFS('ON Data'!H:H,'ON Data'!$E:$E,1)/'ON Data'!$D$3),1)</f>
        <v>0</v>
      </c>
      <c r="E6" s="426">
        <f xml:space="preserve">
TRUNC(IF($A$4&lt;=12,SUMIFS('ON Data'!I:I,'ON Data'!$D:$D,$A$4,'ON Data'!$E:$E,1),SUMIFS('ON Data'!I:I,'ON Data'!$E:$E,1)/'ON Data'!$D$3),1)</f>
        <v>2</v>
      </c>
      <c r="F6" s="426">
        <f xml:space="preserve">
TRUNC(IF($A$4&lt;=12,SUMIFS('ON Data'!J:J,'ON Data'!$D:$D,$A$4,'ON Data'!$E:$E,1),SUMIFS('ON Data'!J:J,'ON Data'!$E:$E,1)/'ON Data'!$D$3),1)</f>
        <v>0.8</v>
      </c>
      <c r="G6" s="426">
        <f xml:space="preserve">
TRUNC(IF($A$4&lt;=12,SUMIFS('ON Data'!K:K,'ON Data'!$D:$D,$A$4,'ON Data'!$E:$E,1),SUMIFS('ON Data'!K:K,'ON Data'!$E:$E,1)/'ON Data'!$D$3),1)</f>
        <v>0</v>
      </c>
      <c r="H6" s="426">
        <f xml:space="preserve">
TRUNC(IF($A$4&lt;=12,SUMIFS('ON Data'!L:L,'ON Data'!$D:$D,$A$4,'ON Data'!$E:$E,1),SUMIFS('ON Data'!L:L,'ON Data'!$E:$E,1)/'ON Data'!$D$3),1)</f>
        <v>6</v>
      </c>
      <c r="I6" s="426">
        <f xml:space="preserve">
TRUNC(IF($A$4&lt;=12,SUMIFS('ON Data'!O:O,'ON Data'!$D:$D,$A$4,'ON Data'!$E:$E,1),SUMIFS('ON Data'!O:O,'ON Data'!$E:$E,1)/'ON Data'!$D$3),1)</f>
        <v>0</v>
      </c>
      <c r="J6" s="426">
        <f xml:space="preserve">
TRUNC(IF($A$4&lt;=12,SUMIFS('ON Data'!P:P,'ON Data'!$D:$D,$A$4,'ON Data'!$E:$E,1),SUMIFS('ON Data'!P:P,'ON Data'!$E:$E,1)/'ON Data'!$D$3),1)</f>
        <v>0.2</v>
      </c>
      <c r="K6" s="426">
        <f xml:space="preserve">
TRUNC(IF($A$4&lt;=12,SUMIFS('ON Data'!Q:Q,'ON Data'!$D:$D,$A$4,'ON Data'!$E:$E,1),SUMIFS('ON Data'!Q:Q,'ON Data'!$E:$E,1)/'ON Data'!$D$3),1)</f>
        <v>4.8</v>
      </c>
      <c r="L6" s="426">
        <f xml:space="preserve">
TRUNC(IF($A$4&lt;=12,SUMIFS('ON Data'!R:R,'ON Data'!$D:$D,$A$4,'ON Data'!$E:$E,1),SUMIFS('ON Data'!R:R,'ON Data'!$E:$E,1)/'ON Data'!$D$3),1)</f>
        <v>6.5</v>
      </c>
      <c r="M6" s="426">
        <f xml:space="preserve">
TRUNC(IF($A$4&lt;=12,SUMIFS('ON Data'!S:S,'ON Data'!$D:$D,$A$4,'ON Data'!$E:$E,1),SUMIFS('ON Data'!S:S,'ON Data'!$E:$E,1)/'ON Data'!$D$3),1)</f>
        <v>5.7</v>
      </c>
      <c r="N6" s="426">
        <f xml:space="preserve">
TRUNC(IF($A$4&lt;=12,SUMIFS('ON Data'!AN:AN,'ON Data'!$D:$D,$A$4,'ON Data'!$E:$E,1),SUMIFS('ON Data'!AN:AN,'ON Data'!$E:$E,1)/'ON Data'!$D$3),1)</f>
        <v>0</v>
      </c>
      <c r="O6" s="426">
        <f xml:space="preserve">
TRUNC(IF($A$4&lt;=12,SUMIFS('ON Data'!AO:AO,'ON Data'!$D:$D,$A$4,'ON Data'!$E:$E,1),SUMIFS('ON Data'!AO:AO,'ON Data'!$E:$E,1)/'ON Data'!$D$3),1)</f>
        <v>2</v>
      </c>
      <c r="P6" s="426">
        <f xml:space="preserve">
TRUNC(IF($A$4&lt;=12,SUMIFS('ON Data'!AP:AP,'ON Data'!$D:$D,$A$4,'ON Data'!$E:$E,1),SUMIFS('ON Data'!AP:AP,'ON Data'!$E:$E,1)/'ON Data'!$D$3),1)</f>
        <v>0</v>
      </c>
      <c r="Q6" s="426">
        <f xml:space="preserve">
TRUNC(IF($A$4&lt;=12,SUMIFS('ON Data'!AQ:AQ,'ON Data'!$D:$D,$A$4,'ON Data'!$E:$E,1),SUMIFS('ON Data'!AQ:AQ,'ON Data'!$E:$E,1)/'ON Data'!$D$3),1)</f>
        <v>8</v>
      </c>
      <c r="R6" s="426">
        <f xml:space="preserve">
TRUNC(IF($A$4&lt;=12,SUMIFS('ON Data'!AS:AS,'ON Data'!$D:$D,$A$4,'ON Data'!$E:$E,1),SUMIFS('ON Data'!AS:AS,'ON Data'!$E:$E,1)/'ON Data'!$D$3),1)</f>
        <v>0</v>
      </c>
      <c r="S6" s="426">
        <f xml:space="preserve">
TRUNC(IF($A$4&lt;=12,SUMIFS('ON Data'!AT:AT,'ON Data'!$D:$D,$A$4,'ON Data'!$E:$E,1),SUMIFS('ON Data'!AT:AT,'ON Data'!$E:$E,1)/'ON Data'!$D$3),1)</f>
        <v>7.7</v>
      </c>
      <c r="T6" s="427">
        <f xml:space="preserve">
TRUNC(IF($A$4&lt;=12,SUMIFS('ON Data'!AW:AW,'ON Data'!$D:$D,$A$4,'ON Data'!$E:$E,1),SUMIFS('ON Data'!AW:AW,'ON Data'!$E:$E,1)/'ON Data'!$D$3),1)</f>
        <v>0</v>
      </c>
      <c r="U6" s="503"/>
    </row>
    <row r="7" spans="1:21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7"/>
      <c r="U7" s="503"/>
    </row>
    <row r="8" spans="1:21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7"/>
      <c r="U8" s="503"/>
    </row>
    <row r="9" spans="1:21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2"/>
      <c r="U9" s="503"/>
    </row>
    <row r="10" spans="1:21" x14ac:dyDescent="0.3">
      <c r="A10" s="385" t="s">
        <v>231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3"/>
      <c r="U10" s="503"/>
    </row>
    <row r="11" spans="1:21" x14ac:dyDescent="0.3">
      <c r="A11" s="386" t="s">
        <v>232</v>
      </c>
      <c r="B11" s="404">
        <f xml:space="preserve">
IF($A$4&lt;=12,SUMIFS('ON Data'!F:F,'ON Data'!$D:$D,$A$4,'ON Data'!$E:$E,2),SUMIFS('ON Data'!F:F,'ON Data'!$E:$E,2))</f>
        <v>24937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Data'!H:H,'ON Data'!$D:$D,$A$4,'ON Data'!$E:$E,2),SUMIFS('ON Data'!H:H,'ON Data'!$E:$E,2))</f>
        <v>0</v>
      </c>
      <c r="E11" s="406">
        <f xml:space="preserve">
IF($A$4&lt;=12,SUMIFS('ON Data'!I:I,'ON Data'!$D:$D,$A$4,'ON Data'!$E:$E,2),SUMIFS('ON Data'!I:I,'ON Data'!$E:$E,2))</f>
        <v>1292</v>
      </c>
      <c r="F11" s="406">
        <f xml:space="preserve">
IF($A$4&lt;=12,SUMIFS('ON Data'!J:J,'ON Data'!$D:$D,$A$4,'ON Data'!$E:$E,2),SUMIFS('ON Data'!J:J,'ON Data'!$E:$E,2))</f>
        <v>544</v>
      </c>
      <c r="G11" s="406">
        <f xml:space="preserve">
IF($A$4&lt;=12,SUMIFS('ON Data'!K:K,'ON Data'!$D:$D,$A$4,'ON Data'!$E:$E,2),SUMIFS('ON Data'!K:K,'ON Data'!$E:$E,2))</f>
        <v>0</v>
      </c>
      <c r="H11" s="406">
        <f xml:space="preserve">
IF($A$4&lt;=12,SUMIFS('ON Data'!L:L,'ON Data'!$D:$D,$A$4,'ON Data'!$E:$E,2),SUMIFS('ON Data'!L:L,'ON Data'!$E:$E,2))</f>
        <v>3792</v>
      </c>
      <c r="I11" s="406">
        <f xml:space="preserve">
IF($A$4&lt;=12,SUMIFS('ON Data'!O:O,'ON Data'!$D:$D,$A$4,'ON Data'!$E:$E,2),SUMIFS('ON Data'!O:O,'ON Data'!$E:$E,2))</f>
        <v>0</v>
      </c>
      <c r="J11" s="406">
        <f xml:space="preserve">
IF($A$4&lt;=12,SUMIFS('ON Data'!P:P,'ON Data'!$D:$D,$A$4,'ON Data'!$E:$E,2),SUMIFS('ON Data'!P:P,'ON Data'!$E:$E,2))</f>
        <v>7.5</v>
      </c>
      <c r="K11" s="406">
        <f xml:space="preserve">
IF($A$4&lt;=12,SUMIFS('ON Data'!Q:Q,'ON Data'!$D:$D,$A$4,'ON Data'!$E:$E,2),SUMIFS('ON Data'!Q:Q,'ON Data'!$E:$E,2))</f>
        <v>2667</v>
      </c>
      <c r="L11" s="406">
        <f xml:space="preserve">
IF($A$4&lt;=12,SUMIFS('ON Data'!R:R,'ON Data'!$D:$D,$A$4,'ON Data'!$E:$E,2),SUMIFS('ON Data'!R:R,'ON Data'!$E:$E,2))</f>
        <v>3937.5</v>
      </c>
      <c r="M11" s="406">
        <f xml:space="preserve">
IF($A$4&lt;=12,SUMIFS('ON Data'!S:S,'ON Data'!$D:$D,$A$4,'ON Data'!$E:$E,2),SUMIFS('ON Data'!S:S,'ON Data'!$E:$E,2))</f>
        <v>3506</v>
      </c>
      <c r="N11" s="406">
        <f xml:space="preserve">
IF($A$4&lt;=12,SUMIFS('ON Data'!AN:AN,'ON Data'!$D:$D,$A$4,'ON Data'!$E:$E,2),SUMIFS('ON Data'!AN:AN,'ON Data'!$E:$E,2))</f>
        <v>0</v>
      </c>
      <c r="O11" s="406">
        <f xml:space="preserve">
IF($A$4&lt;=12,SUMIFS('ON Data'!AO:AO,'ON Data'!$D:$D,$A$4,'ON Data'!$E:$E,2),SUMIFS('ON Data'!AO:AO,'ON Data'!$E:$E,2))</f>
        <v>1092</v>
      </c>
      <c r="P11" s="406">
        <f xml:space="preserve">
IF($A$4&lt;=12,SUMIFS('ON Data'!AP:AP,'ON Data'!$D:$D,$A$4,'ON Data'!$E:$E,2),SUMIFS('ON Data'!AP:AP,'ON Data'!$E:$E,2))</f>
        <v>0</v>
      </c>
      <c r="Q11" s="406">
        <f xml:space="preserve">
IF($A$4&lt;=12,SUMIFS('ON Data'!AQ:AQ,'ON Data'!$D:$D,$A$4,'ON Data'!$E:$E,2),SUMIFS('ON Data'!AQ:AQ,'ON Data'!$E:$E,2))</f>
        <v>4668</v>
      </c>
      <c r="R11" s="406">
        <f xml:space="preserve">
IF($A$4&lt;=12,SUMIFS('ON Data'!AS:AS,'ON Data'!$D:$D,$A$4,'ON Data'!$E:$E,2),SUMIFS('ON Data'!AS:AS,'ON Data'!$E:$E,2))</f>
        <v>0</v>
      </c>
      <c r="S11" s="406">
        <f xml:space="preserve">
IF($A$4&lt;=12,SUMIFS('ON Data'!AT:AT,'ON Data'!$D:$D,$A$4,'ON Data'!$E:$E,2),SUMIFS('ON Data'!AT:AT,'ON Data'!$E:$E,2))</f>
        <v>3431</v>
      </c>
      <c r="T11" s="407">
        <f xml:space="preserve">
IF($A$4&lt;=12,SUMIFS('ON Data'!AW:AW,'ON Data'!$D:$D,$A$4,'ON Data'!$E:$E,2),SUMIFS('ON Data'!AW:AW,'ON Data'!$E:$E,2))</f>
        <v>0</v>
      </c>
      <c r="U11" s="503"/>
    </row>
    <row r="12" spans="1:21" x14ac:dyDescent="0.3">
      <c r="A12" s="386" t="s">
        <v>233</v>
      </c>
      <c r="B12" s="404">
        <f xml:space="preserve">
IF($A$4&lt;=12,SUMIFS('ON Data'!F:F,'ON Data'!$D:$D,$A$4,'ON Data'!$E:$E,3),SUMIFS('ON Data'!F:F,'ON Data'!$E:$E,3))</f>
        <v>122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Data'!H:H,'ON Data'!$D:$D,$A$4,'ON Data'!$E:$E,3),SUMIFS('ON Data'!H:H,'ON Data'!$E:$E,3))</f>
        <v>0</v>
      </c>
      <c r="E12" s="406">
        <f xml:space="preserve">
IF($A$4&lt;=12,SUMIFS('ON Data'!I:I,'ON Data'!$D:$D,$A$4,'ON Data'!$E:$E,3),SUMIFS('ON Data'!I:I,'ON Data'!$E:$E,3))</f>
        <v>0</v>
      </c>
      <c r="F12" s="406">
        <f xml:space="preserve">
IF($A$4&lt;=12,SUMIFS('ON Data'!J:J,'ON Data'!$D:$D,$A$4,'ON Data'!$E:$E,3),SUMIFS('ON Data'!J:J,'ON Data'!$E:$E,3))</f>
        <v>122</v>
      </c>
      <c r="G12" s="406">
        <f xml:space="preserve">
IF($A$4&lt;=12,SUMIFS('ON Data'!K:K,'ON Data'!$D:$D,$A$4,'ON Data'!$E:$E,3),SUMIFS('ON Data'!K:K,'ON Data'!$E:$E,3))</f>
        <v>0</v>
      </c>
      <c r="H12" s="406">
        <f xml:space="preserve">
IF($A$4&lt;=12,SUMIFS('ON Data'!L:L,'ON Data'!$D:$D,$A$4,'ON Data'!$E:$E,3),SUMIFS('ON Data'!L:L,'ON Data'!$E:$E,3))</f>
        <v>0</v>
      </c>
      <c r="I12" s="406">
        <f xml:space="preserve">
IF($A$4&lt;=12,SUMIFS('ON Data'!O:O,'ON Data'!$D:$D,$A$4,'ON Data'!$E:$E,3),SUMIFS('ON Data'!O:O,'ON Data'!$E:$E,3))</f>
        <v>0</v>
      </c>
      <c r="J12" s="406">
        <f xml:space="preserve">
IF($A$4&lt;=12,SUMIFS('ON Data'!P:P,'ON Data'!$D:$D,$A$4,'ON Data'!$E:$E,3),SUMIFS('ON Data'!P:P,'ON Data'!$E:$E,3))</f>
        <v>0</v>
      </c>
      <c r="K12" s="406">
        <f xml:space="preserve">
IF($A$4&lt;=12,SUMIFS('ON Data'!Q:Q,'ON Data'!$D:$D,$A$4,'ON Data'!$E:$E,3),SUMIFS('ON Data'!Q:Q,'ON Data'!$E:$E,3))</f>
        <v>0</v>
      </c>
      <c r="L12" s="406">
        <f xml:space="preserve">
IF($A$4&lt;=12,SUMIFS('ON Data'!R:R,'ON Data'!$D:$D,$A$4,'ON Data'!$E:$E,3),SUMIFS('ON Data'!R:R,'ON Data'!$E:$E,3))</f>
        <v>0</v>
      </c>
      <c r="M12" s="406">
        <f xml:space="preserve">
IF($A$4&lt;=12,SUMIFS('ON Data'!S:S,'ON Data'!$D:$D,$A$4,'ON Data'!$E:$E,3),SUMIFS('ON Data'!S:S,'ON Data'!$E:$E,3))</f>
        <v>0</v>
      </c>
      <c r="N12" s="406">
        <f xml:space="preserve">
IF($A$4&lt;=12,SUMIFS('ON Data'!AN:AN,'ON Data'!$D:$D,$A$4,'ON Data'!$E:$E,3),SUMIFS('ON Data'!AN:AN,'ON Data'!$E:$E,3))</f>
        <v>0</v>
      </c>
      <c r="O12" s="406">
        <f xml:space="preserve">
IF($A$4&lt;=12,SUMIFS('ON Data'!AO:AO,'ON Data'!$D:$D,$A$4,'ON Data'!$E:$E,3),SUMIFS('ON Data'!AO:AO,'ON Data'!$E:$E,3))</f>
        <v>0</v>
      </c>
      <c r="P12" s="406">
        <f xml:space="preserve">
IF($A$4&lt;=12,SUMIFS('ON Data'!AP:AP,'ON Data'!$D:$D,$A$4,'ON Data'!$E:$E,3),SUMIFS('ON Data'!AP:AP,'ON Data'!$E:$E,3))</f>
        <v>0</v>
      </c>
      <c r="Q12" s="406">
        <f xml:space="preserve">
IF($A$4&lt;=12,SUMIFS('ON Data'!AQ:AQ,'ON Data'!$D:$D,$A$4,'ON Data'!$E:$E,3),SUMIFS('ON Data'!AQ:AQ,'ON Data'!$E:$E,3))</f>
        <v>0</v>
      </c>
      <c r="R12" s="406">
        <f xml:space="preserve">
IF($A$4&lt;=12,SUMIFS('ON Data'!AS:AS,'ON Data'!$D:$D,$A$4,'ON Data'!$E:$E,3),SUMIFS('ON Data'!AS:AS,'ON Data'!$E:$E,3))</f>
        <v>0</v>
      </c>
      <c r="S12" s="406">
        <f xml:space="preserve">
IF($A$4&lt;=12,SUMIFS('ON Data'!AT:AT,'ON Data'!$D:$D,$A$4,'ON Data'!$E:$E,3),SUMIFS('ON Data'!AT:AT,'ON Data'!$E:$E,3))</f>
        <v>0</v>
      </c>
      <c r="T12" s="407">
        <f xml:space="preserve">
IF($A$4&lt;=12,SUMIFS('ON Data'!AW:AW,'ON Data'!$D:$D,$A$4,'ON Data'!$E:$E,3),SUMIFS('ON Data'!AW:AW,'ON Data'!$E:$E,3))</f>
        <v>0</v>
      </c>
      <c r="U12" s="503"/>
    </row>
    <row r="13" spans="1:21" x14ac:dyDescent="0.3">
      <c r="A13" s="386" t="s">
        <v>240</v>
      </c>
      <c r="B13" s="404">
        <f xml:space="preserve">
IF($A$4&lt;=12,SUMIFS('ON Data'!F:F,'ON Data'!$D:$D,$A$4,'ON Data'!$E:$E,4),SUMIFS('ON Data'!F:F,'ON Data'!$E:$E,4))</f>
        <v>1601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Data'!H:H,'ON Data'!$D:$D,$A$4,'ON Data'!$E:$E,4),SUMIFS('ON Data'!H:H,'ON Data'!$E:$E,4))</f>
        <v>0</v>
      </c>
      <c r="E13" s="406">
        <f xml:space="preserve">
IF($A$4&lt;=12,SUMIFS('ON Data'!I:I,'ON Data'!$D:$D,$A$4,'ON Data'!$E:$E,4),SUMIFS('ON Data'!I:I,'ON Data'!$E:$E,4))</f>
        <v>0</v>
      </c>
      <c r="F13" s="406">
        <f xml:space="preserve">
IF($A$4&lt;=12,SUMIFS('ON Data'!J:J,'ON Data'!$D:$D,$A$4,'ON Data'!$E:$E,4),SUMIFS('ON Data'!J:J,'ON Data'!$E:$E,4))</f>
        <v>10.5</v>
      </c>
      <c r="G13" s="406">
        <f xml:space="preserve">
IF($A$4&lt;=12,SUMIFS('ON Data'!K:K,'ON Data'!$D:$D,$A$4,'ON Data'!$E:$E,4),SUMIFS('ON Data'!K:K,'ON Data'!$E:$E,4))</f>
        <v>0</v>
      </c>
      <c r="H13" s="406">
        <f xml:space="preserve">
IF($A$4&lt;=12,SUMIFS('ON Data'!L:L,'ON Data'!$D:$D,$A$4,'ON Data'!$E:$E,4),SUMIFS('ON Data'!L:L,'ON Data'!$E:$E,4))</f>
        <v>781</v>
      </c>
      <c r="I13" s="406">
        <f xml:space="preserve">
IF($A$4&lt;=12,SUMIFS('ON Data'!O:O,'ON Data'!$D:$D,$A$4,'ON Data'!$E:$E,4),SUMIFS('ON Data'!O:O,'ON Data'!$E:$E,4))</f>
        <v>0</v>
      </c>
      <c r="J13" s="406">
        <f xml:space="preserve">
IF($A$4&lt;=12,SUMIFS('ON Data'!P:P,'ON Data'!$D:$D,$A$4,'ON Data'!$E:$E,4),SUMIFS('ON Data'!P:P,'ON Data'!$E:$E,4))</f>
        <v>0</v>
      </c>
      <c r="K13" s="406">
        <f xml:space="preserve">
IF($A$4&lt;=12,SUMIFS('ON Data'!Q:Q,'ON Data'!$D:$D,$A$4,'ON Data'!$E:$E,4),SUMIFS('ON Data'!Q:Q,'ON Data'!$E:$E,4))</f>
        <v>85</v>
      </c>
      <c r="L13" s="406">
        <f xml:space="preserve">
IF($A$4&lt;=12,SUMIFS('ON Data'!R:R,'ON Data'!$D:$D,$A$4,'ON Data'!$E:$E,4),SUMIFS('ON Data'!R:R,'ON Data'!$E:$E,4))</f>
        <v>90</v>
      </c>
      <c r="M13" s="406">
        <f xml:space="preserve">
IF($A$4&lt;=12,SUMIFS('ON Data'!S:S,'ON Data'!$D:$D,$A$4,'ON Data'!$E:$E,4),SUMIFS('ON Data'!S:S,'ON Data'!$E:$E,4))</f>
        <v>130</v>
      </c>
      <c r="N13" s="406">
        <f xml:space="preserve">
IF($A$4&lt;=12,SUMIFS('ON Data'!AN:AN,'ON Data'!$D:$D,$A$4,'ON Data'!$E:$E,4),SUMIFS('ON Data'!AN:AN,'ON Data'!$E:$E,4))</f>
        <v>0</v>
      </c>
      <c r="O13" s="406">
        <f xml:space="preserve">
IF($A$4&lt;=12,SUMIFS('ON Data'!AO:AO,'ON Data'!$D:$D,$A$4,'ON Data'!$E:$E,4),SUMIFS('ON Data'!AO:AO,'ON Data'!$E:$E,4))</f>
        <v>50</v>
      </c>
      <c r="P13" s="406">
        <f xml:space="preserve">
IF($A$4&lt;=12,SUMIFS('ON Data'!AP:AP,'ON Data'!$D:$D,$A$4,'ON Data'!$E:$E,4),SUMIFS('ON Data'!AP:AP,'ON Data'!$E:$E,4))</f>
        <v>0</v>
      </c>
      <c r="Q13" s="406">
        <f xml:space="preserve">
IF($A$4&lt;=12,SUMIFS('ON Data'!AQ:AQ,'ON Data'!$D:$D,$A$4,'ON Data'!$E:$E,4),SUMIFS('ON Data'!AQ:AQ,'ON Data'!$E:$E,4))</f>
        <v>272.5</v>
      </c>
      <c r="R13" s="406">
        <f xml:space="preserve">
IF($A$4&lt;=12,SUMIFS('ON Data'!AS:AS,'ON Data'!$D:$D,$A$4,'ON Data'!$E:$E,4),SUMIFS('ON Data'!AS:AS,'ON Data'!$E:$E,4))</f>
        <v>0</v>
      </c>
      <c r="S13" s="406">
        <f xml:space="preserve">
IF($A$4&lt;=12,SUMIFS('ON Data'!AT:AT,'ON Data'!$D:$D,$A$4,'ON Data'!$E:$E,4),SUMIFS('ON Data'!AT:AT,'ON Data'!$E:$E,4))</f>
        <v>182</v>
      </c>
      <c r="T13" s="407">
        <f xml:space="preserve">
IF($A$4&lt;=12,SUMIFS('ON Data'!AW:AW,'ON Data'!$D:$D,$A$4,'ON Data'!$E:$E,4),SUMIFS('ON Data'!AW:AW,'ON Data'!$E:$E,4))</f>
        <v>0</v>
      </c>
      <c r="U13" s="503"/>
    </row>
    <row r="14" spans="1:21" ht="15" thickBot="1" x14ac:dyDescent="0.35">
      <c r="A14" s="387" t="s">
        <v>234</v>
      </c>
      <c r="B14" s="408">
        <f xml:space="preserve">
IF($A$4&lt;=12,SUMIFS('ON Data'!F:F,'ON Data'!$D:$D,$A$4,'ON Data'!$E:$E,5),SUMIFS('ON Data'!F:F,'ON Data'!$E:$E,5))</f>
        <v>391</v>
      </c>
      <c r="C14" s="409">
        <f xml:space="preserve">
IF($A$4&lt;=12,SUMIFS('ON Data'!G:G,'ON Data'!$D:$D,$A$4,'ON Data'!$E:$E,5),SUMIFS('ON Data'!G:G,'ON Data'!$E:$E,5))</f>
        <v>179</v>
      </c>
      <c r="D14" s="410">
        <f xml:space="preserve">
IF($A$4&lt;=12,SUMIFS('ON Data'!H:H,'ON Data'!$D:$D,$A$4,'ON Data'!$E:$E,5),SUMIFS('ON Data'!H:H,'ON Data'!$E:$E,5))</f>
        <v>0</v>
      </c>
      <c r="E14" s="410">
        <f xml:space="preserve">
IF($A$4&lt;=12,SUMIFS('ON Data'!I:I,'ON Data'!$D:$D,$A$4,'ON Data'!$E:$E,5),SUMIFS('ON Data'!I:I,'ON Data'!$E:$E,5))</f>
        <v>0</v>
      </c>
      <c r="F14" s="410">
        <f xml:space="preserve">
IF($A$4&lt;=12,SUMIFS('ON Data'!J:J,'ON Data'!$D:$D,$A$4,'ON Data'!$E:$E,5),SUMIFS('ON Data'!J:J,'ON Data'!$E:$E,5))</f>
        <v>0</v>
      </c>
      <c r="G14" s="410">
        <f xml:space="preserve">
IF($A$4&lt;=12,SUMIFS('ON Data'!K:K,'ON Data'!$D:$D,$A$4,'ON Data'!$E:$E,5),SUMIFS('ON Data'!K:K,'ON Data'!$E:$E,5))</f>
        <v>12</v>
      </c>
      <c r="H14" s="410">
        <f xml:space="preserve">
IF($A$4&lt;=12,SUMIFS('ON Data'!L:L,'ON Data'!$D:$D,$A$4,'ON Data'!$E:$E,5),SUMIFS('ON Data'!L:L,'ON Data'!$E:$E,5))</f>
        <v>24</v>
      </c>
      <c r="I14" s="410">
        <f xml:space="preserve">
IF($A$4&lt;=12,SUMIFS('ON Data'!O:O,'ON Data'!$D:$D,$A$4,'ON Data'!$E:$E,5),SUMIFS('ON Data'!O:O,'ON Data'!$E:$E,5))</f>
        <v>0</v>
      </c>
      <c r="J14" s="410">
        <f xml:space="preserve">
IF($A$4&lt;=12,SUMIFS('ON Data'!P:P,'ON Data'!$D:$D,$A$4,'ON Data'!$E:$E,5),SUMIFS('ON Data'!P:P,'ON Data'!$E:$E,5))</f>
        <v>0</v>
      </c>
      <c r="K14" s="410">
        <f xml:space="preserve">
IF($A$4&lt;=12,SUMIFS('ON Data'!Q:Q,'ON Data'!$D:$D,$A$4,'ON Data'!$E:$E,5),SUMIFS('ON Data'!Q:Q,'ON Data'!$E:$E,5))</f>
        <v>0</v>
      </c>
      <c r="L14" s="410">
        <f xml:space="preserve">
IF($A$4&lt;=12,SUMIFS('ON Data'!R:R,'ON Data'!$D:$D,$A$4,'ON Data'!$E:$E,5),SUMIFS('ON Data'!R:R,'ON Data'!$E:$E,5))</f>
        <v>0</v>
      </c>
      <c r="M14" s="410">
        <f xml:space="preserve">
IF($A$4&lt;=12,SUMIFS('ON Data'!S:S,'ON Data'!$D:$D,$A$4,'ON Data'!$E:$E,5),SUMIFS('ON Data'!S:S,'ON Data'!$E:$E,5))</f>
        <v>0</v>
      </c>
      <c r="N14" s="410">
        <f xml:space="preserve">
IF($A$4&lt;=12,SUMIFS('ON Data'!AN:AN,'ON Data'!$D:$D,$A$4,'ON Data'!$E:$E,5),SUMIFS('ON Data'!AN:AN,'ON Data'!$E:$E,5))</f>
        <v>0</v>
      </c>
      <c r="O14" s="410">
        <f xml:space="preserve">
IF($A$4&lt;=12,SUMIFS('ON Data'!AO:AO,'ON Data'!$D:$D,$A$4,'ON Data'!$E:$E,5),SUMIFS('ON Data'!AO:AO,'ON Data'!$E:$E,5))</f>
        <v>0</v>
      </c>
      <c r="P14" s="410">
        <f xml:space="preserve">
IF($A$4&lt;=12,SUMIFS('ON Data'!AP:AP,'ON Data'!$D:$D,$A$4,'ON Data'!$E:$E,5),SUMIFS('ON Data'!AP:AP,'ON Data'!$E:$E,5))</f>
        <v>0</v>
      </c>
      <c r="Q14" s="410">
        <f xml:space="preserve">
IF($A$4&lt;=12,SUMIFS('ON Data'!AQ:AQ,'ON Data'!$D:$D,$A$4,'ON Data'!$E:$E,5),SUMIFS('ON Data'!AQ:AQ,'ON Data'!$E:$E,5))</f>
        <v>0</v>
      </c>
      <c r="R14" s="410">
        <f xml:space="preserve">
IF($A$4&lt;=12,SUMIFS('ON Data'!AS:AS,'ON Data'!$D:$D,$A$4,'ON Data'!$E:$E,5),SUMIFS('ON Data'!AS:AS,'ON Data'!$E:$E,5))</f>
        <v>48</v>
      </c>
      <c r="S14" s="410">
        <f xml:space="preserve">
IF($A$4&lt;=12,SUMIFS('ON Data'!AT:AT,'ON Data'!$D:$D,$A$4,'ON Data'!$E:$E,5),SUMIFS('ON Data'!AT:AT,'ON Data'!$E:$E,5))</f>
        <v>152</v>
      </c>
      <c r="T14" s="411">
        <f xml:space="preserve">
IF($A$4&lt;=12,SUMIFS('ON Data'!AW:AW,'ON Data'!$D:$D,$A$4,'ON Data'!$E:$E,5),SUMIFS('ON Data'!AW:AW,'ON Data'!$E:$E,5))</f>
        <v>96</v>
      </c>
      <c r="U14" s="503"/>
    </row>
    <row r="15" spans="1:21" x14ac:dyDescent="0.3">
      <c r="A15" s="282" t="s">
        <v>244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5"/>
      <c r="U15" s="503"/>
    </row>
    <row r="16" spans="1:21" x14ac:dyDescent="0.3">
      <c r="A16" s="388" t="s">
        <v>235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Data'!H:H,'ON Data'!$D:$D,$A$4,'ON Data'!$E:$E,7),SUMIFS('ON Data'!H:H,'ON Data'!$E:$E,7))</f>
        <v>0</v>
      </c>
      <c r="E16" s="406">
        <f xml:space="preserve">
IF($A$4&lt;=12,SUMIFS('ON Data'!I:I,'ON Data'!$D:$D,$A$4,'ON Data'!$E:$E,7),SUMIFS('ON Data'!I:I,'ON Data'!$E:$E,7))</f>
        <v>0</v>
      </c>
      <c r="F16" s="406">
        <f xml:space="preserve">
IF($A$4&lt;=12,SUMIFS('ON Data'!J:J,'ON Data'!$D:$D,$A$4,'ON Data'!$E:$E,7),SUMIFS('ON Data'!J:J,'ON Data'!$E:$E,7))</f>
        <v>0</v>
      </c>
      <c r="G16" s="406">
        <f xml:space="preserve">
IF($A$4&lt;=12,SUMIFS('ON Data'!K:K,'ON Data'!$D:$D,$A$4,'ON Data'!$E:$E,7),SUMIFS('ON Data'!K:K,'ON Data'!$E:$E,7))</f>
        <v>0</v>
      </c>
      <c r="H16" s="406">
        <f xml:space="preserve">
IF($A$4&lt;=12,SUMIFS('ON Data'!L:L,'ON Data'!$D:$D,$A$4,'ON Data'!$E:$E,7),SUMIFS('ON Data'!L:L,'ON Data'!$E:$E,7))</f>
        <v>0</v>
      </c>
      <c r="I16" s="406">
        <f xml:space="preserve">
IF($A$4&lt;=12,SUMIFS('ON Data'!O:O,'ON Data'!$D:$D,$A$4,'ON Data'!$E:$E,7),SUMIFS('ON Data'!O:O,'ON Data'!$E:$E,7))</f>
        <v>0</v>
      </c>
      <c r="J16" s="406">
        <f xml:space="preserve">
IF($A$4&lt;=12,SUMIFS('ON Data'!P:P,'ON Data'!$D:$D,$A$4,'ON Data'!$E:$E,7),SUMIFS('ON Data'!P:P,'ON Data'!$E:$E,7))</f>
        <v>0</v>
      </c>
      <c r="K16" s="406">
        <f xml:space="preserve">
IF($A$4&lt;=12,SUMIFS('ON Data'!Q:Q,'ON Data'!$D:$D,$A$4,'ON Data'!$E:$E,7),SUMIFS('ON Data'!Q:Q,'ON Data'!$E:$E,7))</f>
        <v>0</v>
      </c>
      <c r="L16" s="406">
        <f xml:space="preserve">
IF($A$4&lt;=12,SUMIFS('ON Data'!R:R,'ON Data'!$D:$D,$A$4,'ON Data'!$E:$E,7),SUMIFS('ON Data'!R:R,'ON Data'!$E:$E,7))</f>
        <v>0</v>
      </c>
      <c r="M16" s="406">
        <f xml:space="preserve">
IF($A$4&lt;=12,SUMIFS('ON Data'!S:S,'ON Data'!$D:$D,$A$4,'ON Data'!$E:$E,7),SUMIFS('ON Data'!S:S,'ON Data'!$E:$E,7))</f>
        <v>0</v>
      </c>
      <c r="N16" s="406">
        <f xml:space="preserve">
IF($A$4&lt;=12,SUMIFS('ON Data'!AN:AN,'ON Data'!$D:$D,$A$4,'ON Data'!$E:$E,7),SUMIFS('ON Data'!AN:AN,'ON Data'!$E:$E,7))</f>
        <v>0</v>
      </c>
      <c r="O16" s="406">
        <f xml:space="preserve">
IF($A$4&lt;=12,SUMIFS('ON Data'!AO:AO,'ON Data'!$D:$D,$A$4,'ON Data'!$E:$E,7),SUMIFS('ON Data'!AO:AO,'ON Data'!$E:$E,7))</f>
        <v>0</v>
      </c>
      <c r="P16" s="406">
        <f xml:space="preserve">
IF($A$4&lt;=12,SUMIFS('ON Data'!AP:AP,'ON Data'!$D:$D,$A$4,'ON Data'!$E:$E,7),SUMIFS('ON Data'!AP:AP,'ON Data'!$E:$E,7))</f>
        <v>0</v>
      </c>
      <c r="Q16" s="406">
        <f xml:space="preserve">
IF($A$4&lt;=12,SUMIFS('ON Data'!AQ:AQ,'ON Data'!$D:$D,$A$4,'ON Data'!$E:$E,7),SUMIFS('ON Data'!AQ:AQ,'ON Data'!$E:$E,7))</f>
        <v>0</v>
      </c>
      <c r="R16" s="406">
        <f xml:space="preserve">
IF($A$4&lt;=12,SUMIFS('ON Data'!AS:AS,'ON Data'!$D:$D,$A$4,'ON Data'!$E:$E,7),SUMIFS('ON Data'!AS:AS,'ON Data'!$E:$E,7))</f>
        <v>0</v>
      </c>
      <c r="S16" s="406">
        <f xml:space="preserve">
IF($A$4&lt;=12,SUMIFS('ON Data'!AT:AT,'ON Data'!$D:$D,$A$4,'ON Data'!$E:$E,7),SUMIFS('ON Data'!AT:AT,'ON Data'!$E:$E,7))</f>
        <v>0</v>
      </c>
      <c r="T16" s="407">
        <f xml:space="preserve">
IF($A$4&lt;=12,SUMIFS('ON Data'!AW:AW,'ON Data'!$D:$D,$A$4,'ON Data'!$E:$E,7),SUMIFS('ON Data'!AW:AW,'ON Data'!$E:$E,7))</f>
        <v>0</v>
      </c>
      <c r="U16" s="503"/>
    </row>
    <row r="17" spans="1:46" x14ac:dyDescent="0.3">
      <c r="A17" s="388" t="s">
        <v>236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Data'!H:H,'ON Data'!$D:$D,$A$4,'ON Data'!$E:$E,8),SUMIFS('ON Data'!H:H,'ON Data'!$E:$E,8))</f>
        <v>0</v>
      </c>
      <c r="E17" s="406">
        <f xml:space="preserve">
IF($A$4&lt;=12,SUMIFS('ON Data'!I:I,'ON Data'!$D:$D,$A$4,'ON Data'!$E:$E,8),SUMIFS('ON Data'!I:I,'ON Data'!$E:$E,8))</f>
        <v>0</v>
      </c>
      <c r="F17" s="406">
        <f xml:space="preserve">
IF($A$4&lt;=12,SUMIFS('ON Data'!J:J,'ON Data'!$D:$D,$A$4,'ON Data'!$E:$E,8),SUMIFS('ON Data'!J:J,'ON Data'!$E:$E,8))</f>
        <v>0</v>
      </c>
      <c r="G17" s="406">
        <f xml:space="preserve">
IF($A$4&lt;=12,SUMIFS('ON Data'!K:K,'ON Data'!$D:$D,$A$4,'ON Data'!$E:$E,8),SUMIFS('ON Data'!K:K,'ON Data'!$E:$E,8))</f>
        <v>0</v>
      </c>
      <c r="H17" s="406">
        <f xml:space="preserve">
IF($A$4&lt;=12,SUMIFS('ON Data'!L:L,'ON Data'!$D:$D,$A$4,'ON Data'!$E:$E,8),SUMIFS('ON Data'!L:L,'ON Data'!$E:$E,8))</f>
        <v>0</v>
      </c>
      <c r="I17" s="406">
        <f xml:space="preserve">
IF($A$4&lt;=12,SUMIFS('ON Data'!O:O,'ON Data'!$D:$D,$A$4,'ON Data'!$E:$E,8),SUMIFS('ON Data'!O:O,'ON Data'!$E:$E,8))</f>
        <v>0</v>
      </c>
      <c r="J17" s="406">
        <f xml:space="preserve">
IF($A$4&lt;=12,SUMIFS('ON Data'!P:P,'ON Data'!$D:$D,$A$4,'ON Data'!$E:$E,8),SUMIFS('ON Data'!P:P,'ON Data'!$E:$E,8))</f>
        <v>0</v>
      </c>
      <c r="K17" s="406">
        <f xml:space="preserve">
IF($A$4&lt;=12,SUMIFS('ON Data'!Q:Q,'ON Data'!$D:$D,$A$4,'ON Data'!$E:$E,8),SUMIFS('ON Data'!Q:Q,'ON Data'!$E:$E,8))</f>
        <v>0</v>
      </c>
      <c r="L17" s="406">
        <f xml:space="preserve">
IF($A$4&lt;=12,SUMIFS('ON Data'!R:R,'ON Data'!$D:$D,$A$4,'ON Data'!$E:$E,8),SUMIFS('ON Data'!R:R,'ON Data'!$E:$E,8))</f>
        <v>0</v>
      </c>
      <c r="M17" s="406">
        <f xml:space="preserve">
IF($A$4&lt;=12,SUMIFS('ON Data'!S:S,'ON Data'!$D:$D,$A$4,'ON Data'!$E:$E,8),SUMIFS('ON Data'!S:S,'ON Data'!$E:$E,8))</f>
        <v>0</v>
      </c>
      <c r="N17" s="406">
        <f xml:space="preserve">
IF($A$4&lt;=12,SUMIFS('ON Data'!AN:AN,'ON Data'!$D:$D,$A$4,'ON Data'!$E:$E,8),SUMIFS('ON Data'!AN:AN,'ON Data'!$E:$E,8))</f>
        <v>0</v>
      </c>
      <c r="O17" s="406">
        <f xml:space="preserve">
IF($A$4&lt;=12,SUMIFS('ON Data'!AO:AO,'ON Data'!$D:$D,$A$4,'ON Data'!$E:$E,8),SUMIFS('ON Data'!AO:AO,'ON Data'!$E:$E,8))</f>
        <v>0</v>
      </c>
      <c r="P17" s="406">
        <f xml:space="preserve">
IF($A$4&lt;=12,SUMIFS('ON Data'!AP:AP,'ON Data'!$D:$D,$A$4,'ON Data'!$E:$E,8),SUMIFS('ON Data'!AP:AP,'ON Data'!$E:$E,8))</f>
        <v>0</v>
      </c>
      <c r="Q17" s="406">
        <f xml:space="preserve">
IF($A$4&lt;=12,SUMIFS('ON Data'!AQ:AQ,'ON Data'!$D:$D,$A$4,'ON Data'!$E:$E,8),SUMIFS('ON Data'!AQ:AQ,'ON Data'!$E:$E,8))</f>
        <v>0</v>
      </c>
      <c r="R17" s="406">
        <f xml:space="preserve">
IF($A$4&lt;=12,SUMIFS('ON Data'!AS:AS,'ON Data'!$D:$D,$A$4,'ON Data'!$E:$E,8),SUMIFS('ON Data'!AS:AS,'ON Data'!$E:$E,8))</f>
        <v>0</v>
      </c>
      <c r="S17" s="406">
        <f xml:space="preserve">
IF($A$4&lt;=12,SUMIFS('ON Data'!AT:AT,'ON Data'!$D:$D,$A$4,'ON Data'!$E:$E,8),SUMIFS('ON Data'!AT:AT,'ON Data'!$E:$E,8))</f>
        <v>0</v>
      </c>
      <c r="T17" s="407">
        <f xml:space="preserve">
IF($A$4&lt;=12,SUMIFS('ON Data'!AW:AW,'ON Data'!$D:$D,$A$4,'ON Data'!$E:$E,8),SUMIFS('ON Data'!AW:AW,'ON Data'!$E:$E,8))</f>
        <v>0</v>
      </c>
      <c r="U17" s="503"/>
    </row>
    <row r="18" spans="1:46" x14ac:dyDescent="0.3">
      <c r="A18" s="388" t="s">
        <v>237</v>
      </c>
      <c r="B18" s="404">
        <f xml:space="preserve">
B19-B16-B17</f>
        <v>57428</v>
      </c>
      <c r="C18" s="405">
        <f t="shared" ref="C18:T18" si="0" xml:space="preserve">
C19-C16-C17</f>
        <v>0</v>
      </c>
      <c r="D18" s="406">
        <f t="shared" si="0"/>
        <v>0</v>
      </c>
      <c r="E18" s="406">
        <f t="shared" si="0"/>
        <v>0</v>
      </c>
      <c r="F18" s="406">
        <f t="shared" si="0"/>
        <v>0</v>
      </c>
      <c r="G18" s="406">
        <f t="shared" si="0"/>
        <v>0</v>
      </c>
      <c r="H18" s="406">
        <f t="shared" si="0"/>
        <v>7308</v>
      </c>
      <c r="I18" s="406">
        <f t="shared" si="0"/>
        <v>0</v>
      </c>
      <c r="J18" s="406">
        <f t="shared" si="0"/>
        <v>0</v>
      </c>
      <c r="K18" s="406">
        <f t="shared" si="0"/>
        <v>3000</v>
      </c>
      <c r="L18" s="406">
        <f t="shared" si="0"/>
        <v>8000</v>
      </c>
      <c r="M18" s="406">
        <f t="shared" si="0"/>
        <v>12640</v>
      </c>
      <c r="N18" s="406">
        <f t="shared" si="0"/>
        <v>0</v>
      </c>
      <c r="O18" s="406">
        <f t="shared" si="0"/>
        <v>3660</v>
      </c>
      <c r="P18" s="406">
        <f t="shared" si="0"/>
        <v>0</v>
      </c>
      <c r="Q18" s="406">
        <f t="shared" si="0"/>
        <v>13320</v>
      </c>
      <c r="R18" s="406">
        <f t="shared" si="0"/>
        <v>0</v>
      </c>
      <c r="S18" s="406">
        <f t="shared" si="0"/>
        <v>9500</v>
      </c>
      <c r="T18" s="407">
        <f t="shared" si="0"/>
        <v>0</v>
      </c>
      <c r="U18" s="503"/>
    </row>
    <row r="19" spans="1:46" ht="15" thickBot="1" x14ac:dyDescent="0.35">
      <c r="A19" s="389" t="s">
        <v>238</v>
      </c>
      <c r="B19" s="416">
        <f xml:space="preserve">
IF($A$4&lt;=12,SUMIFS('ON Data'!F:F,'ON Data'!$D:$D,$A$4,'ON Data'!$E:$E,9),SUMIFS('ON Data'!F:F,'ON Data'!$E:$E,9))</f>
        <v>57428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Data'!H:H,'ON Data'!$D:$D,$A$4,'ON Data'!$E:$E,9),SUMIFS('ON Data'!H:H,'ON Data'!$E:$E,9))</f>
        <v>0</v>
      </c>
      <c r="E19" s="418">
        <f xml:space="preserve">
IF($A$4&lt;=12,SUMIFS('ON Data'!I:I,'ON Data'!$D:$D,$A$4,'ON Data'!$E:$E,9),SUMIFS('ON Data'!I:I,'ON Data'!$E:$E,9))</f>
        <v>0</v>
      </c>
      <c r="F19" s="418">
        <f xml:space="preserve">
IF($A$4&lt;=12,SUMIFS('ON Data'!J:J,'ON Data'!$D:$D,$A$4,'ON Data'!$E:$E,9),SUMIFS('ON Data'!J:J,'ON Data'!$E:$E,9))</f>
        <v>0</v>
      </c>
      <c r="G19" s="418">
        <f xml:space="preserve">
IF($A$4&lt;=12,SUMIFS('ON Data'!K:K,'ON Data'!$D:$D,$A$4,'ON Data'!$E:$E,9),SUMIFS('ON Data'!K:K,'ON Data'!$E:$E,9))</f>
        <v>0</v>
      </c>
      <c r="H19" s="418">
        <f xml:space="preserve">
IF($A$4&lt;=12,SUMIFS('ON Data'!L:L,'ON Data'!$D:$D,$A$4,'ON Data'!$E:$E,9),SUMIFS('ON Data'!L:L,'ON Data'!$E:$E,9))</f>
        <v>7308</v>
      </c>
      <c r="I19" s="418">
        <f xml:space="preserve">
IF($A$4&lt;=12,SUMIFS('ON Data'!O:O,'ON Data'!$D:$D,$A$4,'ON Data'!$E:$E,9),SUMIFS('ON Data'!O:O,'ON Data'!$E:$E,9))</f>
        <v>0</v>
      </c>
      <c r="J19" s="418">
        <f xml:space="preserve">
IF($A$4&lt;=12,SUMIFS('ON Data'!P:P,'ON Data'!$D:$D,$A$4,'ON Data'!$E:$E,9),SUMIFS('ON Data'!P:P,'ON Data'!$E:$E,9))</f>
        <v>0</v>
      </c>
      <c r="K19" s="418">
        <f xml:space="preserve">
IF($A$4&lt;=12,SUMIFS('ON Data'!Q:Q,'ON Data'!$D:$D,$A$4,'ON Data'!$E:$E,9),SUMIFS('ON Data'!Q:Q,'ON Data'!$E:$E,9))</f>
        <v>3000</v>
      </c>
      <c r="L19" s="418">
        <f xml:space="preserve">
IF($A$4&lt;=12,SUMIFS('ON Data'!R:R,'ON Data'!$D:$D,$A$4,'ON Data'!$E:$E,9),SUMIFS('ON Data'!R:R,'ON Data'!$E:$E,9))</f>
        <v>8000</v>
      </c>
      <c r="M19" s="418">
        <f xml:space="preserve">
IF($A$4&lt;=12,SUMIFS('ON Data'!S:S,'ON Data'!$D:$D,$A$4,'ON Data'!$E:$E,9),SUMIFS('ON Data'!S:S,'ON Data'!$E:$E,9))</f>
        <v>12640</v>
      </c>
      <c r="N19" s="418">
        <f xml:space="preserve">
IF($A$4&lt;=12,SUMIFS('ON Data'!AN:AN,'ON Data'!$D:$D,$A$4,'ON Data'!$E:$E,9),SUMIFS('ON Data'!AN:AN,'ON Data'!$E:$E,9))</f>
        <v>0</v>
      </c>
      <c r="O19" s="418">
        <f xml:space="preserve">
IF($A$4&lt;=12,SUMIFS('ON Data'!AO:AO,'ON Data'!$D:$D,$A$4,'ON Data'!$E:$E,9),SUMIFS('ON Data'!AO:AO,'ON Data'!$E:$E,9))</f>
        <v>3660</v>
      </c>
      <c r="P19" s="418">
        <f xml:space="preserve">
IF($A$4&lt;=12,SUMIFS('ON Data'!AP:AP,'ON Data'!$D:$D,$A$4,'ON Data'!$E:$E,9),SUMIFS('ON Data'!AP:AP,'ON Data'!$E:$E,9))</f>
        <v>0</v>
      </c>
      <c r="Q19" s="418">
        <f xml:space="preserve">
IF($A$4&lt;=12,SUMIFS('ON Data'!AQ:AQ,'ON Data'!$D:$D,$A$4,'ON Data'!$E:$E,9),SUMIFS('ON Data'!AQ:AQ,'ON Data'!$E:$E,9))</f>
        <v>13320</v>
      </c>
      <c r="R19" s="418">
        <f xml:space="preserve">
IF($A$4&lt;=12,SUMIFS('ON Data'!AS:AS,'ON Data'!$D:$D,$A$4,'ON Data'!$E:$E,9),SUMIFS('ON Data'!AS:AS,'ON Data'!$E:$E,9))</f>
        <v>0</v>
      </c>
      <c r="S19" s="418">
        <f xml:space="preserve">
IF($A$4&lt;=12,SUMIFS('ON Data'!AT:AT,'ON Data'!$D:$D,$A$4,'ON Data'!$E:$E,9),SUMIFS('ON Data'!AT:AT,'ON Data'!$E:$E,9))</f>
        <v>9500</v>
      </c>
      <c r="T19" s="419">
        <f xml:space="preserve">
IF($A$4&lt;=12,SUMIFS('ON Data'!AW:AW,'ON Data'!$D:$D,$A$4,'ON Data'!$E:$E,9),SUMIFS('ON Data'!AW:AW,'ON Data'!$E:$E,9))</f>
        <v>0</v>
      </c>
      <c r="U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6481976</v>
      </c>
      <c r="C20" s="548">
        <f xml:space="preserve">
IF($A$4&lt;=12,SUMIFS('ON Data'!G:G,'ON Data'!$D:$D,$A$4,'ON Data'!$E:$E,6),SUMIFS('ON Data'!G:G,'ON Data'!$E:$E,6))</f>
        <v>21480</v>
      </c>
      <c r="D20" s="549">
        <f xml:space="preserve">
IF($A$4&lt;=12,SUMIFS('ON Data'!H:H,'ON Data'!$D:$D,$A$4,'ON Data'!$E:$E,6),SUMIFS('ON Data'!H:H,'ON Data'!$E:$E,6))</f>
        <v>39639</v>
      </c>
      <c r="E20" s="549">
        <f xml:space="preserve">
IF($A$4&lt;=12,SUMIFS('ON Data'!I:I,'ON Data'!$D:$D,$A$4,'ON Data'!$E:$E,6),SUMIFS('ON Data'!I:I,'ON Data'!$E:$E,6))</f>
        <v>194736</v>
      </c>
      <c r="F20" s="549">
        <f xml:space="preserve">
IF($A$4&lt;=12,SUMIFS('ON Data'!J:J,'ON Data'!$D:$D,$A$4,'ON Data'!$E:$E,6),SUMIFS('ON Data'!J:J,'ON Data'!$E:$E,6))</f>
        <v>135483</v>
      </c>
      <c r="G20" s="549">
        <f xml:space="preserve">
IF($A$4&lt;=12,SUMIFS('ON Data'!K:K,'ON Data'!$D:$D,$A$4,'ON Data'!$E:$E,6),SUMIFS('ON Data'!K:K,'ON Data'!$E:$E,6))</f>
        <v>515901</v>
      </c>
      <c r="H20" s="549">
        <f xml:space="preserve">
IF($A$4&lt;=12,SUMIFS('ON Data'!L:L,'ON Data'!$D:$D,$A$4,'ON Data'!$E:$E,6),SUMIFS('ON Data'!L:L,'ON Data'!$E:$E,6))</f>
        <v>1986803</v>
      </c>
      <c r="I20" s="549">
        <f xml:space="preserve">
IF($A$4&lt;=12,SUMIFS('ON Data'!O:O,'ON Data'!$D:$D,$A$4,'ON Data'!$E:$E,6),SUMIFS('ON Data'!O:O,'ON Data'!$E:$E,6))</f>
        <v>11661</v>
      </c>
      <c r="J20" s="549">
        <f xml:space="preserve">
IF($A$4&lt;=12,SUMIFS('ON Data'!P:P,'ON Data'!$D:$D,$A$4,'ON Data'!$E:$E,6),SUMIFS('ON Data'!P:P,'ON Data'!$E:$E,6))</f>
        <v>142714</v>
      </c>
      <c r="K20" s="549">
        <f xml:space="preserve">
IF($A$4&lt;=12,SUMIFS('ON Data'!Q:Q,'ON Data'!$D:$D,$A$4,'ON Data'!$E:$E,6),SUMIFS('ON Data'!Q:Q,'ON Data'!$E:$E,6))</f>
        <v>878106</v>
      </c>
      <c r="L20" s="549">
        <f xml:space="preserve">
IF($A$4&lt;=12,SUMIFS('ON Data'!R:R,'ON Data'!$D:$D,$A$4,'ON Data'!$E:$E,6),SUMIFS('ON Data'!R:R,'ON Data'!$E:$E,6))</f>
        <v>1193060</v>
      </c>
      <c r="M20" s="549">
        <f xml:space="preserve">
IF($A$4&lt;=12,SUMIFS('ON Data'!S:S,'ON Data'!$D:$D,$A$4,'ON Data'!$E:$E,6),SUMIFS('ON Data'!S:S,'ON Data'!$E:$E,6))</f>
        <v>958528</v>
      </c>
      <c r="N20" s="549">
        <f xml:space="preserve">
IF($A$4&lt;=12,SUMIFS('ON Data'!AN:AN,'ON Data'!$D:$D,$A$4,'ON Data'!$E:$E,6),SUMIFS('ON Data'!AN:AN,'ON Data'!$E:$E,6))</f>
        <v>52869</v>
      </c>
      <c r="O20" s="549">
        <f xml:space="preserve">
IF($A$4&lt;=12,SUMIFS('ON Data'!AO:AO,'ON Data'!$D:$D,$A$4,'ON Data'!$E:$E,6),SUMIFS('ON Data'!AO:AO,'ON Data'!$E:$E,6))</f>
        <v>193612</v>
      </c>
      <c r="P20" s="549">
        <f xml:space="preserve">
IF($A$4&lt;=12,SUMIFS('ON Data'!AP:AP,'ON Data'!$D:$D,$A$4,'ON Data'!$E:$E,6),SUMIFS('ON Data'!AP:AP,'ON Data'!$E:$E,6))</f>
        <v>212823</v>
      </c>
      <c r="Q20" s="549">
        <f xml:space="preserve">
IF($A$4&lt;=12,SUMIFS('ON Data'!AQ:AQ,'ON Data'!$D:$D,$A$4,'ON Data'!$E:$E,6),SUMIFS('ON Data'!AQ:AQ,'ON Data'!$E:$E,6))</f>
        <v>861419</v>
      </c>
      <c r="R20" s="549">
        <f xml:space="preserve">
IF($A$4&lt;=12,SUMIFS('ON Data'!AS:AS,'ON Data'!$D:$D,$A$4,'ON Data'!$E:$E,6),SUMIFS('ON Data'!AS:AS,'ON Data'!$E:$E,6))</f>
        <v>163357</v>
      </c>
      <c r="S20" s="549">
        <f xml:space="preserve">
IF($A$4&lt;=12,SUMIFS('ON Data'!AT:AT,'ON Data'!$D:$D,$A$4,'ON Data'!$E:$E,6),SUMIFS('ON Data'!AT:AT,'ON Data'!$E:$E,6))</f>
        <v>585414</v>
      </c>
      <c r="T20" s="550">
        <f xml:space="preserve">
IF($A$4&lt;=12,SUMIFS('ON Data'!AW:AW,'ON Data'!$D:$D,$A$4,'ON Data'!$E:$E,6),SUMIFS('ON Data'!AW:AW,'ON Data'!$E:$E,6))</f>
        <v>1674269</v>
      </c>
      <c r="U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>
        <f xml:space="preserve">
IF($A$4&lt;=12,SUMIFS('ON Data'!H:H,'ON Data'!$D:$D,$A$4,'ON Data'!$E:$E,12),SUMIFS('ON Data'!H:H,'ON Data'!$E:$E,12))</f>
        <v>0</v>
      </c>
      <c r="E21" s="525"/>
      <c r="F21" s="525">
        <f xml:space="preserve">
IF($A$4&lt;=12,SUMIFS('ON Data'!J:J,'ON Data'!$D:$D,$A$4,'ON Data'!$E:$E,12),SUMIFS('ON Data'!J:J,'ON Data'!$E:$E,12))</f>
        <v>0</v>
      </c>
      <c r="G21" s="525">
        <f xml:space="preserve">
IF($A$4&lt;=12,SUMIFS('ON Data'!K:K,'ON Data'!$D:$D,$A$4,'ON Data'!$E:$E,12),SUMIFS('ON Data'!K:K,'ON Data'!$E:$E,12))</f>
        <v>0</v>
      </c>
      <c r="H21" s="525">
        <f xml:space="preserve">
IF($A$4&lt;=12,SUMIFS('ON Data'!L:L,'ON Data'!$D:$D,$A$4,'ON Data'!$E:$E,12),SUMIFS('ON Data'!L:L,'ON Data'!$E:$E,12))</f>
        <v>0</v>
      </c>
      <c r="I21" s="525">
        <f xml:space="preserve">
IF($A$4&lt;=12,SUMIFS('ON Data'!O:O,'ON Data'!$D:$D,$A$4,'ON Data'!$E:$E,12),SUMIFS('ON Data'!O:O,'ON Data'!$E:$E,12))</f>
        <v>0</v>
      </c>
      <c r="J21" s="525">
        <f xml:space="preserve">
IF($A$4&lt;=12,SUMIFS('ON Data'!P:P,'ON Data'!$D:$D,$A$4,'ON Data'!$E:$E,12),SUMIFS('ON Data'!P:P,'ON Data'!$E:$E,12))</f>
        <v>0</v>
      </c>
      <c r="K21" s="525">
        <f xml:space="preserve">
IF($A$4&lt;=12,SUMIFS('ON Data'!Q:Q,'ON Data'!$D:$D,$A$4,'ON Data'!$E:$E,12),SUMIFS('ON Data'!Q:Q,'ON Data'!$E:$E,12))</f>
        <v>0</v>
      </c>
      <c r="L21" s="525">
        <f xml:space="preserve">
IF($A$4&lt;=12,SUMIFS('ON Data'!R:R,'ON Data'!$D:$D,$A$4,'ON Data'!$E:$E,12),SUMIFS('ON Data'!R:R,'ON Data'!$E:$E,12))</f>
        <v>0</v>
      </c>
      <c r="M21" s="525">
        <f xml:space="preserve">
IF($A$4&lt;=12,SUMIFS('ON Data'!S:S,'ON Data'!$D:$D,$A$4,'ON Data'!$E:$E,12),SUMIFS('ON Data'!S:S,'ON Data'!$E:$E,12))</f>
        <v>0</v>
      </c>
      <c r="N21" s="525">
        <f xml:space="preserve">
IF($A$4&lt;=12,SUMIFS('ON Data'!AN:AN,'ON Data'!$D:$D,$A$4,'ON Data'!$E:$E,12),SUMIFS('ON Data'!AN:AN,'ON Data'!$E:$E,12))</f>
        <v>0</v>
      </c>
      <c r="O21" s="525">
        <f xml:space="preserve">
IF($A$4&lt;=12,SUMIFS('ON Data'!AO:AO,'ON Data'!$D:$D,$A$4,'ON Data'!$E:$E,12),SUMIFS('ON Data'!AO:AO,'ON Data'!$E:$E,12))</f>
        <v>0</v>
      </c>
      <c r="P21" s="525">
        <f xml:space="preserve">
IF($A$4&lt;=12,SUMIFS('ON Data'!AP:AP,'ON Data'!$D:$D,$A$4,'ON Data'!$E:$E,12),SUMIFS('ON Data'!AP:AP,'ON Data'!$E:$E,12))</f>
        <v>0</v>
      </c>
      <c r="Q21" s="525">
        <f xml:space="preserve">
IF($A$4&lt;=12,SUMIFS('ON Data'!AQ:AQ,'ON Data'!$D:$D,$A$4,'ON Data'!$E:$E,12),SUMIFS('ON Data'!AQ:AQ,'ON Data'!$E:$E,12))</f>
        <v>0</v>
      </c>
      <c r="R21" s="525"/>
      <c r="S21" s="525"/>
      <c r="T21" s="526"/>
      <c r="U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H22" si="1" xml:space="preserve">
IF(OR(C21="",C21=0),"",C20/C21)</f>
        <v/>
      </c>
      <c r="D22" s="469" t="str">
        <f t="shared" si="1"/>
        <v/>
      </c>
      <c r="E22" s="469"/>
      <c r="F22" s="469" t="str">
        <f t="shared" si="1"/>
        <v/>
      </c>
      <c r="G22" s="469" t="str">
        <f t="shared" si="1"/>
        <v/>
      </c>
      <c r="H22" s="469" t="str">
        <f t="shared" si="1"/>
        <v/>
      </c>
      <c r="I22" s="469" t="str">
        <f t="shared" ref="I22:Q22" si="2" xml:space="preserve">
IF(OR(I21="",I21=0),"",I20/I21)</f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 t="str">
        <f t="shared" si="2"/>
        <v/>
      </c>
      <c r="P22" s="469" t="str">
        <f t="shared" si="2"/>
        <v/>
      </c>
      <c r="Q22" s="469" t="str">
        <f t="shared" si="2"/>
        <v/>
      </c>
      <c r="R22" s="469"/>
      <c r="S22" s="469"/>
      <c r="T22" s="470"/>
      <c r="U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6481976</v>
      </c>
      <c r="C23" s="409">
        <f t="shared" ref="C23:H23" si="3" xml:space="preserve">
IF(C21="","",C20-C21)</f>
        <v>21480</v>
      </c>
      <c r="D23" s="410">
        <f t="shared" si="3"/>
        <v>39639</v>
      </c>
      <c r="E23" s="410"/>
      <c r="F23" s="410">
        <f t="shared" si="3"/>
        <v>135483</v>
      </c>
      <c r="G23" s="410">
        <f t="shared" si="3"/>
        <v>515901</v>
      </c>
      <c r="H23" s="410">
        <f t="shared" si="3"/>
        <v>1986803</v>
      </c>
      <c r="I23" s="410">
        <f t="shared" ref="I23:Q23" si="4" xml:space="preserve">
IF(I21="","",I20-I21)</f>
        <v>11661</v>
      </c>
      <c r="J23" s="410">
        <f t="shared" si="4"/>
        <v>142714</v>
      </c>
      <c r="K23" s="410">
        <f t="shared" si="4"/>
        <v>878106</v>
      </c>
      <c r="L23" s="410">
        <f t="shared" si="4"/>
        <v>1193060</v>
      </c>
      <c r="M23" s="410">
        <f t="shared" si="4"/>
        <v>958528</v>
      </c>
      <c r="N23" s="410">
        <f t="shared" si="4"/>
        <v>52869</v>
      </c>
      <c r="O23" s="410">
        <f t="shared" si="4"/>
        <v>193612</v>
      </c>
      <c r="P23" s="410">
        <f t="shared" si="4"/>
        <v>212823</v>
      </c>
      <c r="Q23" s="410">
        <f t="shared" si="4"/>
        <v>861419</v>
      </c>
      <c r="R23" s="410"/>
      <c r="S23" s="410"/>
      <c r="T23" s="411"/>
      <c r="U23" s="503"/>
    </row>
    <row r="24" spans="1:46" x14ac:dyDescent="0.3">
      <c r="A24" s="385" t="s">
        <v>239</v>
      </c>
      <c r="B24" s="437" t="s">
        <v>3</v>
      </c>
      <c r="C24" s="537" t="s">
        <v>324</v>
      </c>
      <c r="D24" s="538" t="s">
        <v>325</v>
      </c>
      <c r="E24" s="538" t="s">
        <v>328</v>
      </c>
      <c r="F24" s="539" t="s">
        <v>250</v>
      </c>
      <c r="AT24" s="503"/>
    </row>
    <row r="25" spans="1:46" x14ac:dyDescent="0.3">
      <c r="A25" s="386" t="s">
        <v>94</v>
      </c>
      <c r="B25" s="404">
        <f xml:space="preserve">
SUM(C25:F25)</f>
        <v>4200</v>
      </c>
      <c r="C25" s="528">
        <f xml:space="preserve">
IF($A$4&lt;=12,SUMIFS('ON Data'!$G:$G,'ON Data'!$D:$D,$A$4,'ON Data'!$E:$E,10),SUMIFS('ON Data'!$G:$G,'ON Data'!$E:$E,10))</f>
        <v>4200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0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249</v>
      </c>
      <c r="B26" s="416">
        <f xml:space="preserve">
SUM(C26:F26)</f>
        <v>15022.71487824525</v>
      </c>
      <c r="C26" s="528">
        <f xml:space="preserve">
IF($A$4&lt;=12,SUMIFS('ON Data'!$G:$G,'ON Data'!$D:$D,$A$4,'ON Data'!$E:$E,11),SUMIFS('ON Data'!$G:$G,'ON Data'!$E:$E,11))</f>
        <v>6689.3815449119165</v>
      </c>
      <c r="D26" s="529">
        <f xml:space="preserve">
IF($A$4&lt;=12,SUMIFS('ON Data'!$J:$J,'ON Data'!$D:$D,$A$4,'ON Data'!$E:$E,11),SUMIFS('ON Data'!$J:$J,'ON Data'!$E:$E,11))</f>
        <v>0</v>
      </c>
      <c r="E26" s="529">
        <f xml:space="preserve">
IF($A$4&lt;=12,SUMIFS('ON Data'!$H:$H,'ON Data'!$D:$D,$A$4,'ON Data'!$E:$E,11),SUMIFS('ON Data'!$H:$H,'ON Data'!$E:$E,11))</f>
        <v>8333.3333333333339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0.27957663005919919</v>
      </c>
      <c r="C27" s="531">
        <f xml:space="preserve">
IF(C26=0,0,C25/C26)</f>
        <v>0.62786073298429323</v>
      </c>
      <c r="D27" s="532">
        <f t="shared" ref="D27:E27" si="5" xml:space="preserve">
IF(D26=0,0,D25/D26)</f>
        <v>0</v>
      </c>
      <c r="E27" s="532">
        <f t="shared" si="5"/>
        <v>0</v>
      </c>
      <c r="F27" s="533">
        <f xml:space="preserve">
IF(F26=0,0,F25/F26)</f>
        <v>0</v>
      </c>
    </row>
    <row r="28" spans="1:46" ht="15" thickBot="1" x14ac:dyDescent="0.35">
      <c r="A28" s="392" t="s">
        <v>248</v>
      </c>
      <c r="B28" s="416">
        <f xml:space="preserve">
SUM(C28:F28)</f>
        <v>10822.71487824525</v>
      </c>
      <c r="C28" s="534">
        <f xml:space="preserve">
C26-C25</f>
        <v>2489.3815449119165</v>
      </c>
      <c r="D28" s="535">
        <f t="shared" ref="D28:E28" si="6" xml:space="preserve">
D26-D25</f>
        <v>0</v>
      </c>
      <c r="E28" s="535">
        <f t="shared" si="6"/>
        <v>8333.3333333333339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243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320</v>
      </c>
    </row>
    <row r="34" spans="1:1" x14ac:dyDescent="0.3">
      <c r="A34" s="436" t="s">
        <v>321</v>
      </c>
    </row>
    <row r="35" spans="1:1" x14ac:dyDescent="0.3">
      <c r="A35" s="436" t="s">
        <v>322</v>
      </c>
    </row>
    <row r="36" spans="1:1" x14ac:dyDescent="0.3">
      <c r="A36" s="436" t="s">
        <v>323</v>
      </c>
    </row>
    <row r="37" spans="1:1" x14ac:dyDescent="0.3">
      <c r="A37" s="436" t="s">
        <v>251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T22">
    <cfRule type="cellIs" dxfId="28" priority="15" operator="greaterThan">
      <formula>1</formula>
    </cfRule>
  </conditionalFormatting>
  <conditionalFormatting sqref="B23:T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3312</v>
      </c>
    </row>
    <row r="2" spans="1:49" x14ac:dyDescent="0.3">
      <c r="A2" s="374" t="s">
        <v>329</v>
      </c>
    </row>
    <row r="3" spans="1:49" x14ac:dyDescent="0.3">
      <c r="A3" s="370" t="s">
        <v>212</v>
      </c>
      <c r="B3" s="397">
        <v>2017</v>
      </c>
      <c r="D3" s="371">
        <f>MAX(D5:D1048576)</f>
        <v>4</v>
      </c>
      <c r="F3" s="371">
        <f>SUMIF($E5:$E1048576,"&lt;10",F5:F1048576)</f>
        <v>6566630.7000000002</v>
      </c>
      <c r="G3" s="371">
        <f t="shared" ref="G3:AW3" si="0">SUMIF($E5:$E1048576,"&lt;10",G5:G1048576)</f>
        <v>21659</v>
      </c>
      <c r="H3" s="371">
        <f t="shared" si="0"/>
        <v>39639</v>
      </c>
      <c r="I3" s="371">
        <f t="shared" si="0"/>
        <v>196036</v>
      </c>
      <c r="J3" s="371">
        <f t="shared" si="0"/>
        <v>136162.70000000001</v>
      </c>
      <c r="K3" s="371">
        <f t="shared" si="0"/>
        <v>515913</v>
      </c>
      <c r="L3" s="371">
        <f t="shared" si="0"/>
        <v>1998732</v>
      </c>
      <c r="M3" s="371">
        <f t="shared" si="0"/>
        <v>0</v>
      </c>
      <c r="N3" s="371">
        <f t="shared" si="0"/>
        <v>0</v>
      </c>
      <c r="O3" s="371">
        <f t="shared" si="0"/>
        <v>11661</v>
      </c>
      <c r="P3" s="371">
        <f t="shared" si="0"/>
        <v>142722.5</v>
      </c>
      <c r="Q3" s="371">
        <f t="shared" si="0"/>
        <v>883877.5</v>
      </c>
      <c r="R3" s="371">
        <f t="shared" si="0"/>
        <v>1205113.5</v>
      </c>
      <c r="S3" s="371">
        <f t="shared" si="0"/>
        <v>974827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52869</v>
      </c>
      <c r="AO3" s="371">
        <f t="shared" si="0"/>
        <v>198422</v>
      </c>
      <c r="AP3" s="371">
        <f t="shared" si="0"/>
        <v>212823</v>
      </c>
      <c r="AQ3" s="371">
        <f t="shared" si="0"/>
        <v>879711.5</v>
      </c>
      <c r="AR3" s="371">
        <f t="shared" si="0"/>
        <v>0</v>
      </c>
      <c r="AS3" s="371">
        <f t="shared" si="0"/>
        <v>163405</v>
      </c>
      <c r="AT3" s="371">
        <f t="shared" si="0"/>
        <v>598710</v>
      </c>
      <c r="AU3" s="371">
        <f t="shared" si="0"/>
        <v>0</v>
      </c>
      <c r="AV3" s="371">
        <f t="shared" si="0"/>
        <v>0</v>
      </c>
      <c r="AW3" s="371">
        <f t="shared" si="0"/>
        <v>1674365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30</v>
      </c>
      <c r="D5" s="370">
        <v>1</v>
      </c>
      <c r="E5" s="370">
        <v>1</v>
      </c>
      <c r="F5" s="370">
        <v>41.8</v>
      </c>
      <c r="G5" s="370">
        <v>0</v>
      </c>
      <c r="H5" s="370">
        <v>0</v>
      </c>
      <c r="I5" s="370">
        <v>2</v>
      </c>
      <c r="J5" s="370">
        <v>0.8</v>
      </c>
      <c r="K5" s="370">
        <v>0</v>
      </c>
      <c r="L5" s="370">
        <v>6</v>
      </c>
      <c r="M5" s="370">
        <v>0</v>
      </c>
      <c r="N5" s="370">
        <v>0</v>
      </c>
      <c r="O5" s="370">
        <v>0</v>
      </c>
      <c r="P5" s="370">
        <v>0</v>
      </c>
      <c r="Q5" s="370">
        <v>5</v>
      </c>
      <c r="R5" s="370">
        <v>6</v>
      </c>
      <c r="S5" s="370">
        <v>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2</v>
      </c>
      <c r="AP5" s="370">
        <v>0</v>
      </c>
      <c r="AQ5" s="370">
        <v>8</v>
      </c>
      <c r="AR5" s="370">
        <v>0</v>
      </c>
      <c r="AS5" s="370">
        <v>0</v>
      </c>
      <c r="AT5" s="370">
        <v>7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7">
        <v>3</v>
      </c>
      <c r="C6" s="370">
        <v>30</v>
      </c>
      <c r="D6" s="370">
        <v>1</v>
      </c>
      <c r="E6" s="370">
        <v>2</v>
      </c>
      <c r="F6" s="370">
        <v>5864</v>
      </c>
      <c r="G6" s="370">
        <v>0</v>
      </c>
      <c r="H6" s="370">
        <v>0</v>
      </c>
      <c r="I6" s="370">
        <v>336</v>
      </c>
      <c r="J6" s="370">
        <v>141</v>
      </c>
      <c r="K6" s="370">
        <v>0</v>
      </c>
      <c r="L6" s="370">
        <v>976</v>
      </c>
      <c r="M6" s="370">
        <v>0</v>
      </c>
      <c r="N6" s="370">
        <v>0</v>
      </c>
      <c r="O6" s="370">
        <v>0</v>
      </c>
      <c r="P6" s="370">
        <v>0</v>
      </c>
      <c r="Q6" s="370">
        <v>687</v>
      </c>
      <c r="R6" s="370">
        <v>844</v>
      </c>
      <c r="S6" s="370">
        <v>760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216</v>
      </c>
      <c r="AP6" s="370">
        <v>0</v>
      </c>
      <c r="AQ6" s="370">
        <v>1140</v>
      </c>
      <c r="AR6" s="370">
        <v>0</v>
      </c>
      <c r="AS6" s="370">
        <v>0</v>
      </c>
      <c r="AT6" s="370">
        <v>764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7">
        <v>4</v>
      </c>
      <c r="C7" s="370">
        <v>30</v>
      </c>
      <c r="D7" s="370">
        <v>1</v>
      </c>
      <c r="E7" s="370">
        <v>3</v>
      </c>
      <c r="F7" s="370">
        <v>35</v>
      </c>
      <c r="G7" s="370">
        <v>0</v>
      </c>
      <c r="H7" s="370">
        <v>0</v>
      </c>
      <c r="I7" s="370">
        <v>0</v>
      </c>
      <c r="J7" s="370">
        <v>35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30</v>
      </c>
      <c r="D8" s="370">
        <v>1</v>
      </c>
      <c r="E8" s="370">
        <v>4</v>
      </c>
      <c r="F8" s="370">
        <v>721</v>
      </c>
      <c r="G8" s="370">
        <v>0</v>
      </c>
      <c r="H8" s="370">
        <v>0</v>
      </c>
      <c r="I8" s="370">
        <v>0</v>
      </c>
      <c r="J8" s="370">
        <v>6</v>
      </c>
      <c r="K8" s="370">
        <v>0</v>
      </c>
      <c r="L8" s="370">
        <v>197</v>
      </c>
      <c r="M8" s="370">
        <v>0</v>
      </c>
      <c r="N8" s="370">
        <v>0</v>
      </c>
      <c r="O8" s="370">
        <v>0</v>
      </c>
      <c r="P8" s="370">
        <v>0</v>
      </c>
      <c r="Q8" s="370">
        <v>85</v>
      </c>
      <c r="R8" s="370">
        <v>45</v>
      </c>
      <c r="S8" s="370">
        <v>105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30</v>
      </c>
      <c r="AP8" s="370">
        <v>0</v>
      </c>
      <c r="AQ8" s="370">
        <v>167</v>
      </c>
      <c r="AR8" s="370">
        <v>0</v>
      </c>
      <c r="AS8" s="370">
        <v>0</v>
      </c>
      <c r="AT8" s="370">
        <v>86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30</v>
      </c>
      <c r="D9" s="370">
        <v>1</v>
      </c>
      <c r="E9" s="370">
        <v>5</v>
      </c>
      <c r="F9" s="370">
        <v>59</v>
      </c>
      <c r="G9" s="370">
        <v>59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30</v>
      </c>
      <c r="D10" s="370">
        <v>1</v>
      </c>
      <c r="E10" s="370">
        <v>6</v>
      </c>
      <c r="F10" s="370">
        <v>1640381</v>
      </c>
      <c r="G10" s="370">
        <v>7080</v>
      </c>
      <c r="H10" s="370">
        <v>0</v>
      </c>
      <c r="I10" s="370">
        <v>39761</v>
      </c>
      <c r="J10" s="370">
        <v>35422</v>
      </c>
      <c r="K10" s="370">
        <v>0</v>
      </c>
      <c r="L10" s="370">
        <v>496534</v>
      </c>
      <c r="M10" s="370">
        <v>0</v>
      </c>
      <c r="N10" s="370">
        <v>0</v>
      </c>
      <c r="O10" s="370">
        <v>0</v>
      </c>
      <c r="P10" s="370">
        <v>0</v>
      </c>
      <c r="Q10" s="370">
        <v>176867</v>
      </c>
      <c r="R10" s="370">
        <v>218979</v>
      </c>
      <c r="S10" s="370">
        <v>246341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44170</v>
      </c>
      <c r="AP10" s="370">
        <v>0</v>
      </c>
      <c r="AQ10" s="370">
        <v>238847</v>
      </c>
      <c r="AR10" s="370">
        <v>0</v>
      </c>
      <c r="AS10" s="370">
        <v>0</v>
      </c>
      <c r="AT10" s="370">
        <v>136380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7">
        <v>8</v>
      </c>
      <c r="C11" s="370">
        <v>30</v>
      </c>
      <c r="D11" s="370">
        <v>1</v>
      </c>
      <c r="E11" s="370">
        <v>9</v>
      </c>
      <c r="F11" s="370">
        <v>8990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1830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1000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3160</v>
      </c>
      <c r="AR11" s="370">
        <v>0</v>
      </c>
      <c r="AS11" s="370">
        <v>0</v>
      </c>
      <c r="AT11" s="370">
        <v>3000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30</v>
      </c>
      <c r="D12" s="370">
        <v>1</v>
      </c>
      <c r="E12" s="370">
        <v>10</v>
      </c>
      <c r="F12" s="370">
        <v>1450</v>
      </c>
      <c r="G12" s="370">
        <v>1450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30</v>
      </c>
      <c r="D13" s="370">
        <v>1</v>
      </c>
      <c r="E13" s="370">
        <v>11</v>
      </c>
      <c r="F13" s="370">
        <v>3755.6787195613124</v>
      </c>
      <c r="G13" s="370">
        <v>1672.3453862279791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30</v>
      </c>
      <c r="D14" s="370">
        <v>2</v>
      </c>
      <c r="E14" s="370">
        <v>1</v>
      </c>
      <c r="F14" s="370">
        <v>45.3</v>
      </c>
      <c r="G14" s="370">
        <v>0</v>
      </c>
      <c r="H14" s="370">
        <v>0</v>
      </c>
      <c r="I14" s="370">
        <v>2</v>
      </c>
      <c r="J14" s="370">
        <v>0.8</v>
      </c>
      <c r="K14" s="370">
        <v>0</v>
      </c>
      <c r="L14" s="370">
        <v>6</v>
      </c>
      <c r="M14" s="370">
        <v>0</v>
      </c>
      <c r="N14" s="370">
        <v>0</v>
      </c>
      <c r="O14" s="370">
        <v>0</v>
      </c>
      <c r="P14" s="370">
        <v>0</v>
      </c>
      <c r="Q14" s="370">
        <v>5.5</v>
      </c>
      <c r="R14" s="370">
        <v>7</v>
      </c>
      <c r="S14" s="370">
        <v>6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</v>
      </c>
      <c r="AP14" s="370">
        <v>0</v>
      </c>
      <c r="AQ14" s="370">
        <v>8</v>
      </c>
      <c r="AR14" s="370">
        <v>0</v>
      </c>
      <c r="AS14" s="370">
        <v>0</v>
      </c>
      <c r="AT14" s="370">
        <v>8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30</v>
      </c>
      <c r="D15" s="370">
        <v>2</v>
      </c>
      <c r="E15" s="370">
        <v>2</v>
      </c>
      <c r="F15" s="370">
        <v>6006</v>
      </c>
      <c r="G15" s="370">
        <v>0</v>
      </c>
      <c r="H15" s="370">
        <v>0</v>
      </c>
      <c r="I15" s="370">
        <v>316</v>
      </c>
      <c r="J15" s="370">
        <v>128</v>
      </c>
      <c r="K15" s="370">
        <v>0</v>
      </c>
      <c r="L15" s="370">
        <v>912</v>
      </c>
      <c r="M15" s="370">
        <v>0</v>
      </c>
      <c r="N15" s="370">
        <v>0</v>
      </c>
      <c r="O15" s="370">
        <v>0</v>
      </c>
      <c r="P15" s="370">
        <v>0</v>
      </c>
      <c r="Q15" s="370">
        <v>708</v>
      </c>
      <c r="R15" s="370">
        <v>989</v>
      </c>
      <c r="S15" s="370">
        <v>816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240</v>
      </c>
      <c r="AP15" s="370">
        <v>0</v>
      </c>
      <c r="AQ15" s="370">
        <v>1092</v>
      </c>
      <c r="AR15" s="370">
        <v>0</v>
      </c>
      <c r="AS15" s="370">
        <v>0</v>
      </c>
      <c r="AT15" s="370">
        <v>805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30</v>
      </c>
      <c r="D16" s="370">
        <v>2</v>
      </c>
      <c r="E16" s="370">
        <v>3</v>
      </c>
      <c r="F16" s="370">
        <v>27.5</v>
      </c>
      <c r="G16" s="370">
        <v>0</v>
      </c>
      <c r="H16" s="370">
        <v>0</v>
      </c>
      <c r="I16" s="370">
        <v>0</v>
      </c>
      <c r="J16" s="370">
        <v>27.5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30</v>
      </c>
      <c r="D17" s="370">
        <v>2</v>
      </c>
      <c r="E17" s="370">
        <v>4</v>
      </c>
      <c r="F17" s="370">
        <v>307.5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22</v>
      </c>
      <c r="S17" s="370">
        <v>25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63</v>
      </c>
      <c r="AR17" s="370">
        <v>0</v>
      </c>
      <c r="AS17" s="370">
        <v>0</v>
      </c>
      <c r="AT17" s="370">
        <v>16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30</v>
      </c>
      <c r="D18" s="370">
        <v>2</v>
      </c>
      <c r="E18" s="370">
        <v>5</v>
      </c>
      <c r="F18" s="370">
        <v>129</v>
      </c>
      <c r="G18" s="370">
        <v>72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45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30</v>
      </c>
      <c r="D19" s="370">
        <v>2</v>
      </c>
      <c r="E19" s="370">
        <v>6</v>
      </c>
      <c r="F19" s="370">
        <v>1592254</v>
      </c>
      <c r="G19" s="370">
        <v>8640</v>
      </c>
      <c r="H19" s="370">
        <v>0</v>
      </c>
      <c r="I19" s="370">
        <v>39639</v>
      </c>
      <c r="J19" s="370">
        <v>32697</v>
      </c>
      <c r="K19" s="370">
        <v>0</v>
      </c>
      <c r="L19" s="370">
        <v>477926</v>
      </c>
      <c r="M19" s="370">
        <v>0</v>
      </c>
      <c r="N19" s="370">
        <v>0</v>
      </c>
      <c r="O19" s="370">
        <v>0</v>
      </c>
      <c r="P19" s="370">
        <v>0</v>
      </c>
      <c r="Q19" s="370">
        <v>159804</v>
      </c>
      <c r="R19" s="370">
        <v>248695</v>
      </c>
      <c r="S19" s="370">
        <v>229096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46297</v>
      </c>
      <c r="AP19" s="370">
        <v>0</v>
      </c>
      <c r="AQ19" s="370">
        <v>207597</v>
      </c>
      <c r="AR19" s="370">
        <v>0</v>
      </c>
      <c r="AS19" s="370">
        <v>0</v>
      </c>
      <c r="AT19" s="370">
        <v>141863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30</v>
      </c>
      <c r="D20" s="370">
        <v>2</v>
      </c>
      <c r="E20" s="370">
        <v>9</v>
      </c>
      <c r="F20" s="370">
        <v>7160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1000</v>
      </c>
      <c r="R20" s="370">
        <v>0</v>
      </c>
      <c r="S20" s="370">
        <v>3160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1000</v>
      </c>
      <c r="AP20" s="370">
        <v>0</v>
      </c>
      <c r="AQ20" s="370">
        <v>0</v>
      </c>
      <c r="AR20" s="370">
        <v>0</v>
      </c>
      <c r="AS20" s="370">
        <v>0</v>
      </c>
      <c r="AT20" s="370">
        <v>2000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30</v>
      </c>
      <c r="D21" s="370">
        <v>2</v>
      </c>
      <c r="E21" s="370">
        <v>11</v>
      </c>
      <c r="F21" s="370">
        <v>3755.6787195613124</v>
      </c>
      <c r="G21" s="370">
        <v>1672.3453862279791</v>
      </c>
      <c r="H21" s="370">
        <v>2083.3333333333335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30</v>
      </c>
      <c r="D22" s="370">
        <v>3</v>
      </c>
      <c r="E22" s="370">
        <v>1</v>
      </c>
      <c r="F22" s="370">
        <v>44.3</v>
      </c>
      <c r="G22" s="370">
        <v>0</v>
      </c>
      <c r="H22" s="370">
        <v>0</v>
      </c>
      <c r="I22" s="370">
        <v>2</v>
      </c>
      <c r="J22" s="370">
        <v>0.8</v>
      </c>
      <c r="K22" s="370">
        <v>0</v>
      </c>
      <c r="L22" s="370">
        <v>6</v>
      </c>
      <c r="M22" s="370">
        <v>0</v>
      </c>
      <c r="N22" s="370">
        <v>0</v>
      </c>
      <c r="O22" s="370">
        <v>0</v>
      </c>
      <c r="P22" s="370">
        <v>0.5</v>
      </c>
      <c r="Q22" s="370">
        <v>5</v>
      </c>
      <c r="R22" s="370">
        <v>6</v>
      </c>
      <c r="S22" s="370">
        <v>6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2</v>
      </c>
      <c r="AP22" s="370">
        <v>0</v>
      </c>
      <c r="AQ22" s="370">
        <v>8</v>
      </c>
      <c r="AR22" s="370">
        <v>0</v>
      </c>
      <c r="AS22" s="370">
        <v>0</v>
      </c>
      <c r="AT22" s="370">
        <v>8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30</v>
      </c>
      <c r="D23" s="370">
        <v>3</v>
      </c>
      <c r="E23" s="370">
        <v>2</v>
      </c>
      <c r="F23" s="370">
        <v>6397</v>
      </c>
      <c r="G23" s="370">
        <v>0</v>
      </c>
      <c r="H23" s="370">
        <v>0</v>
      </c>
      <c r="I23" s="370">
        <v>336</v>
      </c>
      <c r="J23" s="370">
        <v>147</v>
      </c>
      <c r="K23" s="370">
        <v>0</v>
      </c>
      <c r="L23" s="370">
        <v>968</v>
      </c>
      <c r="M23" s="370">
        <v>0</v>
      </c>
      <c r="N23" s="370">
        <v>0</v>
      </c>
      <c r="O23" s="370">
        <v>0</v>
      </c>
      <c r="P23" s="370">
        <v>0</v>
      </c>
      <c r="Q23" s="370">
        <v>648</v>
      </c>
      <c r="R23" s="370">
        <v>962</v>
      </c>
      <c r="S23" s="370">
        <v>962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300</v>
      </c>
      <c r="AP23" s="370">
        <v>0</v>
      </c>
      <c r="AQ23" s="370">
        <v>1164</v>
      </c>
      <c r="AR23" s="370">
        <v>0</v>
      </c>
      <c r="AS23" s="370">
        <v>0</v>
      </c>
      <c r="AT23" s="370">
        <v>910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30</v>
      </c>
      <c r="D24" s="370">
        <v>3</v>
      </c>
      <c r="E24" s="370">
        <v>3</v>
      </c>
      <c r="F24" s="370">
        <v>27.5</v>
      </c>
      <c r="G24" s="370">
        <v>0</v>
      </c>
      <c r="H24" s="370">
        <v>0</v>
      </c>
      <c r="I24" s="370">
        <v>0</v>
      </c>
      <c r="J24" s="370">
        <v>27.5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30</v>
      </c>
      <c r="D25" s="370">
        <v>3</v>
      </c>
      <c r="E25" s="370">
        <v>4</v>
      </c>
      <c r="F25" s="370">
        <v>298.5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201.5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23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20</v>
      </c>
      <c r="AP25" s="370">
        <v>0</v>
      </c>
      <c r="AQ25" s="370">
        <v>24</v>
      </c>
      <c r="AR25" s="370">
        <v>0</v>
      </c>
      <c r="AS25" s="370">
        <v>0</v>
      </c>
      <c r="AT25" s="370">
        <v>30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30</v>
      </c>
      <c r="D26" s="370">
        <v>3</v>
      </c>
      <c r="E26" s="370">
        <v>5</v>
      </c>
      <c r="F26" s="370">
        <v>71</v>
      </c>
      <c r="G26" s="370">
        <v>12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59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30</v>
      </c>
      <c r="D27" s="370">
        <v>3</v>
      </c>
      <c r="E27" s="370">
        <v>6</v>
      </c>
      <c r="F27" s="370">
        <v>1570752</v>
      </c>
      <c r="G27" s="370">
        <v>1440</v>
      </c>
      <c r="H27" s="370">
        <v>0</v>
      </c>
      <c r="I27" s="370">
        <v>40023</v>
      </c>
      <c r="J27" s="370">
        <v>31690</v>
      </c>
      <c r="K27" s="370">
        <v>0</v>
      </c>
      <c r="L27" s="370">
        <v>496442</v>
      </c>
      <c r="M27" s="370">
        <v>0</v>
      </c>
      <c r="N27" s="370">
        <v>0</v>
      </c>
      <c r="O27" s="370">
        <v>0</v>
      </c>
      <c r="P27" s="370">
        <v>507</v>
      </c>
      <c r="Q27" s="370">
        <v>150389</v>
      </c>
      <c r="R27" s="370">
        <v>217907</v>
      </c>
      <c r="S27" s="370">
        <v>236112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50276</v>
      </c>
      <c r="AP27" s="370">
        <v>0</v>
      </c>
      <c r="AQ27" s="370">
        <v>202152</v>
      </c>
      <c r="AR27" s="370">
        <v>0</v>
      </c>
      <c r="AS27" s="370">
        <v>0</v>
      </c>
      <c r="AT27" s="370">
        <v>143814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30</v>
      </c>
      <c r="D28" s="370">
        <v>3</v>
      </c>
      <c r="E28" s="370">
        <v>9</v>
      </c>
      <c r="F28" s="370">
        <v>8984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1824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2500</v>
      </c>
      <c r="S28" s="370">
        <v>2660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2000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30</v>
      </c>
      <c r="D29" s="370">
        <v>3</v>
      </c>
      <c r="E29" s="370">
        <v>10</v>
      </c>
      <c r="F29" s="370">
        <v>1650</v>
      </c>
      <c r="G29" s="370">
        <v>1650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30</v>
      </c>
      <c r="D30" s="370">
        <v>3</v>
      </c>
      <c r="E30" s="370">
        <v>11</v>
      </c>
      <c r="F30" s="370">
        <v>3755.6787195613124</v>
      </c>
      <c r="G30" s="370">
        <v>1672.3453862279791</v>
      </c>
      <c r="H30" s="370">
        <v>2083.3333333333335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30</v>
      </c>
      <c r="D31" s="370">
        <v>4</v>
      </c>
      <c r="E31" s="370">
        <v>1</v>
      </c>
      <c r="F31" s="370">
        <v>44.3</v>
      </c>
      <c r="G31" s="370">
        <v>0</v>
      </c>
      <c r="H31" s="370">
        <v>0</v>
      </c>
      <c r="I31" s="370">
        <v>2</v>
      </c>
      <c r="J31" s="370">
        <v>0.8</v>
      </c>
      <c r="K31" s="370">
        <v>0</v>
      </c>
      <c r="L31" s="370">
        <v>6</v>
      </c>
      <c r="M31" s="370">
        <v>0</v>
      </c>
      <c r="N31" s="370">
        <v>0</v>
      </c>
      <c r="O31" s="370">
        <v>0</v>
      </c>
      <c r="P31" s="370">
        <v>0.5</v>
      </c>
      <c r="Q31" s="370">
        <v>4</v>
      </c>
      <c r="R31" s="370">
        <v>7</v>
      </c>
      <c r="S31" s="370">
        <v>6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2</v>
      </c>
      <c r="AP31" s="370">
        <v>0</v>
      </c>
      <c r="AQ31" s="370">
        <v>8</v>
      </c>
      <c r="AR31" s="370">
        <v>0</v>
      </c>
      <c r="AS31" s="370">
        <v>0</v>
      </c>
      <c r="AT31" s="370">
        <v>8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30</v>
      </c>
      <c r="D32" s="370">
        <v>4</v>
      </c>
      <c r="E32" s="370">
        <v>2</v>
      </c>
      <c r="F32" s="370">
        <v>6670</v>
      </c>
      <c r="G32" s="370">
        <v>0</v>
      </c>
      <c r="H32" s="370">
        <v>0</v>
      </c>
      <c r="I32" s="370">
        <v>304</v>
      </c>
      <c r="J32" s="370">
        <v>128</v>
      </c>
      <c r="K32" s="370">
        <v>0</v>
      </c>
      <c r="L32" s="370">
        <v>936</v>
      </c>
      <c r="M32" s="370">
        <v>0</v>
      </c>
      <c r="N32" s="370">
        <v>0</v>
      </c>
      <c r="O32" s="370">
        <v>0</v>
      </c>
      <c r="P32" s="370">
        <v>7.5</v>
      </c>
      <c r="Q32" s="370">
        <v>624</v>
      </c>
      <c r="R32" s="370">
        <v>1142.5</v>
      </c>
      <c r="S32" s="370">
        <v>968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336</v>
      </c>
      <c r="AP32" s="370">
        <v>0</v>
      </c>
      <c r="AQ32" s="370">
        <v>1272</v>
      </c>
      <c r="AR32" s="370">
        <v>0</v>
      </c>
      <c r="AS32" s="370">
        <v>0</v>
      </c>
      <c r="AT32" s="370">
        <v>952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30</v>
      </c>
      <c r="D33" s="370">
        <v>4</v>
      </c>
      <c r="E33" s="370">
        <v>3</v>
      </c>
      <c r="F33" s="370">
        <v>32</v>
      </c>
      <c r="G33" s="370">
        <v>0</v>
      </c>
      <c r="H33" s="370">
        <v>0</v>
      </c>
      <c r="I33" s="370">
        <v>0</v>
      </c>
      <c r="J33" s="370">
        <v>32</v>
      </c>
      <c r="K33" s="370">
        <v>0</v>
      </c>
      <c r="L33" s="370">
        <v>0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30</v>
      </c>
      <c r="D34" s="370">
        <v>4</v>
      </c>
      <c r="E34" s="370">
        <v>4</v>
      </c>
      <c r="F34" s="370">
        <v>274</v>
      </c>
      <c r="G34" s="370">
        <v>0</v>
      </c>
      <c r="H34" s="370">
        <v>0</v>
      </c>
      <c r="I34" s="370">
        <v>0</v>
      </c>
      <c r="J34" s="370">
        <v>4.5</v>
      </c>
      <c r="K34" s="370">
        <v>0</v>
      </c>
      <c r="L34" s="370">
        <v>201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18.5</v>
      </c>
      <c r="AR34" s="370">
        <v>0</v>
      </c>
      <c r="AS34" s="370">
        <v>0</v>
      </c>
      <c r="AT34" s="370">
        <v>50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30</v>
      </c>
      <c r="D35" s="370">
        <v>4</v>
      </c>
      <c r="E35" s="370">
        <v>5</v>
      </c>
      <c r="F35" s="370">
        <v>36</v>
      </c>
      <c r="G35" s="370">
        <v>0</v>
      </c>
      <c r="H35" s="370">
        <v>0</v>
      </c>
      <c r="I35" s="370">
        <v>0</v>
      </c>
      <c r="J35" s="370">
        <v>0</v>
      </c>
      <c r="K35" s="370">
        <v>12</v>
      </c>
      <c r="L35" s="370">
        <v>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48</v>
      </c>
      <c r="AT35" s="370">
        <v>0</v>
      </c>
      <c r="AU35" s="370">
        <v>0</v>
      </c>
      <c r="AV35" s="370">
        <v>0</v>
      </c>
      <c r="AW35" s="370">
        <v>96</v>
      </c>
    </row>
    <row r="36" spans="3:49" x14ac:dyDescent="0.3">
      <c r="C36" s="370">
        <v>30</v>
      </c>
      <c r="D36" s="370">
        <v>4</v>
      </c>
      <c r="E36" s="370">
        <v>5</v>
      </c>
      <c r="F36" s="370">
        <v>96</v>
      </c>
      <c r="G36" s="370">
        <v>36</v>
      </c>
      <c r="H36" s="370">
        <v>0</v>
      </c>
      <c r="I36" s="370">
        <v>0</v>
      </c>
      <c r="J36" s="370">
        <v>0</v>
      </c>
      <c r="K36" s="370">
        <v>0</v>
      </c>
      <c r="L36" s="370">
        <v>12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48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30</v>
      </c>
      <c r="D37" s="370">
        <v>4</v>
      </c>
      <c r="E37" s="370">
        <v>6</v>
      </c>
      <c r="F37" s="370">
        <v>4320</v>
      </c>
      <c r="G37" s="370">
        <v>0</v>
      </c>
      <c r="H37" s="370">
        <v>39639</v>
      </c>
      <c r="I37" s="370">
        <v>35674</v>
      </c>
      <c r="J37" s="370">
        <v>0</v>
      </c>
      <c r="K37" s="370">
        <v>515901</v>
      </c>
      <c r="L37" s="370">
        <v>0</v>
      </c>
      <c r="M37" s="370">
        <v>0</v>
      </c>
      <c r="N37" s="370">
        <v>0</v>
      </c>
      <c r="O37" s="370">
        <v>11661</v>
      </c>
      <c r="P37" s="370">
        <v>130546</v>
      </c>
      <c r="Q37" s="370">
        <v>260500</v>
      </c>
      <c r="R37" s="370">
        <v>246979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52869</v>
      </c>
      <c r="AO37" s="370">
        <v>0</v>
      </c>
      <c r="AP37" s="370">
        <v>212823</v>
      </c>
      <c r="AQ37" s="370">
        <v>0</v>
      </c>
      <c r="AR37" s="370">
        <v>0</v>
      </c>
      <c r="AS37" s="370">
        <v>163357</v>
      </c>
      <c r="AT37" s="370">
        <v>0</v>
      </c>
      <c r="AU37" s="370">
        <v>0</v>
      </c>
      <c r="AV37" s="370">
        <v>0</v>
      </c>
      <c r="AW37" s="370">
        <v>1674269</v>
      </c>
    </row>
    <row r="38" spans="3:49" x14ac:dyDescent="0.3">
      <c r="C38" s="370">
        <v>30</v>
      </c>
      <c r="D38" s="370">
        <v>4</v>
      </c>
      <c r="E38" s="370">
        <v>6</v>
      </c>
      <c r="F38" s="370">
        <v>1674269</v>
      </c>
      <c r="G38" s="370">
        <v>4320</v>
      </c>
      <c r="H38" s="370">
        <v>0</v>
      </c>
      <c r="I38" s="370">
        <v>39639</v>
      </c>
      <c r="J38" s="370">
        <v>35674</v>
      </c>
      <c r="K38" s="370">
        <v>0</v>
      </c>
      <c r="L38" s="370">
        <v>515901</v>
      </c>
      <c r="M38" s="370">
        <v>0</v>
      </c>
      <c r="N38" s="370">
        <v>0</v>
      </c>
      <c r="O38" s="370">
        <v>0</v>
      </c>
      <c r="P38" s="370">
        <v>11661</v>
      </c>
      <c r="Q38" s="370">
        <v>130546</v>
      </c>
      <c r="R38" s="370">
        <v>260500</v>
      </c>
      <c r="S38" s="370">
        <v>246979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52869</v>
      </c>
      <c r="AP38" s="370">
        <v>0</v>
      </c>
      <c r="AQ38" s="370">
        <v>212823</v>
      </c>
      <c r="AR38" s="370">
        <v>0</v>
      </c>
      <c r="AS38" s="370">
        <v>0</v>
      </c>
      <c r="AT38" s="370">
        <v>163357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30</v>
      </c>
      <c r="D39" s="370">
        <v>4</v>
      </c>
      <c r="E39" s="370">
        <v>9</v>
      </c>
      <c r="F39" s="370">
        <v>32294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3654</v>
      </c>
      <c r="M39" s="370">
        <v>0</v>
      </c>
      <c r="N39" s="370">
        <v>0</v>
      </c>
      <c r="O39" s="370">
        <v>0</v>
      </c>
      <c r="P39" s="370">
        <v>0</v>
      </c>
      <c r="Q39" s="370">
        <v>2000</v>
      </c>
      <c r="R39" s="370">
        <v>4500</v>
      </c>
      <c r="S39" s="370">
        <v>6820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2660</v>
      </c>
      <c r="AP39" s="370">
        <v>0</v>
      </c>
      <c r="AQ39" s="370">
        <v>8160</v>
      </c>
      <c r="AR39" s="370">
        <v>0</v>
      </c>
      <c r="AS39" s="370">
        <v>0</v>
      </c>
      <c r="AT39" s="370">
        <v>4500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30</v>
      </c>
      <c r="D40" s="370">
        <v>4</v>
      </c>
      <c r="E40" s="370">
        <v>10</v>
      </c>
      <c r="F40" s="370">
        <v>1100</v>
      </c>
      <c r="G40" s="370">
        <v>1100</v>
      </c>
      <c r="H40" s="370">
        <v>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30</v>
      </c>
      <c r="D41" s="370">
        <v>4</v>
      </c>
      <c r="E41" s="370">
        <v>11</v>
      </c>
      <c r="F41" s="370">
        <v>3755.6787195613124</v>
      </c>
      <c r="G41" s="370">
        <v>1672.3453862279791</v>
      </c>
      <c r="H41" s="370">
        <v>2083.3333333333335</v>
      </c>
      <c r="I41" s="370">
        <v>0</v>
      </c>
      <c r="J41" s="370">
        <v>0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3316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63263.329999999994</v>
      </c>
      <c r="C3" s="344">
        <f t="shared" ref="C3:Z3" si="0">SUBTOTAL(9,C6:C1048576)</f>
        <v>6</v>
      </c>
      <c r="D3" s="344"/>
      <c r="E3" s="344">
        <f>SUBTOTAL(9,E6:E1048576)/4</f>
        <v>77883.970000000016</v>
      </c>
      <c r="F3" s="344"/>
      <c r="G3" s="344">
        <f t="shared" si="0"/>
        <v>6</v>
      </c>
      <c r="H3" s="344">
        <f>SUBTOTAL(9,H6:H1048576)/4</f>
        <v>84707.97</v>
      </c>
      <c r="I3" s="347">
        <f>IF(B3&lt;&gt;0,H3/B3,"")</f>
        <v>1.3389742525409272</v>
      </c>
      <c r="J3" s="345">
        <f>IF(E3&lt;&gt;0,H3/E3,"")</f>
        <v>1.0876175161589732</v>
      </c>
      <c r="K3" s="346">
        <f t="shared" si="0"/>
        <v>15589.599999999999</v>
      </c>
      <c r="L3" s="346"/>
      <c r="M3" s="344">
        <f t="shared" si="0"/>
        <v>1.7164312293761146</v>
      </c>
      <c r="N3" s="344">
        <f t="shared" si="0"/>
        <v>65530.820000000007</v>
      </c>
      <c r="O3" s="344"/>
      <c r="P3" s="344">
        <f t="shared" si="0"/>
        <v>3</v>
      </c>
      <c r="Q3" s="344">
        <f t="shared" si="0"/>
        <v>39243.82</v>
      </c>
      <c r="R3" s="347">
        <f>IF(K3&lt;&gt;0,Q3/K3,"")</f>
        <v>2.5173076923076927</v>
      </c>
      <c r="S3" s="347">
        <f>IF(N3&lt;&gt;0,Q3/N3,"")</f>
        <v>0.59886050563688953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31" t="s">
        <v>275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2"/>
      <c r="B5" s="853">
        <v>2015</v>
      </c>
      <c r="C5" s="854"/>
      <c r="D5" s="854"/>
      <c r="E5" s="854">
        <v>2016</v>
      </c>
      <c r="F5" s="854"/>
      <c r="G5" s="854"/>
      <c r="H5" s="854">
        <v>2017</v>
      </c>
      <c r="I5" s="855" t="s">
        <v>307</v>
      </c>
      <c r="J5" s="856" t="s">
        <v>2</v>
      </c>
      <c r="K5" s="853">
        <v>2015</v>
      </c>
      <c r="L5" s="854"/>
      <c r="M5" s="854"/>
      <c r="N5" s="854">
        <v>2016</v>
      </c>
      <c r="O5" s="854"/>
      <c r="P5" s="854"/>
      <c r="Q5" s="854">
        <v>2017</v>
      </c>
      <c r="R5" s="855" t="s">
        <v>307</v>
      </c>
      <c r="S5" s="856" t="s">
        <v>2</v>
      </c>
      <c r="T5" s="853">
        <v>2015</v>
      </c>
      <c r="U5" s="854"/>
      <c r="V5" s="854"/>
      <c r="W5" s="854">
        <v>2016</v>
      </c>
      <c r="X5" s="854"/>
      <c r="Y5" s="854"/>
      <c r="Z5" s="854">
        <v>2017</v>
      </c>
      <c r="AA5" s="855" t="s">
        <v>307</v>
      </c>
      <c r="AB5" s="856" t="s">
        <v>2</v>
      </c>
    </row>
    <row r="6" spans="1:28" ht="14.4" customHeight="1" x14ac:dyDescent="0.3">
      <c r="A6" s="857" t="s">
        <v>3313</v>
      </c>
      <c r="B6" s="858">
        <v>63263.33</v>
      </c>
      <c r="C6" s="859">
        <v>1</v>
      </c>
      <c r="D6" s="859">
        <v>0.81227664691463464</v>
      </c>
      <c r="E6" s="858">
        <v>77883.97</v>
      </c>
      <c r="F6" s="859">
        <v>1.2311076574691848</v>
      </c>
      <c r="G6" s="859">
        <v>1</v>
      </c>
      <c r="H6" s="858">
        <v>84707.97</v>
      </c>
      <c r="I6" s="859">
        <v>1.3389742525409269</v>
      </c>
      <c r="J6" s="859">
        <v>1.0876175161589734</v>
      </c>
      <c r="K6" s="858">
        <v>7794.7999999999993</v>
      </c>
      <c r="L6" s="859">
        <v>1</v>
      </c>
      <c r="M6" s="859">
        <v>0.2378972214905902</v>
      </c>
      <c r="N6" s="858">
        <v>32765.41</v>
      </c>
      <c r="O6" s="859">
        <v>4.2034959203571614</v>
      </c>
      <c r="P6" s="859">
        <v>1</v>
      </c>
      <c r="Q6" s="858">
        <v>19621.91</v>
      </c>
      <c r="R6" s="859">
        <v>2.5173076923076927</v>
      </c>
      <c r="S6" s="859">
        <v>0.59886050563688964</v>
      </c>
      <c r="T6" s="858"/>
      <c r="U6" s="859"/>
      <c r="V6" s="859"/>
      <c r="W6" s="858"/>
      <c r="X6" s="859"/>
      <c r="Y6" s="859"/>
      <c r="Z6" s="858"/>
      <c r="AA6" s="859"/>
      <c r="AB6" s="860"/>
    </row>
    <row r="7" spans="1:28" ht="14.4" customHeight="1" x14ac:dyDescent="0.3">
      <c r="A7" s="867" t="s">
        <v>3314</v>
      </c>
      <c r="B7" s="861">
        <v>25322</v>
      </c>
      <c r="C7" s="862">
        <v>1</v>
      </c>
      <c r="D7" s="862">
        <v>0.94089582408272687</v>
      </c>
      <c r="E7" s="861">
        <v>26912.65</v>
      </c>
      <c r="F7" s="862">
        <v>1.0628169180949372</v>
      </c>
      <c r="G7" s="862">
        <v>1</v>
      </c>
      <c r="H7" s="861">
        <v>29410.65</v>
      </c>
      <c r="I7" s="862">
        <v>1.161466313877261</v>
      </c>
      <c r="J7" s="862">
        <v>1.0928188045398726</v>
      </c>
      <c r="K7" s="861">
        <v>2197.6799999999998</v>
      </c>
      <c r="L7" s="862">
        <v>1</v>
      </c>
      <c r="M7" s="862">
        <v>1.2984048209854662</v>
      </c>
      <c r="N7" s="861">
        <v>1692.6</v>
      </c>
      <c r="O7" s="862">
        <v>0.77017582177569077</v>
      </c>
      <c r="P7" s="862">
        <v>1</v>
      </c>
      <c r="Q7" s="861">
        <v>3169.9</v>
      </c>
      <c r="R7" s="862">
        <v>1.4423846965891305</v>
      </c>
      <c r="S7" s="862">
        <v>1.8727992437669858</v>
      </c>
      <c r="T7" s="861"/>
      <c r="U7" s="862"/>
      <c r="V7" s="862"/>
      <c r="W7" s="861"/>
      <c r="X7" s="862"/>
      <c r="Y7" s="862"/>
      <c r="Z7" s="861"/>
      <c r="AA7" s="862"/>
      <c r="AB7" s="863"/>
    </row>
    <row r="8" spans="1:28" ht="14.4" customHeight="1" thickBot="1" x14ac:dyDescent="0.35">
      <c r="A8" s="868" t="s">
        <v>3315</v>
      </c>
      <c r="B8" s="864">
        <v>37941.33</v>
      </c>
      <c r="C8" s="865">
        <v>1</v>
      </c>
      <c r="D8" s="865">
        <v>0.7443662436052273</v>
      </c>
      <c r="E8" s="864">
        <v>50971.320000000007</v>
      </c>
      <c r="F8" s="865">
        <v>1.3434247033512006</v>
      </c>
      <c r="G8" s="865">
        <v>1</v>
      </c>
      <c r="H8" s="864">
        <v>55297.320000000007</v>
      </c>
      <c r="I8" s="865">
        <v>1.4574428466266207</v>
      </c>
      <c r="J8" s="865">
        <v>1.0848712570127672</v>
      </c>
      <c r="K8" s="864">
        <v>5597.12</v>
      </c>
      <c r="L8" s="865">
        <v>1</v>
      </c>
      <c r="M8" s="865">
        <v>0.18012918690005827</v>
      </c>
      <c r="N8" s="864">
        <v>31072.81</v>
      </c>
      <c r="O8" s="865">
        <v>5.5515711651706594</v>
      </c>
      <c r="P8" s="865">
        <v>1</v>
      </c>
      <c r="Q8" s="864">
        <v>16452.009999999998</v>
      </c>
      <c r="R8" s="865">
        <v>2.9393706048825106</v>
      </c>
      <c r="S8" s="865">
        <v>0.52946643705541907</v>
      </c>
      <c r="T8" s="864"/>
      <c r="U8" s="865"/>
      <c r="V8" s="865"/>
      <c r="W8" s="864"/>
      <c r="X8" s="865"/>
      <c r="Y8" s="865"/>
      <c r="Z8" s="864"/>
      <c r="AA8" s="865"/>
      <c r="AB8" s="866"/>
    </row>
    <row r="9" spans="1:28" ht="14.4" customHeight="1" thickBot="1" x14ac:dyDescent="0.35"/>
    <row r="10" spans="1:28" ht="14.4" customHeight="1" x14ac:dyDescent="0.3">
      <c r="A10" s="857" t="s">
        <v>549</v>
      </c>
      <c r="B10" s="858">
        <v>63263.33</v>
      </c>
      <c r="C10" s="859">
        <v>1</v>
      </c>
      <c r="D10" s="859">
        <v>0.81227664691463453</v>
      </c>
      <c r="E10" s="858">
        <v>77883.970000000016</v>
      </c>
      <c r="F10" s="859">
        <v>1.231107657469185</v>
      </c>
      <c r="G10" s="859">
        <v>1</v>
      </c>
      <c r="H10" s="858">
        <v>84707.97</v>
      </c>
      <c r="I10" s="859">
        <v>1.3389742525409269</v>
      </c>
      <c r="J10" s="860">
        <v>1.0876175161589732</v>
      </c>
    </row>
    <row r="11" spans="1:28" ht="14.4" customHeight="1" x14ac:dyDescent="0.3">
      <c r="A11" s="867" t="s">
        <v>3317</v>
      </c>
      <c r="B11" s="861">
        <v>3826.33</v>
      </c>
      <c r="C11" s="862">
        <v>1</v>
      </c>
      <c r="D11" s="862">
        <v>14.171592592592592</v>
      </c>
      <c r="E11" s="861">
        <v>270</v>
      </c>
      <c r="F11" s="862">
        <v>7.0563699419548237E-2</v>
      </c>
      <c r="G11" s="862">
        <v>1</v>
      </c>
      <c r="H11" s="861">
        <v>122</v>
      </c>
      <c r="I11" s="862">
        <v>3.1884338256240312E-2</v>
      </c>
      <c r="J11" s="863">
        <v>0.45185185185185184</v>
      </c>
    </row>
    <row r="12" spans="1:28" ht="14.4" customHeight="1" thickBot="1" x14ac:dyDescent="0.35">
      <c r="A12" s="868" t="s">
        <v>3318</v>
      </c>
      <c r="B12" s="864">
        <v>59437</v>
      </c>
      <c r="C12" s="865">
        <v>1</v>
      </c>
      <c r="D12" s="865">
        <v>0.76580285739796572</v>
      </c>
      <c r="E12" s="864">
        <v>77613.970000000016</v>
      </c>
      <c r="F12" s="865">
        <v>1.3058191025792019</v>
      </c>
      <c r="G12" s="865">
        <v>1</v>
      </c>
      <c r="H12" s="864">
        <v>84585.97</v>
      </c>
      <c r="I12" s="865">
        <v>1.423119773878224</v>
      </c>
      <c r="J12" s="866">
        <v>1.0898291892554908</v>
      </c>
    </row>
    <row r="13" spans="1:28" ht="14.4" customHeight="1" x14ac:dyDescent="0.3">
      <c r="A13" s="812" t="s">
        <v>1964</v>
      </c>
    </row>
    <row r="14" spans="1:28" ht="14.4" customHeight="1" x14ac:dyDescent="0.3">
      <c r="A14" s="813" t="s">
        <v>1965</v>
      </c>
    </row>
    <row r="15" spans="1:28" ht="14.4" customHeight="1" x14ac:dyDescent="0.3">
      <c r="A15" s="812" t="s">
        <v>3319</v>
      </c>
    </row>
    <row r="16" spans="1:28" ht="14.4" customHeight="1" x14ac:dyDescent="0.3">
      <c r="A16" s="812" t="s">
        <v>3320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3321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785</v>
      </c>
      <c r="C3" s="466">
        <f t="shared" si="0"/>
        <v>808</v>
      </c>
      <c r="D3" s="506">
        <f t="shared" si="0"/>
        <v>870</v>
      </c>
      <c r="E3" s="346">
        <f t="shared" si="0"/>
        <v>63263.33</v>
      </c>
      <c r="F3" s="344">
        <f t="shared" si="0"/>
        <v>77883.97</v>
      </c>
      <c r="G3" s="467">
        <f t="shared" si="0"/>
        <v>84707.97</v>
      </c>
    </row>
    <row r="4" spans="1:7" ht="14.4" customHeight="1" x14ac:dyDescent="0.3">
      <c r="A4" s="631" t="s">
        <v>167</v>
      </c>
      <c r="B4" s="636" t="s">
        <v>273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2"/>
      <c r="B5" s="853">
        <v>2015</v>
      </c>
      <c r="C5" s="854">
        <v>2016</v>
      </c>
      <c r="D5" s="869">
        <v>2017</v>
      </c>
      <c r="E5" s="853">
        <v>2015</v>
      </c>
      <c r="F5" s="854">
        <v>2016</v>
      </c>
      <c r="G5" s="869">
        <v>2017</v>
      </c>
    </row>
    <row r="6" spans="1:7" ht="14.4" customHeight="1" x14ac:dyDescent="0.3">
      <c r="A6" s="847" t="s">
        <v>3317</v>
      </c>
      <c r="B6" s="225">
        <v>122</v>
      </c>
      <c r="C6" s="225">
        <v>5</v>
      </c>
      <c r="D6" s="225">
        <v>1</v>
      </c>
      <c r="E6" s="870">
        <v>3826.33</v>
      </c>
      <c r="F6" s="870">
        <v>270</v>
      </c>
      <c r="G6" s="871">
        <v>122</v>
      </c>
    </row>
    <row r="7" spans="1:7" ht="14.4" customHeight="1" x14ac:dyDescent="0.3">
      <c r="A7" s="786" t="s">
        <v>1967</v>
      </c>
      <c r="B7" s="760">
        <v>383</v>
      </c>
      <c r="C7" s="760">
        <v>379</v>
      </c>
      <c r="D7" s="760">
        <v>378</v>
      </c>
      <c r="E7" s="872">
        <v>35161</v>
      </c>
      <c r="F7" s="872">
        <v>38382.32</v>
      </c>
      <c r="G7" s="873">
        <v>37091.32</v>
      </c>
    </row>
    <row r="8" spans="1:7" ht="14.4" customHeight="1" x14ac:dyDescent="0.3">
      <c r="A8" s="786" t="s">
        <v>1968</v>
      </c>
      <c r="B8" s="760"/>
      <c r="C8" s="760"/>
      <c r="D8" s="760">
        <v>2</v>
      </c>
      <c r="E8" s="872"/>
      <c r="F8" s="872"/>
      <c r="G8" s="873">
        <v>74</v>
      </c>
    </row>
    <row r="9" spans="1:7" ht="14.4" customHeight="1" x14ac:dyDescent="0.3">
      <c r="A9" s="786" t="s">
        <v>1969</v>
      </c>
      <c r="B9" s="760">
        <v>22</v>
      </c>
      <c r="C9" s="760">
        <v>16</v>
      </c>
      <c r="D9" s="760">
        <v>9</v>
      </c>
      <c r="E9" s="872">
        <v>865</v>
      </c>
      <c r="F9" s="872">
        <v>1418.6599999999999</v>
      </c>
      <c r="G9" s="873">
        <v>523</v>
      </c>
    </row>
    <row r="10" spans="1:7" ht="14.4" customHeight="1" x14ac:dyDescent="0.3">
      <c r="A10" s="786" t="s">
        <v>1970</v>
      </c>
      <c r="B10" s="760">
        <v>5</v>
      </c>
      <c r="C10" s="760">
        <v>2</v>
      </c>
      <c r="D10" s="760">
        <v>4</v>
      </c>
      <c r="E10" s="872">
        <v>267</v>
      </c>
      <c r="F10" s="872">
        <v>74</v>
      </c>
      <c r="G10" s="873">
        <v>577.32999999999993</v>
      </c>
    </row>
    <row r="11" spans="1:7" ht="14.4" customHeight="1" x14ac:dyDescent="0.3">
      <c r="A11" s="786" t="s">
        <v>1971</v>
      </c>
      <c r="B11" s="760">
        <v>5</v>
      </c>
      <c r="C11" s="760">
        <v>7</v>
      </c>
      <c r="D11" s="760">
        <v>4</v>
      </c>
      <c r="E11" s="872">
        <v>178</v>
      </c>
      <c r="F11" s="872">
        <v>720.32999999999993</v>
      </c>
      <c r="G11" s="873">
        <v>148</v>
      </c>
    </row>
    <row r="12" spans="1:7" ht="14.4" customHeight="1" x14ac:dyDescent="0.3">
      <c r="A12" s="786" t="s">
        <v>1972</v>
      </c>
      <c r="B12" s="760">
        <v>132</v>
      </c>
      <c r="C12" s="760">
        <v>212</v>
      </c>
      <c r="D12" s="760">
        <v>379</v>
      </c>
      <c r="E12" s="872">
        <v>13887</v>
      </c>
      <c r="F12" s="872">
        <v>20045.330000000002</v>
      </c>
      <c r="G12" s="873">
        <v>37856.32</v>
      </c>
    </row>
    <row r="13" spans="1:7" ht="14.4" customHeight="1" x14ac:dyDescent="0.3">
      <c r="A13" s="786" t="s">
        <v>1974</v>
      </c>
      <c r="B13" s="760">
        <v>27</v>
      </c>
      <c r="C13" s="760">
        <v>65</v>
      </c>
      <c r="D13" s="760">
        <v>1</v>
      </c>
      <c r="E13" s="872">
        <v>1450</v>
      </c>
      <c r="F13" s="872">
        <v>5511</v>
      </c>
      <c r="G13" s="873">
        <v>37</v>
      </c>
    </row>
    <row r="14" spans="1:7" ht="14.4" customHeight="1" thickBot="1" x14ac:dyDescent="0.35">
      <c r="A14" s="876" t="s">
        <v>1975</v>
      </c>
      <c r="B14" s="767">
        <v>89</v>
      </c>
      <c r="C14" s="767">
        <v>122</v>
      </c>
      <c r="D14" s="767">
        <v>92</v>
      </c>
      <c r="E14" s="874">
        <v>7629</v>
      </c>
      <c r="F14" s="874">
        <v>11462.33</v>
      </c>
      <c r="G14" s="875">
        <v>8279</v>
      </c>
    </row>
    <row r="15" spans="1:7" ht="14.4" customHeight="1" x14ac:dyDescent="0.3">
      <c r="A15" s="812" t="s">
        <v>1964</v>
      </c>
    </row>
    <row r="16" spans="1:7" ht="14.4" customHeight="1" x14ac:dyDescent="0.3">
      <c r="A16" s="813" t="s">
        <v>1965</v>
      </c>
    </row>
    <row r="17" spans="1:1" ht="14.4" customHeight="1" x14ac:dyDescent="0.3">
      <c r="A17" s="812" t="s">
        <v>3319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3370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898.8</v>
      </c>
      <c r="H3" s="208">
        <f t="shared" si="0"/>
        <v>71058.13</v>
      </c>
      <c r="I3" s="78"/>
      <c r="J3" s="78"/>
      <c r="K3" s="208">
        <f t="shared" si="0"/>
        <v>1001.4</v>
      </c>
      <c r="L3" s="208">
        <f t="shared" si="0"/>
        <v>110649.38</v>
      </c>
      <c r="M3" s="78"/>
      <c r="N3" s="78"/>
      <c r="O3" s="208">
        <f t="shared" si="0"/>
        <v>1036.4000000000001</v>
      </c>
      <c r="P3" s="208">
        <f t="shared" si="0"/>
        <v>104329.88</v>
      </c>
      <c r="Q3" s="79">
        <f>IF(L3=0,0,P3/L3)</f>
        <v>0.94288716303697317</v>
      </c>
      <c r="R3" s="209">
        <f>IF(O3=0,0,P3/O3)</f>
        <v>100.66565032805866</v>
      </c>
    </row>
    <row r="4" spans="1:18" ht="14.4" customHeight="1" x14ac:dyDescent="0.3">
      <c r="A4" s="638" t="s">
        <v>311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77"/>
      <c r="B5" s="877"/>
      <c r="C5" s="878"/>
      <c r="D5" s="879"/>
      <c r="E5" s="880"/>
      <c r="F5" s="881"/>
      <c r="G5" s="882" t="s">
        <v>91</v>
      </c>
      <c r="H5" s="883" t="s">
        <v>14</v>
      </c>
      <c r="I5" s="884"/>
      <c r="J5" s="884"/>
      <c r="K5" s="882" t="s">
        <v>91</v>
      </c>
      <c r="L5" s="883" t="s">
        <v>14</v>
      </c>
      <c r="M5" s="884"/>
      <c r="N5" s="884"/>
      <c r="O5" s="882" t="s">
        <v>91</v>
      </c>
      <c r="P5" s="883" t="s">
        <v>14</v>
      </c>
      <c r="Q5" s="885"/>
      <c r="R5" s="886"/>
    </row>
    <row r="6" spans="1:18" ht="14.4" customHeight="1" x14ac:dyDescent="0.3">
      <c r="A6" s="832" t="s">
        <v>3322</v>
      </c>
      <c r="B6" s="833" t="s">
        <v>3323</v>
      </c>
      <c r="C6" s="833" t="s">
        <v>549</v>
      </c>
      <c r="D6" s="833" t="s">
        <v>3324</v>
      </c>
      <c r="E6" s="833" t="s">
        <v>3325</v>
      </c>
      <c r="F6" s="833" t="s">
        <v>3326</v>
      </c>
      <c r="G6" s="225">
        <v>9.8000000000000007</v>
      </c>
      <c r="H6" s="225">
        <v>1060.8800000000001</v>
      </c>
      <c r="I6" s="833">
        <v>2.4500692840646652</v>
      </c>
      <c r="J6" s="833">
        <v>108.2530612244898</v>
      </c>
      <c r="K6" s="225">
        <v>4</v>
      </c>
      <c r="L6" s="225">
        <v>433</v>
      </c>
      <c r="M6" s="833">
        <v>1</v>
      </c>
      <c r="N6" s="833">
        <v>108.25</v>
      </c>
      <c r="O6" s="225">
        <v>8</v>
      </c>
      <c r="P6" s="225">
        <v>866</v>
      </c>
      <c r="Q6" s="838">
        <v>2</v>
      </c>
      <c r="R6" s="846">
        <v>108.25</v>
      </c>
    </row>
    <row r="7" spans="1:18" ht="14.4" customHeight="1" x14ac:dyDescent="0.3">
      <c r="A7" s="755" t="s">
        <v>3322</v>
      </c>
      <c r="B7" s="756" t="s">
        <v>3323</v>
      </c>
      <c r="C7" s="756" t="s">
        <v>549</v>
      </c>
      <c r="D7" s="756" t="s">
        <v>3324</v>
      </c>
      <c r="E7" s="756" t="s">
        <v>3327</v>
      </c>
      <c r="F7" s="756" t="s">
        <v>1827</v>
      </c>
      <c r="G7" s="760"/>
      <c r="H7" s="760"/>
      <c r="I7" s="756"/>
      <c r="J7" s="756"/>
      <c r="K7" s="760">
        <v>2</v>
      </c>
      <c r="L7" s="760">
        <v>122.8</v>
      </c>
      <c r="M7" s="756">
        <v>1</v>
      </c>
      <c r="N7" s="756">
        <v>61.4</v>
      </c>
      <c r="O7" s="760">
        <v>1</v>
      </c>
      <c r="P7" s="760">
        <v>61.4</v>
      </c>
      <c r="Q7" s="774">
        <v>0.5</v>
      </c>
      <c r="R7" s="761">
        <v>61.4</v>
      </c>
    </row>
    <row r="8" spans="1:18" ht="14.4" customHeight="1" x14ac:dyDescent="0.3">
      <c r="A8" s="755" t="s">
        <v>3322</v>
      </c>
      <c r="B8" s="756" t="s">
        <v>3323</v>
      </c>
      <c r="C8" s="756" t="s">
        <v>549</v>
      </c>
      <c r="D8" s="756" t="s">
        <v>3324</v>
      </c>
      <c r="E8" s="756" t="s">
        <v>3328</v>
      </c>
      <c r="F8" s="756" t="s">
        <v>1827</v>
      </c>
      <c r="G8" s="760"/>
      <c r="H8" s="760"/>
      <c r="I8" s="756"/>
      <c r="J8" s="756"/>
      <c r="K8" s="760"/>
      <c r="L8" s="760"/>
      <c r="M8" s="756"/>
      <c r="N8" s="756"/>
      <c r="O8" s="760">
        <v>2</v>
      </c>
      <c r="P8" s="760">
        <v>153.69999999999999</v>
      </c>
      <c r="Q8" s="774"/>
      <c r="R8" s="761">
        <v>76.849999999999994</v>
      </c>
    </row>
    <row r="9" spans="1:18" ht="14.4" customHeight="1" x14ac:dyDescent="0.3">
      <c r="A9" s="755" t="s">
        <v>3322</v>
      </c>
      <c r="B9" s="756" t="s">
        <v>3323</v>
      </c>
      <c r="C9" s="756" t="s">
        <v>549</v>
      </c>
      <c r="D9" s="756" t="s">
        <v>3324</v>
      </c>
      <c r="E9" s="756" t="s">
        <v>3329</v>
      </c>
      <c r="F9" s="756" t="s">
        <v>3330</v>
      </c>
      <c r="G9" s="760">
        <v>20</v>
      </c>
      <c r="H9" s="760">
        <v>1136.8</v>
      </c>
      <c r="I9" s="756">
        <v>1</v>
      </c>
      <c r="J9" s="756">
        <v>56.839999999999996</v>
      </c>
      <c r="K9" s="760">
        <v>20</v>
      </c>
      <c r="L9" s="760">
        <v>1136.8</v>
      </c>
      <c r="M9" s="756">
        <v>1</v>
      </c>
      <c r="N9" s="756">
        <v>56.839999999999996</v>
      </c>
      <c r="O9" s="760"/>
      <c r="P9" s="760"/>
      <c r="Q9" s="774"/>
      <c r="R9" s="761"/>
    </row>
    <row r="10" spans="1:18" ht="14.4" customHeight="1" x14ac:dyDescent="0.3">
      <c r="A10" s="755" t="s">
        <v>3322</v>
      </c>
      <c r="B10" s="756" t="s">
        <v>3323</v>
      </c>
      <c r="C10" s="756" t="s">
        <v>549</v>
      </c>
      <c r="D10" s="756" t="s">
        <v>3324</v>
      </c>
      <c r="E10" s="756" t="s">
        <v>3331</v>
      </c>
      <c r="F10" s="756" t="s">
        <v>3330</v>
      </c>
      <c r="G10" s="760"/>
      <c r="H10" s="760"/>
      <c r="I10" s="756"/>
      <c r="J10" s="756"/>
      <c r="K10" s="760"/>
      <c r="L10" s="760"/>
      <c r="M10" s="756"/>
      <c r="N10" s="756"/>
      <c r="O10" s="760">
        <v>20</v>
      </c>
      <c r="P10" s="760">
        <v>2088.8000000000002</v>
      </c>
      <c r="Q10" s="774"/>
      <c r="R10" s="761">
        <v>104.44000000000001</v>
      </c>
    </row>
    <row r="11" spans="1:18" ht="14.4" customHeight="1" x14ac:dyDescent="0.3">
      <c r="A11" s="755" t="s">
        <v>3322</v>
      </c>
      <c r="B11" s="756" t="s">
        <v>3323</v>
      </c>
      <c r="C11" s="756" t="s">
        <v>549</v>
      </c>
      <c r="D11" s="756" t="s">
        <v>3332</v>
      </c>
      <c r="E11" s="756" t="s">
        <v>3333</v>
      </c>
      <c r="F11" s="756" t="s">
        <v>3334</v>
      </c>
      <c r="G11" s="760">
        <v>104</v>
      </c>
      <c r="H11" s="760">
        <v>3640</v>
      </c>
      <c r="I11" s="756">
        <v>0.74529074529074524</v>
      </c>
      <c r="J11" s="756">
        <v>35</v>
      </c>
      <c r="K11" s="760">
        <v>132</v>
      </c>
      <c r="L11" s="760">
        <v>4884</v>
      </c>
      <c r="M11" s="756">
        <v>1</v>
      </c>
      <c r="N11" s="756">
        <v>37</v>
      </c>
      <c r="O11" s="760">
        <v>108</v>
      </c>
      <c r="P11" s="760">
        <v>3996</v>
      </c>
      <c r="Q11" s="774">
        <v>0.81818181818181823</v>
      </c>
      <c r="R11" s="761">
        <v>37</v>
      </c>
    </row>
    <row r="12" spans="1:18" ht="14.4" customHeight="1" x14ac:dyDescent="0.3">
      <c r="A12" s="755" t="s">
        <v>3322</v>
      </c>
      <c r="B12" s="756" t="s">
        <v>3323</v>
      </c>
      <c r="C12" s="756" t="s">
        <v>549</v>
      </c>
      <c r="D12" s="756" t="s">
        <v>3332</v>
      </c>
      <c r="E12" s="756" t="s">
        <v>3335</v>
      </c>
      <c r="F12" s="756" t="s">
        <v>3336</v>
      </c>
      <c r="G12" s="760"/>
      <c r="H12" s="760"/>
      <c r="I12" s="756"/>
      <c r="J12" s="756"/>
      <c r="K12" s="760">
        <v>1</v>
      </c>
      <c r="L12" s="760">
        <v>5</v>
      </c>
      <c r="M12" s="756">
        <v>1</v>
      </c>
      <c r="N12" s="756">
        <v>5</v>
      </c>
      <c r="O12" s="760"/>
      <c r="P12" s="760"/>
      <c r="Q12" s="774"/>
      <c r="R12" s="761"/>
    </row>
    <row r="13" spans="1:18" ht="14.4" customHeight="1" x14ac:dyDescent="0.3">
      <c r="A13" s="755" t="s">
        <v>3322</v>
      </c>
      <c r="B13" s="756" t="s">
        <v>3323</v>
      </c>
      <c r="C13" s="756" t="s">
        <v>549</v>
      </c>
      <c r="D13" s="756" t="s">
        <v>3332</v>
      </c>
      <c r="E13" s="756" t="s">
        <v>3337</v>
      </c>
      <c r="F13" s="756" t="s">
        <v>3338</v>
      </c>
      <c r="G13" s="760"/>
      <c r="H13" s="760"/>
      <c r="I13" s="756"/>
      <c r="J13" s="756"/>
      <c r="K13" s="760">
        <v>1</v>
      </c>
      <c r="L13" s="760">
        <v>5</v>
      </c>
      <c r="M13" s="756">
        <v>1</v>
      </c>
      <c r="N13" s="756">
        <v>5</v>
      </c>
      <c r="O13" s="760"/>
      <c r="P13" s="760"/>
      <c r="Q13" s="774"/>
      <c r="R13" s="761"/>
    </row>
    <row r="14" spans="1:18" ht="14.4" customHeight="1" x14ac:dyDescent="0.3">
      <c r="A14" s="755" t="s">
        <v>3322</v>
      </c>
      <c r="B14" s="756" t="s">
        <v>3323</v>
      </c>
      <c r="C14" s="756" t="s">
        <v>549</v>
      </c>
      <c r="D14" s="756" t="s">
        <v>3332</v>
      </c>
      <c r="E14" s="756" t="s">
        <v>3339</v>
      </c>
      <c r="F14" s="756" t="s">
        <v>3340</v>
      </c>
      <c r="G14" s="760">
        <v>5</v>
      </c>
      <c r="H14" s="760">
        <v>2190</v>
      </c>
      <c r="I14" s="756">
        <v>0.58368869936034118</v>
      </c>
      <c r="J14" s="756">
        <v>438</v>
      </c>
      <c r="K14" s="760">
        <v>8</v>
      </c>
      <c r="L14" s="760">
        <v>3752</v>
      </c>
      <c r="M14" s="756">
        <v>1</v>
      </c>
      <c r="N14" s="756">
        <v>469</v>
      </c>
      <c r="O14" s="760">
        <v>5</v>
      </c>
      <c r="P14" s="760">
        <v>2350</v>
      </c>
      <c r="Q14" s="774">
        <v>0.62633262260127931</v>
      </c>
      <c r="R14" s="761">
        <v>470</v>
      </c>
    </row>
    <row r="15" spans="1:18" ht="14.4" customHeight="1" x14ac:dyDescent="0.3">
      <c r="A15" s="755" t="s">
        <v>3322</v>
      </c>
      <c r="B15" s="756" t="s">
        <v>3323</v>
      </c>
      <c r="C15" s="756" t="s">
        <v>549</v>
      </c>
      <c r="D15" s="756" t="s">
        <v>3332</v>
      </c>
      <c r="E15" s="756" t="s">
        <v>3341</v>
      </c>
      <c r="F15" s="756" t="s">
        <v>3342</v>
      </c>
      <c r="G15" s="760">
        <v>34</v>
      </c>
      <c r="H15" s="760">
        <v>500</v>
      </c>
      <c r="I15" s="756">
        <v>0.6521880910454575</v>
      </c>
      <c r="J15" s="756">
        <v>14.705882352941176</v>
      </c>
      <c r="K15" s="760">
        <v>23</v>
      </c>
      <c r="L15" s="760">
        <v>766.65</v>
      </c>
      <c r="M15" s="756">
        <v>1</v>
      </c>
      <c r="N15" s="756">
        <v>33.332608695652176</v>
      </c>
      <c r="O15" s="760">
        <v>50</v>
      </c>
      <c r="P15" s="760">
        <v>1666.65</v>
      </c>
      <c r="Q15" s="774">
        <v>2.1739385638818236</v>
      </c>
      <c r="R15" s="761">
        <v>33.332999999999998</v>
      </c>
    </row>
    <row r="16" spans="1:18" ht="14.4" customHeight="1" x14ac:dyDescent="0.3">
      <c r="A16" s="755" t="s">
        <v>3322</v>
      </c>
      <c r="B16" s="756" t="s">
        <v>3323</v>
      </c>
      <c r="C16" s="756" t="s">
        <v>549</v>
      </c>
      <c r="D16" s="756" t="s">
        <v>3332</v>
      </c>
      <c r="E16" s="756" t="s">
        <v>3343</v>
      </c>
      <c r="F16" s="756" t="s">
        <v>3344</v>
      </c>
      <c r="G16" s="760">
        <v>70</v>
      </c>
      <c r="H16" s="760">
        <v>2520</v>
      </c>
      <c r="I16" s="756">
        <v>1.4491086831512363</v>
      </c>
      <c r="J16" s="756">
        <v>36</v>
      </c>
      <c r="K16" s="760">
        <v>47</v>
      </c>
      <c r="L16" s="760">
        <v>1739</v>
      </c>
      <c r="M16" s="756">
        <v>1</v>
      </c>
      <c r="N16" s="756">
        <v>37</v>
      </c>
      <c r="O16" s="760">
        <v>45</v>
      </c>
      <c r="P16" s="760">
        <v>1665</v>
      </c>
      <c r="Q16" s="774">
        <v>0.95744680851063835</v>
      </c>
      <c r="R16" s="761">
        <v>37</v>
      </c>
    </row>
    <row r="17" spans="1:18" ht="14.4" customHeight="1" x14ac:dyDescent="0.3">
      <c r="A17" s="755" t="s">
        <v>3322</v>
      </c>
      <c r="B17" s="756" t="s">
        <v>3323</v>
      </c>
      <c r="C17" s="756" t="s">
        <v>549</v>
      </c>
      <c r="D17" s="756" t="s">
        <v>3332</v>
      </c>
      <c r="E17" s="756" t="s">
        <v>3345</v>
      </c>
      <c r="F17" s="756" t="s">
        <v>3346</v>
      </c>
      <c r="G17" s="760">
        <v>31</v>
      </c>
      <c r="H17" s="760">
        <v>3875</v>
      </c>
      <c r="I17" s="756">
        <v>1.2667538411245505</v>
      </c>
      <c r="J17" s="756">
        <v>125</v>
      </c>
      <c r="K17" s="760">
        <v>23</v>
      </c>
      <c r="L17" s="760">
        <v>3059</v>
      </c>
      <c r="M17" s="756">
        <v>1</v>
      </c>
      <c r="N17" s="756">
        <v>133</v>
      </c>
      <c r="O17" s="760">
        <v>18</v>
      </c>
      <c r="P17" s="760">
        <v>2394</v>
      </c>
      <c r="Q17" s="774">
        <v>0.78260869565217395</v>
      </c>
      <c r="R17" s="761">
        <v>133</v>
      </c>
    </row>
    <row r="18" spans="1:18" ht="14.4" customHeight="1" x14ac:dyDescent="0.3">
      <c r="A18" s="755" t="s">
        <v>3322</v>
      </c>
      <c r="B18" s="756" t="s">
        <v>3323</v>
      </c>
      <c r="C18" s="756" t="s">
        <v>549</v>
      </c>
      <c r="D18" s="756" t="s">
        <v>3332</v>
      </c>
      <c r="E18" s="756" t="s">
        <v>3347</v>
      </c>
      <c r="F18" s="756" t="s">
        <v>3348</v>
      </c>
      <c r="G18" s="760">
        <v>3</v>
      </c>
      <c r="H18" s="760">
        <v>93</v>
      </c>
      <c r="I18" s="756"/>
      <c r="J18" s="756">
        <v>31</v>
      </c>
      <c r="K18" s="760"/>
      <c r="L18" s="760"/>
      <c r="M18" s="756"/>
      <c r="N18" s="756"/>
      <c r="O18" s="760">
        <v>1</v>
      </c>
      <c r="P18" s="760">
        <v>32</v>
      </c>
      <c r="Q18" s="774"/>
      <c r="R18" s="761">
        <v>32</v>
      </c>
    </row>
    <row r="19" spans="1:18" ht="14.4" customHeight="1" x14ac:dyDescent="0.3">
      <c r="A19" s="755" t="s">
        <v>3322</v>
      </c>
      <c r="B19" s="756" t="s">
        <v>3323</v>
      </c>
      <c r="C19" s="756" t="s">
        <v>549</v>
      </c>
      <c r="D19" s="756" t="s">
        <v>3332</v>
      </c>
      <c r="E19" s="756" t="s">
        <v>3349</v>
      </c>
      <c r="F19" s="756" t="s">
        <v>3350</v>
      </c>
      <c r="G19" s="760">
        <v>46</v>
      </c>
      <c r="H19" s="760">
        <v>5934</v>
      </c>
      <c r="I19" s="756">
        <v>1.6776929601357082</v>
      </c>
      <c r="J19" s="756">
        <v>129</v>
      </c>
      <c r="K19" s="760">
        <v>27</v>
      </c>
      <c r="L19" s="760">
        <v>3537</v>
      </c>
      <c r="M19" s="756">
        <v>1</v>
      </c>
      <c r="N19" s="756">
        <v>131</v>
      </c>
      <c r="O19" s="760">
        <v>51</v>
      </c>
      <c r="P19" s="760">
        <v>6732</v>
      </c>
      <c r="Q19" s="774">
        <v>1.9033078880407124</v>
      </c>
      <c r="R19" s="761">
        <v>132</v>
      </c>
    </row>
    <row r="20" spans="1:18" ht="14.4" customHeight="1" x14ac:dyDescent="0.3">
      <c r="A20" s="755" t="s">
        <v>3322</v>
      </c>
      <c r="B20" s="756" t="s">
        <v>3323</v>
      </c>
      <c r="C20" s="756" t="s">
        <v>549</v>
      </c>
      <c r="D20" s="756" t="s">
        <v>3332</v>
      </c>
      <c r="E20" s="756" t="s">
        <v>3351</v>
      </c>
      <c r="F20" s="756" t="s">
        <v>3352</v>
      </c>
      <c r="G20" s="760">
        <v>30</v>
      </c>
      <c r="H20" s="760">
        <v>6570</v>
      </c>
      <c r="I20" s="756">
        <v>0.7168576104746317</v>
      </c>
      <c r="J20" s="756">
        <v>219</v>
      </c>
      <c r="K20" s="760">
        <v>39</v>
      </c>
      <c r="L20" s="760">
        <v>9165</v>
      </c>
      <c r="M20" s="756">
        <v>1</v>
      </c>
      <c r="N20" s="756">
        <v>235</v>
      </c>
      <c r="O20" s="760">
        <v>45</v>
      </c>
      <c r="P20" s="760">
        <v>10575</v>
      </c>
      <c r="Q20" s="774">
        <v>1.1538461538461537</v>
      </c>
      <c r="R20" s="761">
        <v>235</v>
      </c>
    </row>
    <row r="21" spans="1:18" ht="14.4" customHeight="1" x14ac:dyDescent="0.3">
      <c r="A21" s="755" t="s">
        <v>3322</v>
      </c>
      <c r="B21" s="756" t="s">
        <v>3353</v>
      </c>
      <c r="C21" s="756" t="s">
        <v>549</v>
      </c>
      <c r="D21" s="756" t="s">
        <v>3324</v>
      </c>
      <c r="E21" s="756" t="s">
        <v>3325</v>
      </c>
      <c r="F21" s="756" t="s">
        <v>3326</v>
      </c>
      <c r="G21" s="760">
        <v>16</v>
      </c>
      <c r="H21" s="760">
        <v>1732</v>
      </c>
      <c r="I21" s="756">
        <v>0.683760683760684</v>
      </c>
      <c r="J21" s="756">
        <v>108.25</v>
      </c>
      <c r="K21" s="760">
        <v>23.400000000000002</v>
      </c>
      <c r="L21" s="760">
        <v>2533.0499999999993</v>
      </c>
      <c r="M21" s="756">
        <v>1</v>
      </c>
      <c r="N21" s="756">
        <v>108.24999999999996</v>
      </c>
      <c r="O21" s="760">
        <v>30.6</v>
      </c>
      <c r="P21" s="760">
        <v>3312.49</v>
      </c>
      <c r="Q21" s="774">
        <v>1.3077080989321177</v>
      </c>
      <c r="R21" s="761">
        <v>108.25130718954247</v>
      </c>
    </row>
    <row r="22" spans="1:18" ht="14.4" customHeight="1" x14ac:dyDescent="0.3">
      <c r="A22" s="755" t="s">
        <v>3322</v>
      </c>
      <c r="B22" s="756" t="s">
        <v>3353</v>
      </c>
      <c r="C22" s="756" t="s">
        <v>549</v>
      </c>
      <c r="D22" s="756" t="s">
        <v>3324</v>
      </c>
      <c r="E22" s="756" t="s">
        <v>3327</v>
      </c>
      <c r="F22" s="756" t="s">
        <v>1827</v>
      </c>
      <c r="G22" s="760"/>
      <c r="H22" s="760"/>
      <c r="I22" s="756"/>
      <c r="J22" s="756"/>
      <c r="K22" s="760">
        <v>8</v>
      </c>
      <c r="L22" s="760">
        <v>491.2</v>
      </c>
      <c r="M22" s="756">
        <v>1</v>
      </c>
      <c r="N22" s="756">
        <v>61.4</v>
      </c>
      <c r="O22" s="760">
        <v>10.9</v>
      </c>
      <c r="P22" s="760">
        <v>669.26</v>
      </c>
      <c r="Q22" s="774">
        <v>1.3625</v>
      </c>
      <c r="R22" s="761">
        <v>61.4</v>
      </c>
    </row>
    <row r="23" spans="1:18" ht="14.4" customHeight="1" x14ac:dyDescent="0.3">
      <c r="A23" s="755" t="s">
        <v>3322</v>
      </c>
      <c r="B23" s="756" t="s">
        <v>3353</v>
      </c>
      <c r="C23" s="756" t="s">
        <v>549</v>
      </c>
      <c r="D23" s="756" t="s">
        <v>3324</v>
      </c>
      <c r="E23" s="756" t="s">
        <v>3329</v>
      </c>
      <c r="F23" s="756" t="s">
        <v>3330</v>
      </c>
      <c r="G23" s="760">
        <v>68</v>
      </c>
      <c r="H23" s="760">
        <v>3865.12</v>
      </c>
      <c r="I23" s="756">
        <v>0.45649657726776677</v>
      </c>
      <c r="J23" s="756">
        <v>56.839999999999996</v>
      </c>
      <c r="K23" s="760">
        <v>123</v>
      </c>
      <c r="L23" s="760">
        <v>8466.92</v>
      </c>
      <c r="M23" s="756">
        <v>1</v>
      </c>
      <c r="N23" s="756">
        <v>68.836747967479681</v>
      </c>
      <c r="O23" s="760"/>
      <c r="P23" s="760"/>
      <c r="Q23" s="774"/>
      <c r="R23" s="761"/>
    </row>
    <row r="24" spans="1:18" ht="14.4" customHeight="1" x14ac:dyDescent="0.3">
      <c r="A24" s="755" t="s">
        <v>3322</v>
      </c>
      <c r="B24" s="756" t="s">
        <v>3353</v>
      </c>
      <c r="C24" s="756" t="s">
        <v>549</v>
      </c>
      <c r="D24" s="756" t="s">
        <v>3324</v>
      </c>
      <c r="E24" s="756" t="s">
        <v>3354</v>
      </c>
      <c r="F24" s="756" t="s">
        <v>3355</v>
      </c>
      <c r="G24" s="760"/>
      <c r="H24" s="760"/>
      <c r="I24" s="756"/>
      <c r="J24" s="756"/>
      <c r="K24" s="760">
        <v>13</v>
      </c>
      <c r="L24" s="760">
        <v>19581.64</v>
      </c>
      <c r="M24" s="756">
        <v>1</v>
      </c>
      <c r="N24" s="756">
        <v>1506.28</v>
      </c>
      <c r="O24" s="760">
        <v>1.9</v>
      </c>
      <c r="P24" s="760">
        <v>2861.78</v>
      </c>
      <c r="Q24" s="774">
        <v>0.14614608378052096</v>
      </c>
      <c r="R24" s="761">
        <v>1506.2000000000003</v>
      </c>
    </row>
    <row r="25" spans="1:18" ht="14.4" customHeight="1" x14ac:dyDescent="0.3">
      <c r="A25" s="755" t="s">
        <v>3322</v>
      </c>
      <c r="B25" s="756" t="s">
        <v>3353</v>
      </c>
      <c r="C25" s="756" t="s">
        <v>549</v>
      </c>
      <c r="D25" s="756" t="s">
        <v>3324</v>
      </c>
      <c r="E25" s="756" t="s">
        <v>3331</v>
      </c>
      <c r="F25" s="756" t="s">
        <v>3330</v>
      </c>
      <c r="G25" s="760"/>
      <c r="H25" s="760"/>
      <c r="I25" s="756"/>
      <c r="J25" s="756"/>
      <c r="K25" s="760"/>
      <c r="L25" s="760"/>
      <c r="M25" s="756"/>
      <c r="N25" s="756"/>
      <c r="O25" s="760">
        <v>92</v>
      </c>
      <c r="P25" s="760">
        <v>9608.48</v>
      </c>
      <c r="Q25" s="774"/>
      <c r="R25" s="761">
        <v>104.44</v>
      </c>
    </row>
    <row r="26" spans="1:18" ht="14.4" customHeight="1" x14ac:dyDescent="0.3">
      <c r="A26" s="755" t="s">
        <v>3322</v>
      </c>
      <c r="B26" s="756" t="s">
        <v>3353</v>
      </c>
      <c r="C26" s="756" t="s">
        <v>549</v>
      </c>
      <c r="D26" s="756" t="s">
        <v>3332</v>
      </c>
      <c r="E26" s="756" t="s">
        <v>3356</v>
      </c>
      <c r="F26" s="756" t="s">
        <v>3357</v>
      </c>
      <c r="G26" s="760">
        <v>45</v>
      </c>
      <c r="H26" s="760">
        <v>5085</v>
      </c>
      <c r="I26" s="756">
        <v>0.73123382226056943</v>
      </c>
      <c r="J26" s="756">
        <v>113</v>
      </c>
      <c r="K26" s="760">
        <v>57</v>
      </c>
      <c r="L26" s="760">
        <v>6954</v>
      </c>
      <c r="M26" s="756">
        <v>1</v>
      </c>
      <c r="N26" s="756">
        <v>122</v>
      </c>
      <c r="O26" s="760">
        <v>34</v>
      </c>
      <c r="P26" s="760">
        <v>4148</v>
      </c>
      <c r="Q26" s="774">
        <v>0.59649122807017541</v>
      </c>
      <c r="R26" s="761">
        <v>122</v>
      </c>
    </row>
    <row r="27" spans="1:18" ht="14.4" customHeight="1" x14ac:dyDescent="0.3">
      <c r="A27" s="755" t="s">
        <v>3322</v>
      </c>
      <c r="B27" s="756" t="s">
        <v>3353</v>
      </c>
      <c r="C27" s="756" t="s">
        <v>549</v>
      </c>
      <c r="D27" s="756" t="s">
        <v>3332</v>
      </c>
      <c r="E27" s="756" t="s">
        <v>3358</v>
      </c>
      <c r="F27" s="756" t="s">
        <v>3359</v>
      </c>
      <c r="G27" s="760">
        <v>5</v>
      </c>
      <c r="H27" s="760">
        <v>405</v>
      </c>
      <c r="I27" s="756">
        <v>1.6265060240963856</v>
      </c>
      <c r="J27" s="756">
        <v>81</v>
      </c>
      <c r="K27" s="760">
        <v>3</v>
      </c>
      <c r="L27" s="760">
        <v>249</v>
      </c>
      <c r="M27" s="756">
        <v>1</v>
      </c>
      <c r="N27" s="756">
        <v>83</v>
      </c>
      <c r="O27" s="760">
        <v>6</v>
      </c>
      <c r="P27" s="760">
        <v>498</v>
      </c>
      <c r="Q27" s="774">
        <v>2</v>
      </c>
      <c r="R27" s="761">
        <v>83</v>
      </c>
    </row>
    <row r="28" spans="1:18" ht="14.4" customHeight="1" x14ac:dyDescent="0.3">
      <c r="A28" s="755" t="s">
        <v>3322</v>
      </c>
      <c r="B28" s="756" t="s">
        <v>3353</v>
      </c>
      <c r="C28" s="756" t="s">
        <v>549</v>
      </c>
      <c r="D28" s="756" t="s">
        <v>3332</v>
      </c>
      <c r="E28" s="756" t="s">
        <v>3333</v>
      </c>
      <c r="F28" s="756" t="s">
        <v>3334</v>
      </c>
      <c r="G28" s="760">
        <v>156</v>
      </c>
      <c r="H28" s="760">
        <v>5460</v>
      </c>
      <c r="I28" s="756">
        <v>1.1900610287707063</v>
      </c>
      <c r="J28" s="756">
        <v>35</v>
      </c>
      <c r="K28" s="760">
        <v>124</v>
      </c>
      <c r="L28" s="760">
        <v>4588</v>
      </c>
      <c r="M28" s="756">
        <v>1</v>
      </c>
      <c r="N28" s="756">
        <v>37</v>
      </c>
      <c r="O28" s="760">
        <v>131</v>
      </c>
      <c r="P28" s="760">
        <v>4847</v>
      </c>
      <c r="Q28" s="774">
        <v>1.0564516129032258</v>
      </c>
      <c r="R28" s="761">
        <v>37</v>
      </c>
    </row>
    <row r="29" spans="1:18" ht="14.4" customHeight="1" x14ac:dyDescent="0.3">
      <c r="A29" s="755" t="s">
        <v>3322</v>
      </c>
      <c r="B29" s="756" t="s">
        <v>3353</v>
      </c>
      <c r="C29" s="756" t="s">
        <v>549</v>
      </c>
      <c r="D29" s="756" t="s">
        <v>3332</v>
      </c>
      <c r="E29" s="756" t="s">
        <v>3360</v>
      </c>
      <c r="F29" s="756" t="s">
        <v>3361</v>
      </c>
      <c r="G29" s="760"/>
      <c r="H29" s="760"/>
      <c r="I29" s="756"/>
      <c r="J29" s="756"/>
      <c r="K29" s="760">
        <v>1</v>
      </c>
      <c r="L29" s="760">
        <v>701</v>
      </c>
      <c r="M29" s="756">
        <v>1</v>
      </c>
      <c r="N29" s="756">
        <v>701</v>
      </c>
      <c r="O29" s="760"/>
      <c r="P29" s="760"/>
      <c r="Q29" s="774"/>
      <c r="R29" s="761"/>
    </row>
    <row r="30" spans="1:18" ht="14.4" customHeight="1" x14ac:dyDescent="0.3">
      <c r="A30" s="755" t="s">
        <v>3322</v>
      </c>
      <c r="B30" s="756" t="s">
        <v>3353</v>
      </c>
      <c r="C30" s="756" t="s">
        <v>549</v>
      </c>
      <c r="D30" s="756" t="s">
        <v>3332</v>
      </c>
      <c r="E30" s="756" t="s">
        <v>3362</v>
      </c>
      <c r="F30" s="756" t="s">
        <v>3363</v>
      </c>
      <c r="G30" s="760">
        <v>5</v>
      </c>
      <c r="H30" s="760">
        <v>2095</v>
      </c>
      <c r="I30" s="756">
        <v>0.94369369369369371</v>
      </c>
      <c r="J30" s="756">
        <v>419</v>
      </c>
      <c r="K30" s="760">
        <v>5</v>
      </c>
      <c r="L30" s="760">
        <v>2220</v>
      </c>
      <c r="M30" s="756">
        <v>1</v>
      </c>
      <c r="N30" s="756">
        <v>444</v>
      </c>
      <c r="O30" s="760">
        <v>7</v>
      </c>
      <c r="P30" s="760">
        <v>3108</v>
      </c>
      <c r="Q30" s="774">
        <v>1.4</v>
      </c>
      <c r="R30" s="761">
        <v>444</v>
      </c>
    </row>
    <row r="31" spans="1:18" ht="14.4" customHeight="1" x14ac:dyDescent="0.3">
      <c r="A31" s="755" t="s">
        <v>3322</v>
      </c>
      <c r="B31" s="756" t="s">
        <v>3353</v>
      </c>
      <c r="C31" s="756" t="s">
        <v>549</v>
      </c>
      <c r="D31" s="756" t="s">
        <v>3332</v>
      </c>
      <c r="E31" s="756" t="s">
        <v>3364</v>
      </c>
      <c r="F31" s="756" t="s">
        <v>3365</v>
      </c>
      <c r="G31" s="760">
        <v>12</v>
      </c>
      <c r="H31" s="760">
        <v>2520</v>
      </c>
      <c r="I31" s="756">
        <v>1.4189189189189189</v>
      </c>
      <c r="J31" s="756">
        <v>210</v>
      </c>
      <c r="K31" s="760">
        <v>8</v>
      </c>
      <c r="L31" s="760">
        <v>1776</v>
      </c>
      <c r="M31" s="756">
        <v>1</v>
      </c>
      <c r="N31" s="756">
        <v>222</v>
      </c>
      <c r="O31" s="760">
        <v>8</v>
      </c>
      <c r="P31" s="760">
        <v>1784</v>
      </c>
      <c r="Q31" s="774">
        <v>1.0045045045045045</v>
      </c>
      <c r="R31" s="761">
        <v>223</v>
      </c>
    </row>
    <row r="32" spans="1:18" ht="14.4" customHeight="1" x14ac:dyDescent="0.3">
      <c r="A32" s="755" t="s">
        <v>3322</v>
      </c>
      <c r="B32" s="756" t="s">
        <v>3353</v>
      </c>
      <c r="C32" s="756" t="s">
        <v>549</v>
      </c>
      <c r="D32" s="756" t="s">
        <v>3332</v>
      </c>
      <c r="E32" s="756" t="s">
        <v>3341</v>
      </c>
      <c r="F32" s="756" t="s">
        <v>3342</v>
      </c>
      <c r="G32" s="760">
        <v>44</v>
      </c>
      <c r="H32" s="760">
        <v>433.33</v>
      </c>
      <c r="I32" s="756">
        <v>0.52000432006912101</v>
      </c>
      <c r="J32" s="756">
        <v>9.8484090909090902</v>
      </c>
      <c r="K32" s="760">
        <v>25</v>
      </c>
      <c r="L32" s="760">
        <v>833.32000000000016</v>
      </c>
      <c r="M32" s="756">
        <v>1</v>
      </c>
      <c r="N32" s="756">
        <v>33.332800000000006</v>
      </c>
      <c r="O32" s="760">
        <v>58</v>
      </c>
      <c r="P32" s="760">
        <v>1933.32</v>
      </c>
      <c r="Q32" s="774">
        <v>2.3200211203379251</v>
      </c>
      <c r="R32" s="761">
        <v>33.333103448275864</v>
      </c>
    </row>
    <row r="33" spans="1:18" ht="14.4" customHeight="1" x14ac:dyDescent="0.3">
      <c r="A33" s="755" t="s">
        <v>3322</v>
      </c>
      <c r="B33" s="756" t="s">
        <v>3353</v>
      </c>
      <c r="C33" s="756" t="s">
        <v>549</v>
      </c>
      <c r="D33" s="756" t="s">
        <v>3332</v>
      </c>
      <c r="E33" s="756" t="s">
        <v>3366</v>
      </c>
      <c r="F33" s="756" t="s">
        <v>3367</v>
      </c>
      <c r="G33" s="760">
        <v>5</v>
      </c>
      <c r="H33" s="760">
        <v>1655</v>
      </c>
      <c r="I33" s="756">
        <v>0.58439265536723162</v>
      </c>
      <c r="J33" s="756">
        <v>331</v>
      </c>
      <c r="K33" s="760">
        <v>8</v>
      </c>
      <c r="L33" s="760">
        <v>2832</v>
      </c>
      <c r="M33" s="756">
        <v>1</v>
      </c>
      <c r="N33" s="756">
        <v>354</v>
      </c>
      <c r="O33" s="760">
        <v>11</v>
      </c>
      <c r="P33" s="760">
        <v>3905</v>
      </c>
      <c r="Q33" s="774">
        <v>1.3788841807909604</v>
      </c>
      <c r="R33" s="761">
        <v>355</v>
      </c>
    </row>
    <row r="34" spans="1:18" ht="14.4" customHeight="1" x14ac:dyDescent="0.3">
      <c r="A34" s="755" t="s">
        <v>3322</v>
      </c>
      <c r="B34" s="756" t="s">
        <v>3353</v>
      </c>
      <c r="C34" s="756" t="s">
        <v>549</v>
      </c>
      <c r="D34" s="756" t="s">
        <v>3332</v>
      </c>
      <c r="E34" s="756" t="s">
        <v>3343</v>
      </c>
      <c r="F34" s="756" t="s">
        <v>3344</v>
      </c>
      <c r="G34" s="760">
        <v>58</v>
      </c>
      <c r="H34" s="760">
        <v>2088</v>
      </c>
      <c r="I34" s="756">
        <v>0.77304701962236211</v>
      </c>
      <c r="J34" s="756">
        <v>36</v>
      </c>
      <c r="K34" s="760">
        <v>73</v>
      </c>
      <c r="L34" s="760">
        <v>2701</v>
      </c>
      <c r="M34" s="756">
        <v>1</v>
      </c>
      <c r="N34" s="756">
        <v>37</v>
      </c>
      <c r="O34" s="760">
        <v>54</v>
      </c>
      <c r="P34" s="760">
        <v>1998</v>
      </c>
      <c r="Q34" s="774">
        <v>0.73972602739726023</v>
      </c>
      <c r="R34" s="761">
        <v>37</v>
      </c>
    </row>
    <row r="35" spans="1:18" ht="14.4" customHeight="1" x14ac:dyDescent="0.3">
      <c r="A35" s="755" t="s">
        <v>3322</v>
      </c>
      <c r="B35" s="756" t="s">
        <v>3353</v>
      </c>
      <c r="C35" s="756" t="s">
        <v>549</v>
      </c>
      <c r="D35" s="756" t="s">
        <v>3332</v>
      </c>
      <c r="E35" s="756" t="s">
        <v>3345</v>
      </c>
      <c r="F35" s="756" t="s">
        <v>3346</v>
      </c>
      <c r="G35" s="760"/>
      <c r="H35" s="760"/>
      <c r="I35" s="756"/>
      <c r="J35" s="756"/>
      <c r="K35" s="760">
        <v>1</v>
      </c>
      <c r="L35" s="760">
        <v>133</v>
      </c>
      <c r="M35" s="756">
        <v>1</v>
      </c>
      <c r="N35" s="756">
        <v>133</v>
      </c>
      <c r="O35" s="760"/>
      <c r="P35" s="760"/>
      <c r="Q35" s="774"/>
      <c r="R35" s="761"/>
    </row>
    <row r="36" spans="1:18" ht="14.4" customHeight="1" x14ac:dyDescent="0.3">
      <c r="A36" s="755" t="s">
        <v>3322</v>
      </c>
      <c r="B36" s="756" t="s">
        <v>3353</v>
      </c>
      <c r="C36" s="756" t="s">
        <v>549</v>
      </c>
      <c r="D36" s="756" t="s">
        <v>3332</v>
      </c>
      <c r="E36" s="756" t="s">
        <v>3347</v>
      </c>
      <c r="F36" s="756" t="s">
        <v>3348</v>
      </c>
      <c r="G36" s="760">
        <v>2</v>
      </c>
      <c r="H36" s="760">
        <v>62</v>
      </c>
      <c r="I36" s="756">
        <v>0.32291666666666669</v>
      </c>
      <c r="J36" s="756">
        <v>31</v>
      </c>
      <c r="K36" s="760">
        <v>6</v>
      </c>
      <c r="L36" s="760">
        <v>192</v>
      </c>
      <c r="M36" s="756">
        <v>1</v>
      </c>
      <c r="N36" s="756">
        <v>32</v>
      </c>
      <c r="O36" s="760">
        <v>5</v>
      </c>
      <c r="P36" s="760">
        <v>160</v>
      </c>
      <c r="Q36" s="774">
        <v>0.83333333333333337</v>
      </c>
      <c r="R36" s="761">
        <v>32</v>
      </c>
    </row>
    <row r="37" spans="1:18" ht="14.4" customHeight="1" x14ac:dyDescent="0.3">
      <c r="A37" s="755" t="s">
        <v>3322</v>
      </c>
      <c r="B37" s="756" t="s">
        <v>3353</v>
      </c>
      <c r="C37" s="756" t="s">
        <v>549</v>
      </c>
      <c r="D37" s="756" t="s">
        <v>3332</v>
      </c>
      <c r="E37" s="756" t="s">
        <v>3349</v>
      </c>
      <c r="F37" s="756" t="s">
        <v>3350</v>
      </c>
      <c r="G37" s="760">
        <v>92</v>
      </c>
      <c r="H37" s="760">
        <v>11868</v>
      </c>
      <c r="I37" s="756">
        <v>0.60396946564885501</v>
      </c>
      <c r="J37" s="756">
        <v>129</v>
      </c>
      <c r="K37" s="760">
        <v>150</v>
      </c>
      <c r="L37" s="760">
        <v>19650</v>
      </c>
      <c r="M37" s="756">
        <v>1</v>
      </c>
      <c r="N37" s="756">
        <v>131</v>
      </c>
      <c r="O37" s="760">
        <v>185</v>
      </c>
      <c r="P37" s="760">
        <v>24420</v>
      </c>
      <c r="Q37" s="774">
        <v>1.2427480916030533</v>
      </c>
      <c r="R37" s="761">
        <v>132</v>
      </c>
    </row>
    <row r="38" spans="1:18" ht="14.4" customHeight="1" thickBot="1" x14ac:dyDescent="0.35">
      <c r="A38" s="762" t="s">
        <v>3322</v>
      </c>
      <c r="B38" s="763" t="s">
        <v>3353</v>
      </c>
      <c r="C38" s="763" t="s">
        <v>549</v>
      </c>
      <c r="D38" s="763" t="s">
        <v>3332</v>
      </c>
      <c r="E38" s="763" t="s">
        <v>3368</v>
      </c>
      <c r="F38" s="763" t="s">
        <v>3369</v>
      </c>
      <c r="G38" s="767">
        <v>38</v>
      </c>
      <c r="H38" s="767">
        <v>6270</v>
      </c>
      <c r="I38" s="763">
        <v>0.77008106116433306</v>
      </c>
      <c r="J38" s="763">
        <v>165</v>
      </c>
      <c r="K38" s="767">
        <v>46</v>
      </c>
      <c r="L38" s="767">
        <v>8142</v>
      </c>
      <c r="M38" s="763">
        <v>1</v>
      </c>
      <c r="N38" s="763">
        <v>177</v>
      </c>
      <c r="O38" s="767">
        <v>48</v>
      </c>
      <c r="P38" s="767">
        <v>8496</v>
      </c>
      <c r="Q38" s="775">
        <v>1.0434782608695652</v>
      </c>
      <c r="R38" s="768">
        <v>177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3371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898.8</v>
      </c>
      <c r="I3" s="208">
        <f t="shared" si="0"/>
        <v>71058.13</v>
      </c>
      <c r="J3" s="78"/>
      <c r="K3" s="78"/>
      <c r="L3" s="208">
        <f t="shared" si="0"/>
        <v>1001.3999999999999</v>
      </c>
      <c r="M3" s="208">
        <f t="shared" si="0"/>
        <v>110649.37999999999</v>
      </c>
      <c r="N3" s="78"/>
      <c r="O3" s="78"/>
      <c r="P3" s="208">
        <f t="shared" si="0"/>
        <v>1036.4000000000001</v>
      </c>
      <c r="Q3" s="208">
        <f t="shared" si="0"/>
        <v>104329.88000000002</v>
      </c>
      <c r="R3" s="79">
        <f>IF(M3=0,0,Q3/M3)</f>
        <v>0.9428871630369734</v>
      </c>
      <c r="S3" s="209">
        <f>IF(P3=0,0,Q3/P3)</f>
        <v>100.66565032805867</v>
      </c>
    </row>
    <row r="4" spans="1:19" ht="14.4" customHeight="1" x14ac:dyDescent="0.3">
      <c r="A4" s="638" t="s">
        <v>311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77"/>
      <c r="B5" s="877"/>
      <c r="C5" s="878"/>
      <c r="D5" s="887"/>
      <c r="E5" s="879"/>
      <c r="F5" s="880"/>
      <c r="G5" s="881"/>
      <c r="H5" s="882" t="s">
        <v>91</v>
      </c>
      <c r="I5" s="883" t="s">
        <v>14</v>
      </c>
      <c r="J5" s="884"/>
      <c r="K5" s="884"/>
      <c r="L5" s="882" t="s">
        <v>91</v>
      </c>
      <c r="M5" s="883" t="s">
        <v>14</v>
      </c>
      <c r="N5" s="884"/>
      <c r="O5" s="884"/>
      <c r="P5" s="882" t="s">
        <v>91</v>
      </c>
      <c r="Q5" s="883" t="s">
        <v>14</v>
      </c>
      <c r="R5" s="885"/>
      <c r="S5" s="886"/>
    </row>
    <row r="6" spans="1:19" ht="14.4" customHeight="1" x14ac:dyDescent="0.3">
      <c r="A6" s="832" t="s">
        <v>3322</v>
      </c>
      <c r="B6" s="833" t="s">
        <v>3323</v>
      </c>
      <c r="C6" s="833" t="s">
        <v>549</v>
      </c>
      <c r="D6" s="833" t="s">
        <v>3317</v>
      </c>
      <c r="E6" s="833" t="s">
        <v>3332</v>
      </c>
      <c r="F6" s="833" t="s">
        <v>3341</v>
      </c>
      <c r="G6" s="833" t="s">
        <v>3342</v>
      </c>
      <c r="H6" s="225">
        <v>34</v>
      </c>
      <c r="I6" s="225">
        <v>500</v>
      </c>
      <c r="J6" s="833"/>
      <c r="K6" s="833">
        <v>14.705882352941176</v>
      </c>
      <c r="L6" s="225"/>
      <c r="M6" s="225"/>
      <c r="N6" s="833"/>
      <c r="O6" s="833"/>
      <c r="P6" s="225"/>
      <c r="Q6" s="225"/>
      <c r="R6" s="838"/>
      <c r="S6" s="846"/>
    </row>
    <row r="7" spans="1:19" ht="14.4" customHeight="1" x14ac:dyDescent="0.3">
      <c r="A7" s="755" t="s">
        <v>3322</v>
      </c>
      <c r="B7" s="756" t="s">
        <v>3323</v>
      </c>
      <c r="C7" s="756" t="s">
        <v>549</v>
      </c>
      <c r="D7" s="756" t="s">
        <v>3317</v>
      </c>
      <c r="E7" s="756" t="s">
        <v>3332</v>
      </c>
      <c r="F7" s="756" t="s">
        <v>3343</v>
      </c>
      <c r="G7" s="756" t="s">
        <v>3344</v>
      </c>
      <c r="H7" s="760">
        <v>15</v>
      </c>
      <c r="I7" s="760">
        <v>540</v>
      </c>
      <c r="J7" s="756">
        <v>14.594594594594595</v>
      </c>
      <c r="K7" s="756">
        <v>36</v>
      </c>
      <c r="L7" s="760">
        <v>1</v>
      </c>
      <c r="M7" s="760">
        <v>37</v>
      </c>
      <c r="N7" s="756">
        <v>1</v>
      </c>
      <c r="O7" s="756">
        <v>37</v>
      </c>
      <c r="P7" s="760"/>
      <c r="Q7" s="760"/>
      <c r="R7" s="774"/>
      <c r="S7" s="761"/>
    </row>
    <row r="8" spans="1:19" ht="14.4" customHeight="1" x14ac:dyDescent="0.3">
      <c r="A8" s="755" t="s">
        <v>3322</v>
      </c>
      <c r="B8" s="756" t="s">
        <v>3323</v>
      </c>
      <c r="C8" s="756" t="s">
        <v>549</v>
      </c>
      <c r="D8" s="756" t="s">
        <v>3317</v>
      </c>
      <c r="E8" s="756" t="s">
        <v>3332</v>
      </c>
      <c r="F8" s="756" t="s">
        <v>3345</v>
      </c>
      <c r="G8" s="756" t="s">
        <v>3346</v>
      </c>
      <c r="H8" s="760">
        <v>6</v>
      </c>
      <c r="I8" s="760">
        <v>750</v>
      </c>
      <c r="J8" s="756"/>
      <c r="K8" s="756">
        <v>125</v>
      </c>
      <c r="L8" s="760"/>
      <c r="M8" s="760"/>
      <c r="N8" s="756"/>
      <c r="O8" s="756"/>
      <c r="P8" s="760"/>
      <c r="Q8" s="760"/>
      <c r="R8" s="774"/>
      <c r="S8" s="761"/>
    </row>
    <row r="9" spans="1:19" ht="14.4" customHeight="1" x14ac:dyDescent="0.3">
      <c r="A9" s="755" t="s">
        <v>3322</v>
      </c>
      <c r="B9" s="756" t="s">
        <v>3323</v>
      </c>
      <c r="C9" s="756" t="s">
        <v>549</v>
      </c>
      <c r="D9" s="756" t="s">
        <v>3317</v>
      </c>
      <c r="E9" s="756" t="s">
        <v>3332</v>
      </c>
      <c r="F9" s="756" t="s">
        <v>3347</v>
      </c>
      <c r="G9" s="756" t="s">
        <v>3348</v>
      </c>
      <c r="H9" s="760">
        <v>3</v>
      </c>
      <c r="I9" s="760">
        <v>93</v>
      </c>
      <c r="J9" s="756"/>
      <c r="K9" s="756">
        <v>31</v>
      </c>
      <c r="L9" s="760"/>
      <c r="M9" s="760"/>
      <c r="N9" s="756"/>
      <c r="O9" s="756"/>
      <c r="P9" s="760"/>
      <c r="Q9" s="760"/>
      <c r="R9" s="774"/>
      <c r="S9" s="761"/>
    </row>
    <row r="10" spans="1:19" ht="14.4" customHeight="1" x14ac:dyDescent="0.3">
      <c r="A10" s="755" t="s">
        <v>3322</v>
      </c>
      <c r="B10" s="756" t="s">
        <v>3323</v>
      </c>
      <c r="C10" s="756" t="s">
        <v>549</v>
      </c>
      <c r="D10" s="756" t="s">
        <v>1967</v>
      </c>
      <c r="E10" s="756" t="s">
        <v>3324</v>
      </c>
      <c r="F10" s="756" t="s">
        <v>3325</v>
      </c>
      <c r="G10" s="756" t="s">
        <v>3326</v>
      </c>
      <c r="H10" s="760">
        <v>7.2</v>
      </c>
      <c r="I10" s="760">
        <v>779.43000000000006</v>
      </c>
      <c r="J10" s="756"/>
      <c r="K10" s="756">
        <v>108.25416666666668</v>
      </c>
      <c r="L10" s="760"/>
      <c r="M10" s="760"/>
      <c r="N10" s="756"/>
      <c r="O10" s="756"/>
      <c r="P10" s="760">
        <v>4</v>
      </c>
      <c r="Q10" s="760">
        <v>433</v>
      </c>
      <c r="R10" s="774"/>
      <c r="S10" s="761">
        <v>108.25</v>
      </c>
    </row>
    <row r="11" spans="1:19" ht="14.4" customHeight="1" x14ac:dyDescent="0.3">
      <c r="A11" s="755" t="s">
        <v>3322</v>
      </c>
      <c r="B11" s="756" t="s">
        <v>3323</v>
      </c>
      <c r="C11" s="756" t="s">
        <v>549</v>
      </c>
      <c r="D11" s="756" t="s">
        <v>1967</v>
      </c>
      <c r="E11" s="756" t="s">
        <v>3324</v>
      </c>
      <c r="F11" s="756" t="s">
        <v>3329</v>
      </c>
      <c r="G11" s="756" t="s">
        <v>3330</v>
      </c>
      <c r="H11" s="760">
        <v>10</v>
      </c>
      <c r="I11" s="760">
        <v>568.4</v>
      </c>
      <c r="J11" s="756"/>
      <c r="K11" s="756">
        <v>56.839999999999996</v>
      </c>
      <c r="L11" s="760"/>
      <c r="M11" s="760"/>
      <c r="N11" s="756"/>
      <c r="O11" s="756"/>
      <c r="P11" s="760"/>
      <c r="Q11" s="760"/>
      <c r="R11" s="774"/>
      <c r="S11" s="761"/>
    </row>
    <row r="12" spans="1:19" ht="14.4" customHeight="1" x14ac:dyDescent="0.3">
      <c r="A12" s="755" t="s">
        <v>3322</v>
      </c>
      <c r="B12" s="756" t="s">
        <v>3323</v>
      </c>
      <c r="C12" s="756" t="s">
        <v>549</v>
      </c>
      <c r="D12" s="756" t="s">
        <v>1967</v>
      </c>
      <c r="E12" s="756" t="s">
        <v>3332</v>
      </c>
      <c r="F12" s="756" t="s">
        <v>3333</v>
      </c>
      <c r="G12" s="756" t="s">
        <v>3334</v>
      </c>
      <c r="H12" s="760">
        <v>52</v>
      </c>
      <c r="I12" s="760">
        <v>1820</v>
      </c>
      <c r="J12" s="756">
        <v>0.86296823138928402</v>
      </c>
      <c r="K12" s="756">
        <v>35</v>
      </c>
      <c r="L12" s="760">
        <v>57</v>
      </c>
      <c r="M12" s="760">
        <v>2109</v>
      </c>
      <c r="N12" s="756">
        <v>1</v>
      </c>
      <c r="O12" s="756">
        <v>37</v>
      </c>
      <c r="P12" s="760">
        <v>36</v>
      </c>
      <c r="Q12" s="760">
        <v>1332</v>
      </c>
      <c r="R12" s="774">
        <v>0.63157894736842102</v>
      </c>
      <c r="S12" s="761">
        <v>37</v>
      </c>
    </row>
    <row r="13" spans="1:19" ht="14.4" customHeight="1" x14ac:dyDescent="0.3">
      <c r="A13" s="755" t="s">
        <v>3322</v>
      </c>
      <c r="B13" s="756" t="s">
        <v>3323</v>
      </c>
      <c r="C13" s="756" t="s">
        <v>549</v>
      </c>
      <c r="D13" s="756" t="s">
        <v>1967</v>
      </c>
      <c r="E13" s="756" t="s">
        <v>3332</v>
      </c>
      <c r="F13" s="756" t="s">
        <v>3337</v>
      </c>
      <c r="G13" s="756" t="s">
        <v>3338</v>
      </c>
      <c r="H13" s="760"/>
      <c r="I13" s="760"/>
      <c r="J13" s="756"/>
      <c r="K13" s="756"/>
      <c r="L13" s="760">
        <v>1</v>
      </c>
      <c r="M13" s="760">
        <v>5</v>
      </c>
      <c r="N13" s="756">
        <v>1</v>
      </c>
      <c r="O13" s="756">
        <v>5</v>
      </c>
      <c r="P13" s="760"/>
      <c r="Q13" s="760"/>
      <c r="R13" s="774"/>
      <c r="S13" s="761"/>
    </row>
    <row r="14" spans="1:19" ht="14.4" customHeight="1" x14ac:dyDescent="0.3">
      <c r="A14" s="755" t="s">
        <v>3322</v>
      </c>
      <c r="B14" s="756" t="s">
        <v>3323</v>
      </c>
      <c r="C14" s="756" t="s">
        <v>549</v>
      </c>
      <c r="D14" s="756" t="s">
        <v>1967</v>
      </c>
      <c r="E14" s="756" t="s">
        <v>3332</v>
      </c>
      <c r="F14" s="756" t="s">
        <v>3339</v>
      </c>
      <c r="G14" s="756" t="s">
        <v>3340</v>
      </c>
      <c r="H14" s="760">
        <v>1</v>
      </c>
      <c r="I14" s="760">
        <v>438</v>
      </c>
      <c r="J14" s="756">
        <v>0.46695095948827292</v>
      </c>
      <c r="K14" s="756">
        <v>438</v>
      </c>
      <c r="L14" s="760">
        <v>2</v>
      </c>
      <c r="M14" s="760">
        <v>938</v>
      </c>
      <c r="N14" s="756">
        <v>1</v>
      </c>
      <c r="O14" s="756">
        <v>469</v>
      </c>
      <c r="P14" s="760">
        <v>1</v>
      </c>
      <c r="Q14" s="760">
        <v>470</v>
      </c>
      <c r="R14" s="774">
        <v>0.50106609808102343</v>
      </c>
      <c r="S14" s="761">
        <v>470</v>
      </c>
    </row>
    <row r="15" spans="1:19" ht="14.4" customHeight="1" x14ac:dyDescent="0.3">
      <c r="A15" s="755" t="s">
        <v>3322</v>
      </c>
      <c r="B15" s="756" t="s">
        <v>3323</v>
      </c>
      <c r="C15" s="756" t="s">
        <v>549</v>
      </c>
      <c r="D15" s="756" t="s">
        <v>1967</v>
      </c>
      <c r="E15" s="756" t="s">
        <v>3332</v>
      </c>
      <c r="F15" s="756" t="s">
        <v>3341</v>
      </c>
      <c r="G15" s="756" t="s">
        <v>3342</v>
      </c>
      <c r="H15" s="760"/>
      <c r="I15" s="760"/>
      <c r="J15" s="756"/>
      <c r="K15" s="756"/>
      <c r="L15" s="760">
        <v>15</v>
      </c>
      <c r="M15" s="760">
        <v>499.98999999999995</v>
      </c>
      <c r="N15" s="756">
        <v>1</v>
      </c>
      <c r="O15" s="756">
        <v>33.332666666666661</v>
      </c>
      <c r="P15" s="760">
        <v>33</v>
      </c>
      <c r="Q15" s="760">
        <v>1099.9899999999998</v>
      </c>
      <c r="R15" s="774">
        <v>2.2000240004800093</v>
      </c>
      <c r="S15" s="761">
        <v>33.333030303030299</v>
      </c>
    </row>
    <row r="16" spans="1:19" ht="14.4" customHeight="1" x14ac:dyDescent="0.3">
      <c r="A16" s="755" t="s">
        <v>3322</v>
      </c>
      <c r="B16" s="756" t="s">
        <v>3323</v>
      </c>
      <c r="C16" s="756" t="s">
        <v>549</v>
      </c>
      <c r="D16" s="756" t="s">
        <v>1967</v>
      </c>
      <c r="E16" s="756" t="s">
        <v>3332</v>
      </c>
      <c r="F16" s="756" t="s">
        <v>3343</v>
      </c>
      <c r="G16" s="756" t="s">
        <v>3344</v>
      </c>
      <c r="H16" s="760">
        <v>19</v>
      </c>
      <c r="I16" s="760">
        <v>684</v>
      </c>
      <c r="J16" s="756">
        <v>1.3204633204633205</v>
      </c>
      <c r="K16" s="756">
        <v>36</v>
      </c>
      <c r="L16" s="760">
        <v>14</v>
      </c>
      <c r="M16" s="760">
        <v>518</v>
      </c>
      <c r="N16" s="756">
        <v>1</v>
      </c>
      <c r="O16" s="756">
        <v>37</v>
      </c>
      <c r="P16" s="760">
        <v>15</v>
      </c>
      <c r="Q16" s="760">
        <v>555</v>
      </c>
      <c r="R16" s="774">
        <v>1.0714285714285714</v>
      </c>
      <c r="S16" s="761">
        <v>37</v>
      </c>
    </row>
    <row r="17" spans="1:19" ht="14.4" customHeight="1" x14ac:dyDescent="0.3">
      <c r="A17" s="755" t="s">
        <v>3322</v>
      </c>
      <c r="B17" s="756" t="s">
        <v>3323</v>
      </c>
      <c r="C17" s="756" t="s">
        <v>549</v>
      </c>
      <c r="D17" s="756" t="s">
        <v>1967</v>
      </c>
      <c r="E17" s="756" t="s">
        <v>3332</v>
      </c>
      <c r="F17" s="756" t="s">
        <v>3345</v>
      </c>
      <c r="G17" s="756" t="s">
        <v>3346</v>
      </c>
      <c r="H17" s="760">
        <v>13</v>
      </c>
      <c r="I17" s="760">
        <v>1625</v>
      </c>
      <c r="J17" s="756">
        <v>1.7454350161117078</v>
      </c>
      <c r="K17" s="756">
        <v>125</v>
      </c>
      <c r="L17" s="760">
        <v>7</v>
      </c>
      <c r="M17" s="760">
        <v>931</v>
      </c>
      <c r="N17" s="756">
        <v>1</v>
      </c>
      <c r="O17" s="756">
        <v>133</v>
      </c>
      <c r="P17" s="760">
        <v>7</v>
      </c>
      <c r="Q17" s="760">
        <v>931</v>
      </c>
      <c r="R17" s="774">
        <v>1</v>
      </c>
      <c r="S17" s="761">
        <v>133</v>
      </c>
    </row>
    <row r="18" spans="1:19" ht="14.4" customHeight="1" x14ac:dyDescent="0.3">
      <c r="A18" s="755" t="s">
        <v>3322</v>
      </c>
      <c r="B18" s="756" t="s">
        <v>3323</v>
      </c>
      <c r="C18" s="756" t="s">
        <v>549</v>
      </c>
      <c r="D18" s="756" t="s">
        <v>1967</v>
      </c>
      <c r="E18" s="756" t="s">
        <v>3332</v>
      </c>
      <c r="F18" s="756" t="s">
        <v>3347</v>
      </c>
      <c r="G18" s="756" t="s">
        <v>3348</v>
      </c>
      <c r="H18" s="760"/>
      <c r="I18" s="760"/>
      <c r="J18" s="756"/>
      <c r="K18" s="756"/>
      <c r="L18" s="760"/>
      <c r="M18" s="760"/>
      <c r="N18" s="756"/>
      <c r="O18" s="756"/>
      <c r="P18" s="760">
        <v>1</v>
      </c>
      <c r="Q18" s="760">
        <v>32</v>
      </c>
      <c r="R18" s="774"/>
      <c r="S18" s="761">
        <v>32</v>
      </c>
    </row>
    <row r="19" spans="1:19" ht="14.4" customHeight="1" x14ac:dyDescent="0.3">
      <c r="A19" s="755" t="s">
        <v>3322</v>
      </c>
      <c r="B19" s="756" t="s">
        <v>3323</v>
      </c>
      <c r="C19" s="756" t="s">
        <v>549</v>
      </c>
      <c r="D19" s="756" t="s">
        <v>1967</v>
      </c>
      <c r="E19" s="756" t="s">
        <v>3332</v>
      </c>
      <c r="F19" s="756" t="s">
        <v>3349</v>
      </c>
      <c r="G19" s="756" t="s">
        <v>3350</v>
      </c>
      <c r="H19" s="760">
        <v>32</v>
      </c>
      <c r="I19" s="760">
        <v>4128</v>
      </c>
      <c r="J19" s="756">
        <v>6.3022900763358782</v>
      </c>
      <c r="K19" s="756">
        <v>129</v>
      </c>
      <c r="L19" s="760">
        <v>5</v>
      </c>
      <c r="M19" s="760">
        <v>655</v>
      </c>
      <c r="N19" s="756">
        <v>1</v>
      </c>
      <c r="O19" s="756">
        <v>131</v>
      </c>
      <c r="P19" s="760">
        <v>21</v>
      </c>
      <c r="Q19" s="760">
        <v>2772</v>
      </c>
      <c r="R19" s="774">
        <v>4.2320610687022899</v>
      </c>
      <c r="S19" s="761">
        <v>132</v>
      </c>
    </row>
    <row r="20" spans="1:19" ht="14.4" customHeight="1" x14ac:dyDescent="0.3">
      <c r="A20" s="755" t="s">
        <v>3322</v>
      </c>
      <c r="B20" s="756" t="s">
        <v>3323</v>
      </c>
      <c r="C20" s="756" t="s">
        <v>549</v>
      </c>
      <c r="D20" s="756" t="s">
        <v>1967</v>
      </c>
      <c r="E20" s="756" t="s">
        <v>3332</v>
      </c>
      <c r="F20" s="756" t="s">
        <v>3351</v>
      </c>
      <c r="G20" s="756" t="s">
        <v>3352</v>
      </c>
      <c r="H20" s="760">
        <v>20</v>
      </c>
      <c r="I20" s="760">
        <v>4380</v>
      </c>
      <c r="J20" s="756">
        <v>0.7168576104746317</v>
      </c>
      <c r="K20" s="756">
        <v>219</v>
      </c>
      <c r="L20" s="760">
        <v>26</v>
      </c>
      <c r="M20" s="760">
        <v>6110</v>
      </c>
      <c r="N20" s="756">
        <v>1</v>
      </c>
      <c r="O20" s="756">
        <v>235</v>
      </c>
      <c r="P20" s="760">
        <v>32</v>
      </c>
      <c r="Q20" s="760">
        <v>7520</v>
      </c>
      <c r="R20" s="774">
        <v>1.2307692307692308</v>
      </c>
      <c r="S20" s="761">
        <v>235</v>
      </c>
    </row>
    <row r="21" spans="1:19" ht="14.4" customHeight="1" x14ac:dyDescent="0.3">
      <c r="A21" s="755" t="s">
        <v>3322</v>
      </c>
      <c r="B21" s="756" t="s">
        <v>3323</v>
      </c>
      <c r="C21" s="756" t="s">
        <v>549</v>
      </c>
      <c r="D21" s="756" t="s">
        <v>1969</v>
      </c>
      <c r="E21" s="756" t="s">
        <v>3332</v>
      </c>
      <c r="F21" s="756" t="s">
        <v>3333</v>
      </c>
      <c r="G21" s="756" t="s">
        <v>3334</v>
      </c>
      <c r="H21" s="760">
        <v>13</v>
      </c>
      <c r="I21" s="760">
        <v>455</v>
      </c>
      <c r="J21" s="756">
        <v>1.7567567567567568</v>
      </c>
      <c r="K21" s="756">
        <v>35</v>
      </c>
      <c r="L21" s="760">
        <v>7</v>
      </c>
      <c r="M21" s="760">
        <v>259</v>
      </c>
      <c r="N21" s="756">
        <v>1</v>
      </c>
      <c r="O21" s="756">
        <v>37</v>
      </c>
      <c r="P21" s="760">
        <v>2</v>
      </c>
      <c r="Q21" s="760">
        <v>74</v>
      </c>
      <c r="R21" s="774">
        <v>0.2857142857142857</v>
      </c>
      <c r="S21" s="761">
        <v>37</v>
      </c>
    </row>
    <row r="22" spans="1:19" ht="14.4" customHeight="1" x14ac:dyDescent="0.3">
      <c r="A22" s="755" t="s">
        <v>3322</v>
      </c>
      <c r="B22" s="756" t="s">
        <v>3323</v>
      </c>
      <c r="C22" s="756" t="s">
        <v>549</v>
      </c>
      <c r="D22" s="756" t="s">
        <v>1969</v>
      </c>
      <c r="E22" s="756" t="s">
        <v>3332</v>
      </c>
      <c r="F22" s="756" t="s">
        <v>3339</v>
      </c>
      <c r="G22" s="756" t="s">
        <v>3340</v>
      </c>
      <c r="H22" s="760"/>
      <c r="I22" s="760"/>
      <c r="J22" s="756"/>
      <c r="K22" s="756"/>
      <c r="L22" s="760">
        <v>1</v>
      </c>
      <c r="M22" s="760">
        <v>469</v>
      </c>
      <c r="N22" s="756">
        <v>1</v>
      </c>
      <c r="O22" s="756">
        <v>469</v>
      </c>
      <c r="P22" s="760"/>
      <c r="Q22" s="760"/>
      <c r="R22" s="774"/>
      <c r="S22" s="761"/>
    </row>
    <row r="23" spans="1:19" ht="14.4" customHeight="1" x14ac:dyDescent="0.3">
      <c r="A23" s="755" t="s">
        <v>3322</v>
      </c>
      <c r="B23" s="756" t="s">
        <v>3323</v>
      </c>
      <c r="C23" s="756" t="s">
        <v>549</v>
      </c>
      <c r="D23" s="756" t="s">
        <v>1969</v>
      </c>
      <c r="E23" s="756" t="s">
        <v>3332</v>
      </c>
      <c r="F23" s="756" t="s">
        <v>3341</v>
      </c>
      <c r="G23" s="756" t="s">
        <v>3342</v>
      </c>
      <c r="H23" s="760"/>
      <c r="I23" s="760"/>
      <c r="J23" s="756"/>
      <c r="K23" s="756"/>
      <c r="L23" s="760">
        <v>1</v>
      </c>
      <c r="M23" s="760">
        <v>33.33</v>
      </c>
      <c r="N23" s="756">
        <v>1</v>
      </c>
      <c r="O23" s="756">
        <v>33.33</v>
      </c>
      <c r="P23" s="760"/>
      <c r="Q23" s="760"/>
      <c r="R23" s="774"/>
      <c r="S23" s="761"/>
    </row>
    <row r="24" spans="1:19" ht="14.4" customHeight="1" x14ac:dyDescent="0.3">
      <c r="A24" s="755" t="s">
        <v>3322</v>
      </c>
      <c r="B24" s="756" t="s">
        <v>3323</v>
      </c>
      <c r="C24" s="756" t="s">
        <v>549</v>
      </c>
      <c r="D24" s="756" t="s">
        <v>1969</v>
      </c>
      <c r="E24" s="756" t="s">
        <v>3332</v>
      </c>
      <c r="F24" s="756" t="s">
        <v>3343</v>
      </c>
      <c r="G24" s="756" t="s">
        <v>3344</v>
      </c>
      <c r="H24" s="760">
        <v>4</v>
      </c>
      <c r="I24" s="760">
        <v>144</v>
      </c>
      <c r="J24" s="756"/>
      <c r="K24" s="756">
        <v>36</v>
      </c>
      <c r="L24" s="760"/>
      <c r="M24" s="760"/>
      <c r="N24" s="756"/>
      <c r="O24" s="756"/>
      <c r="P24" s="760">
        <v>1</v>
      </c>
      <c r="Q24" s="760">
        <v>37</v>
      </c>
      <c r="R24" s="774"/>
      <c r="S24" s="761">
        <v>37</v>
      </c>
    </row>
    <row r="25" spans="1:19" ht="14.4" customHeight="1" x14ac:dyDescent="0.3">
      <c r="A25" s="755" t="s">
        <v>3322</v>
      </c>
      <c r="B25" s="756" t="s">
        <v>3323</v>
      </c>
      <c r="C25" s="756" t="s">
        <v>549</v>
      </c>
      <c r="D25" s="756" t="s">
        <v>1969</v>
      </c>
      <c r="E25" s="756" t="s">
        <v>3332</v>
      </c>
      <c r="F25" s="756" t="s">
        <v>3345</v>
      </c>
      <c r="G25" s="756" t="s">
        <v>3346</v>
      </c>
      <c r="H25" s="760">
        <v>1</v>
      </c>
      <c r="I25" s="760">
        <v>125</v>
      </c>
      <c r="J25" s="756"/>
      <c r="K25" s="756">
        <v>125</v>
      </c>
      <c r="L25" s="760"/>
      <c r="M25" s="760"/>
      <c r="N25" s="756"/>
      <c r="O25" s="756"/>
      <c r="P25" s="760"/>
      <c r="Q25" s="760"/>
      <c r="R25" s="774"/>
      <c r="S25" s="761"/>
    </row>
    <row r="26" spans="1:19" ht="14.4" customHeight="1" x14ac:dyDescent="0.3">
      <c r="A26" s="755" t="s">
        <v>3322</v>
      </c>
      <c r="B26" s="756" t="s">
        <v>3323</v>
      </c>
      <c r="C26" s="756" t="s">
        <v>549</v>
      </c>
      <c r="D26" s="756" t="s">
        <v>1970</v>
      </c>
      <c r="E26" s="756" t="s">
        <v>3332</v>
      </c>
      <c r="F26" s="756" t="s">
        <v>3333</v>
      </c>
      <c r="G26" s="756" t="s">
        <v>3334</v>
      </c>
      <c r="H26" s="760">
        <v>1</v>
      </c>
      <c r="I26" s="760">
        <v>35</v>
      </c>
      <c r="J26" s="756">
        <v>0.47297297297297297</v>
      </c>
      <c r="K26" s="756">
        <v>35</v>
      </c>
      <c r="L26" s="760">
        <v>2</v>
      </c>
      <c r="M26" s="760">
        <v>74</v>
      </c>
      <c r="N26" s="756">
        <v>1</v>
      </c>
      <c r="O26" s="756">
        <v>37</v>
      </c>
      <c r="P26" s="760">
        <v>1</v>
      </c>
      <c r="Q26" s="760">
        <v>37</v>
      </c>
      <c r="R26" s="774">
        <v>0.5</v>
      </c>
      <c r="S26" s="761">
        <v>37</v>
      </c>
    </row>
    <row r="27" spans="1:19" ht="14.4" customHeight="1" x14ac:dyDescent="0.3">
      <c r="A27" s="755" t="s">
        <v>3322</v>
      </c>
      <c r="B27" s="756" t="s">
        <v>3323</v>
      </c>
      <c r="C27" s="756" t="s">
        <v>549</v>
      </c>
      <c r="D27" s="756" t="s">
        <v>1970</v>
      </c>
      <c r="E27" s="756" t="s">
        <v>3332</v>
      </c>
      <c r="F27" s="756" t="s">
        <v>3339</v>
      </c>
      <c r="G27" s="756" t="s">
        <v>3340</v>
      </c>
      <c r="H27" s="760"/>
      <c r="I27" s="760"/>
      <c r="J27" s="756"/>
      <c r="K27" s="756"/>
      <c r="L27" s="760"/>
      <c r="M27" s="760"/>
      <c r="N27" s="756"/>
      <c r="O27" s="756"/>
      <c r="P27" s="760">
        <v>1</v>
      </c>
      <c r="Q27" s="760">
        <v>470</v>
      </c>
      <c r="R27" s="774"/>
      <c r="S27" s="761">
        <v>470</v>
      </c>
    </row>
    <row r="28" spans="1:19" ht="14.4" customHeight="1" x14ac:dyDescent="0.3">
      <c r="A28" s="755" t="s">
        <v>3322</v>
      </c>
      <c r="B28" s="756" t="s">
        <v>3323</v>
      </c>
      <c r="C28" s="756" t="s">
        <v>549</v>
      </c>
      <c r="D28" s="756" t="s">
        <v>1970</v>
      </c>
      <c r="E28" s="756" t="s">
        <v>3332</v>
      </c>
      <c r="F28" s="756" t="s">
        <v>3341</v>
      </c>
      <c r="G28" s="756" t="s">
        <v>3342</v>
      </c>
      <c r="H28" s="760"/>
      <c r="I28" s="760"/>
      <c r="J28" s="756"/>
      <c r="K28" s="756"/>
      <c r="L28" s="760"/>
      <c r="M28" s="760"/>
      <c r="N28" s="756"/>
      <c r="O28" s="756"/>
      <c r="P28" s="760">
        <v>1</v>
      </c>
      <c r="Q28" s="760">
        <v>33.33</v>
      </c>
      <c r="R28" s="774"/>
      <c r="S28" s="761">
        <v>33.33</v>
      </c>
    </row>
    <row r="29" spans="1:19" ht="14.4" customHeight="1" x14ac:dyDescent="0.3">
      <c r="A29" s="755" t="s">
        <v>3322</v>
      </c>
      <c r="B29" s="756" t="s">
        <v>3323</v>
      </c>
      <c r="C29" s="756" t="s">
        <v>549</v>
      </c>
      <c r="D29" s="756" t="s">
        <v>1970</v>
      </c>
      <c r="E29" s="756" t="s">
        <v>3332</v>
      </c>
      <c r="F29" s="756" t="s">
        <v>3343</v>
      </c>
      <c r="G29" s="756" t="s">
        <v>3344</v>
      </c>
      <c r="H29" s="760">
        <v>2</v>
      </c>
      <c r="I29" s="760">
        <v>72</v>
      </c>
      <c r="J29" s="756"/>
      <c r="K29" s="756">
        <v>36</v>
      </c>
      <c r="L29" s="760"/>
      <c r="M29" s="760"/>
      <c r="N29" s="756"/>
      <c r="O29" s="756"/>
      <c r="P29" s="760"/>
      <c r="Q29" s="760"/>
      <c r="R29" s="774"/>
      <c r="S29" s="761"/>
    </row>
    <row r="30" spans="1:19" ht="14.4" customHeight="1" x14ac:dyDescent="0.3">
      <c r="A30" s="755" t="s">
        <v>3322</v>
      </c>
      <c r="B30" s="756" t="s">
        <v>3323</v>
      </c>
      <c r="C30" s="756" t="s">
        <v>549</v>
      </c>
      <c r="D30" s="756" t="s">
        <v>1970</v>
      </c>
      <c r="E30" s="756" t="s">
        <v>3332</v>
      </c>
      <c r="F30" s="756" t="s">
        <v>3345</v>
      </c>
      <c r="G30" s="756" t="s">
        <v>3346</v>
      </c>
      <c r="H30" s="760">
        <v>1</v>
      </c>
      <c r="I30" s="760">
        <v>125</v>
      </c>
      <c r="J30" s="756"/>
      <c r="K30" s="756">
        <v>125</v>
      </c>
      <c r="L30" s="760"/>
      <c r="M30" s="760"/>
      <c r="N30" s="756"/>
      <c r="O30" s="756"/>
      <c r="P30" s="760"/>
      <c r="Q30" s="760"/>
      <c r="R30" s="774"/>
      <c r="S30" s="761"/>
    </row>
    <row r="31" spans="1:19" ht="14.4" customHeight="1" x14ac:dyDescent="0.3">
      <c r="A31" s="755" t="s">
        <v>3322</v>
      </c>
      <c r="B31" s="756" t="s">
        <v>3323</v>
      </c>
      <c r="C31" s="756" t="s">
        <v>549</v>
      </c>
      <c r="D31" s="756" t="s">
        <v>1971</v>
      </c>
      <c r="E31" s="756" t="s">
        <v>3332</v>
      </c>
      <c r="F31" s="756" t="s">
        <v>3333</v>
      </c>
      <c r="G31" s="756" t="s">
        <v>3334</v>
      </c>
      <c r="H31" s="760">
        <v>2</v>
      </c>
      <c r="I31" s="760">
        <v>70</v>
      </c>
      <c r="J31" s="756">
        <v>0.94594594594594594</v>
      </c>
      <c r="K31" s="756">
        <v>35</v>
      </c>
      <c r="L31" s="760">
        <v>2</v>
      </c>
      <c r="M31" s="760">
        <v>74</v>
      </c>
      <c r="N31" s="756">
        <v>1</v>
      </c>
      <c r="O31" s="756">
        <v>37</v>
      </c>
      <c r="P31" s="760">
        <v>3</v>
      </c>
      <c r="Q31" s="760">
        <v>111</v>
      </c>
      <c r="R31" s="774">
        <v>1.5</v>
      </c>
      <c r="S31" s="761">
        <v>37</v>
      </c>
    </row>
    <row r="32" spans="1:19" ht="14.4" customHeight="1" x14ac:dyDescent="0.3">
      <c r="A32" s="755" t="s">
        <v>3322</v>
      </c>
      <c r="B32" s="756" t="s">
        <v>3323</v>
      </c>
      <c r="C32" s="756" t="s">
        <v>549</v>
      </c>
      <c r="D32" s="756" t="s">
        <v>1971</v>
      </c>
      <c r="E32" s="756" t="s">
        <v>3332</v>
      </c>
      <c r="F32" s="756" t="s">
        <v>3343</v>
      </c>
      <c r="G32" s="756" t="s">
        <v>3344</v>
      </c>
      <c r="H32" s="760">
        <v>3</v>
      </c>
      <c r="I32" s="760">
        <v>108</v>
      </c>
      <c r="J32" s="756">
        <v>2.9189189189189189</v>
      </c>
      <c r="K32" s="756">
        <v>36</v>
      </c>
      <c r="L32" s="760">
        <v>1</v>
      </c>
      <c r="M32" s="760">
        <v>37</v>
      </c>
      <c r="N32" s="756">
        <v>1</v>
      </c>
      <c r="O32" s="756">
        <v>37</v>
      </c>
      <c r="P32" s="760">
        <v>1</v>
      </c>
      <c r="Q32" s="760">
        <v>37</v>
      </c>
      <c r="R32" s="774">
        <v>1</v>
      </c>
      <c r="S32" s="761">
        <v>37</v>
      </c>
    </row>
    <row r="33" spans="1:19" ht="14.4" customHeight="1" x14ac:dyDescent="0.3">
      <c r="A33" s="755" t="s">
        <v>3322</v>
      </c>
      <c r="B33" s="756" t="s">
        <v>3323</v>
      </c>
      <c r="C33" s="756" t="s">
        <v>549</v>
      </c>
      <c r="D33" s="756" t="s">
        <v>1972</v>
      </c>
      <c r="E33" s="756" t="s">
        <v>3324</v>
      </c>
      <c r="F33" s="756" t="s">
        <v>3325</v>
      </c>
      <c r="G33" s="756" t="s">
        <v>3326</v>
      </c>
      <c r="H33" s="760">
        <v>0.6</v>
      </c>
      <c r="I33" s="760">
        <v>64.95</v>
      </c>
      <c r="J33" s="756"/>
      <c r="K33" s="756">
        <v>108.25000000000001</v>
      </c>
      <c r="L33" s="760"/>
      <c r="M33" s="760"/>
      <c r="N33" s="756"/>
      <c r="O33" s="756"/>
      <c r="P33" s="760"/>
      <c r="Q33" s="760"/>
      <c r="R33" s="774"/>
      <c r="S33" s="761"/>
    </row>
    <row r="34" spans="1:19" ht="14.4" customHeight="1" x14ac:dyDescent="0.3">
      <c r="A34" s="755" t="s">
        <v>3322</v>
      </c>
      <c r="B34" s="756" t="s">
        <v>3323</v>
      </c>
      <c r="C34" s="756" t="s">
        <v>549</v>
      </c>
      <c r="D34" s="756" t="s">
        <v>1972</v>
      </c>
      <c r="E34" s="756" t="s">
        <v>3324</v>
      </c>
      <c r="F34" s="756" t="s">
        <v>3328</v>
      </c>
      <c r="G34" s="756" t="s">
        <v>1827</v>
      </c>
      <c r="H34" s="760"/>
      <c r="I34" s="760"/>
      <c r="J34" s="756"/>
      <c r="K34" s="756"/>
      <c r="L34" s="760"/>
      <c r="M34" s="760"/>
      <c r="N34" s="756"/>
      <c r="O34" s="756"/>
      <c r="P34" s="760">
        <v>2</v>
      </c>
      <c r="Q34" s="760">
        <v>153.69999999999999</v>
      </c>
      <c r="R34" s="774"/>
      <c r="S34" s="761">
        <v>76.849999999999994</v>
      </c>
    </row>
    <row r="35" spans="1:19" ht="14.4" customHeight="1" x14ac:dyDescent="0.3">
      <c r="A35" s="755" t="s">
        <v>3322</v>
      </c>
      <c r="B35" s="756" t="s">
        <v>3323</v>
      </c>
      <c r="C35" s="756" t="s">
        <v>549</v>
      </c>
      <c r="D35" s="756" t="s">
        <v>1972</v>
      </c>
      <c r="E35" s="756" t="s">
        <v>3332</v>
      </c>
      <c r="F35" s="756" t="s">
        <v>3333</v>
      </c>
      <c r="G35" s="756" t="s">
        <v>3334</v>
      </c>
      <c r="H35" s="760">
        <v>14</v>
      </c>
      <c r="I35" s="760">
        <v>490</v>
      </c>
      <c r="J35" s="756">
        <v>0.42720139494333043</v>
      </c>
      <c r="K35" s="756">
        <v>35</v>
      </c>
      <c r="L35" s="760">
        <v>31</v>
      </c>
      <c r="M35" s="760">
        <v>1147</v>
      </c>
      <c r="N35" s="756">
        <v>1</v>
      </c>
      <c r="O35" s="756">
        <v>37</v>
      </c>
      <c r="P35" s="760">
        <v>50</v>
      </c>
      <c r="Q35" s="760">
        <v>1850</v>
      </c>
      <c r="R35" s="774">
        <v>1.6129032258064515</v>
      </c>
      <c r="S35" s="761">
        <v>37</v>
      </c>
    </row>
    <row r="36" spans="1:19" ht="14.4" customHeight="1" x14ac:dyDescent="0.3">
      <c r="A36" s="755" t="s">
        <v>3322</v>
      </c>
      <c r="B36" s="756" t="s">
        <v>3323</v>
      </c>
      <c r="C36" s="756" t="s">
        <v>549</v>
      </c>
      <c r="D36" s="756" t="s">
        <v>1972</v>
      </c>
      <c r="E36" s="756" t="s">
        <v>3332</v>
      </c>
      <c r="F36" s="756" t="s">
        <v>3335</v>
      </c>
      <c r="G36" s="756" t="s">
        <v>3336</v>
      </c>
      <c r="H36" s="760"/>
      <c r="I36" s="760"/>
      <c r="J36" s="756"/>
      <c r="K36" s="756"/>
      <c r="L36" s="760">
        <v>1</v>
      </c>
      <c r="M36" s="760">
        <v>5</v>
      </c>
      <c r="N36" s="756">
        <v>1</v>
      </c>
      <c r="O36" s="756">
        <v>5</v>
      </c>
      <c r="P36" s="760"/>
      <c r="Q36" s="760"/>
      <c r="R36" s="774"/>
      <c r="S36" s="761"/>
    </row>
    <row r="37" spans="1:19" ht="14.4" customHeight="1" x14ac:dyDescent="0.3">
      <c r="A37" s="755" t="s">
        <v>3322</v>
      </c>
      <c r="B37" s="756" t="s">
        <v>3323</v>
      </c>
      <c r="C37" s="756" t="s">
        <v>549</v>
      </c>
      <c r="D37" s="756" t="s">
        <v>1972</v>
      </c>
      <c r="E37" s="756" t="s">
        <v>3332</v>
      </c>
      <c r="F37" s="756" t="s">
        <v>3339</v>
      </c>
      <c r="G37" s="756" t="s">
        <v>3340</v>
      </c>
      <c r="H37" s="760">
        <v>1</v>
      </c>
      <c r="I37" s="760">
        <v>438</v>
      </c>
      <c r="J37" s="756"/>
      <c r="K37" s="756">
        <v>438</v>
      </c>
      <c r="L37" s="760"/>
      <c r="M37" s="760"/>
      <c r="N37" s="756"/>
      <c r="O37" s="756"/>
      <c r="P37" s="760">
        <v>2</v>
      </c>
      <c r="Q37" s="760">
        <v>940</v>
      </c>
      <c r="R37" s="774"/>
      <c r="S37" s="761">
        <v>470</v>
      </c>
    </row>
    <row r="38" spans="1:19" ht="14.4" customHeight="1" x14ac:dyDescent="0.3">
      <c r="A38" s="755" t="s">
        <v>3322</v>
      </c>
      <c r="B38" s="756" t="s">
        <v>3323</v>
      </c>
      <c r="C38" s="756" t="s">
        <v>549</v>
      </c>
      <c r="D38" s="756" t="s">
        <v>1972</v>
      </c>
      <c r="E38" s="756" t="s">
        <v>3332</v>
      </c>
      <c r="F38" s="756" t="s">
        <v>3341</v>
      </c>
      <c r="G38" s="756" t="s">
        <v>3342</v>
      </c>
      <c r="H38" s="760"/>
      <c r="I38" s="760"/>
      <c r="J38" s="756"/>
      <c r="K38" s="756"/>
      <c r="L38" s="760">
        <v>3</v>
      </c>
      <c r="M38" s="760">
        <v>100</v>
      </c>
      <c r="N38" s="756">
        <v>1</v>
      </c>
      <c r="O38" s="756">
        <v>33.333333333333336</v>
      </c>
      <c r="P38" s="760">
        <v>14</v>
      </c>
      <c r="Q38" s="760">
        <v>466.66</v>
      </c>
      <c r="R38" s="774">
        <v>4.6665999999999999</v>
      </c>
      <c r="S38" s="761">
        <v>33.332857142857144</v>
      </c>
    </row>
    <row r="39" spans="1:19" ht="14.4" customHeight="1" x14ac:dyDescent="0.3">
      <c r="A39" s="755" t="s">
        <v>3322</v>
      </c>
      <c r="B39" s="756" t="s">
        <v>3323</v>
      </c>
      <c r="C39" s="756" t="s">
        <v>549</v>
      </c>
      <c r="D39" s="756" t="s">
        <v>1972</v>
      </c>
      <c r="E39" s="756" t="s">
        <v>3332</v>
      </c>
      <c r="F39" s="756" t="s">
        <v>3343</v>
      </c>
      <c r="G39" s="756" t="s">
        <v>3344</v>
      </c>
      <c r="H39" s="760">
        <v>6</v>
      </c>
      <c r="I39" s="760">
        <v>216</v>
      </c>
      <c r="J39" s="756">
        <v>0.58378378378378382</v>
      </c>
      <c r="K39" s="756">
        <v>36</v>
      </c>
      <c r="L39" s="760">
        <v>10</v>
      </c>
      <c r="M39" s="760">
        <v>370</v>
      </c>
      <c r="N39" s="756">
        <v>1</v>
      </c>
      <c r="O39" s="756">
        <v>37</v>
      </c>
      <c r="P39" s="760">
        <v>18</v>
      </c>
      <c r="Q39" s="760">
        <v>666</v>
      </c>
      <c r="R39" s="774">
        <v>1.8</v>
      </c>
      <c r="S39" s="761">
        <v>37</v>
      </c>
    </row>
    <row r="40" spans="1:19" ht="14.4" customHeight="1" x14ac:dyDescent="0.3">
      <c r="A40" s="755" t="s">
        <v>3322</v>
      </c>
      <c r="B40" s="756" t="s">
        <v>3323</v>
      </c>
      <c r="C40" s="756" t="s">
        <v>549</v>
      </c>
      <c r="D40" s="756" t="s">
        <v>1972</v>
      </c>
      <c r="E40" s="756" t="s">
        <v>3332</v>
      </c>
      <c r="F40" s="756" t="s">
        <v>3345</v>
      </c>
      <c r="G40" s="756" t="s">
        <v>3346</v>
      </c>
      <c r="H40" s="760">
        <v>1</v>
      </c>
      <c r="I40" s="760">
        <v>125</v>
      </c>
      <c r="J40" s="756">
        <v>0.13426423200859292</v>
      </c>
      <c r="K40" s="756">
        <v>125</v>
      </c>
      <c r="L40" s="760">
        <v>7</v>
      </c>
      <c r="M40" s="760">
        <v>931</v>
      </c>
      <c r="N40" s="756">
        <v>1</v>
      </c>
      <c r="O40" s="756">
        <v>133</v>
      </c>
      <c r="P40" s="760">
        <v>4</v>
      </c>
      <c r="Q40" s="760">
        <v>532</v>
      </c>
      <c r="R40" s="774">
        <v>0.5714285714285714</v>
      </c>
      <c r="S40" s="761">
        <v>133</v>
      </c>
    </row>
    <row r="41" spans="1:19" ht="14.4" customHeight="1" x14ac:dyDescent="0.3">
      <c r="A41" s="755" t="s">
        <v>3322</v>
      </c>
      <c r="B41" s="756" t="s">
        <v>3323</v>
      </c>
      <c r="C41" s="756" t="s">
        <v>549</v>
      </c>
      <c r="D41" s="756" t="s">
        <v>1972</v>
      </c>
      <c r="E41" s="756" t="s">
        <v>3332</v>
      </c>
      <c r="F41" s="756" t="s">
        <v>3349</v>
      </c>
      <c r="G41" s="756" t="s">
        <v>3350</v>
      </c>
      <c r="H41" s="760">
        <v>3</v>
      </c>
      <c r="I41" s="760">
        <v>387</v>
      </c>
      <c r="J41" s="756">
        <v>1.4770992366412214</v>
      </c>
      <c r="K41" s="756">
        <v>129</v>
      </c>
      <c r="L41" s="760">
        <v>2</v>
      </c>
      <c r="M41" s="760">
        <v>262</v>
      </c>
      <c r="N41" s="756">
        <v>1</v>
      </c>
      <c r="O41" s="756">
        <v>131</v>
      </c>
      <c r="P41" s="760">
        <v>10</v>
      </c>
      <c r="Q41" s="760">
        <v>1320</v>
      </c>
      <c r="R41" s="774">
        <v>5.0381679389312977</v>
      </c>
      <c r="S41" s="761">
        <v>132</v>
      </c>
    </row>
    <row r="42" spans="1:19" ht="14.4" customHeight="1" x14ac:dyDescent="0.3">
      <c r="A42" s="755" t="s">
        <v>3322</v>
      </c>
      <c r="B42" s="756" t="s">
        <v>3323</v>
      </c>
      <c r="C42" s="756" t="s">
        <v>549</v>
      </c>
      <c r="D42" s="756" t="s">
        <v>1972</v>
      </c>
      <c r="E42" s="756" t="s">
        <v>3332</v>
      </c>
      <c r="F42" s="756" t="s">
        <v>3351</v>
      </c>
      <c r="G42" s="756" t="s">
        <v>3352</v>
      </c>
      <c r="H42" s="760">
        <v>6</v>
      </c>
      <c r="I42" s="760">
        <v>1314</v>
      </c>
      <c r="J42" s="756">
        <v>0.50831721470019342</v>
      </c>
      <c r="K42" s="756">
        <v>219</v>
      </c>
      <c r="L42" s="760">
        <v>11</v>
      </c>
      <c r="M42" s="760">
        <v>2585</v>
      </c>
      <c r="N42" s="756">
        <v>1</v>
      </c>
      <c r="O42" s="756">
        <v>235</v>
      </c>
      <c r="P42" s="760">
        <v>12</v>
      </c>
      <c r="Q42" s="760">
        <v>2820</v>
      </c>
      <c r="R42" s="774">
        <v>1.0909090909090908</v>
      </c>
      <c r="S42" s="761">
        <v>235</v>
      </c>
    </row>
    <row r="43" spans="1:19" ht="14.4" customHeight="1" x14ac:dyDescent="0.3">
      <c r="A43" s="755" t="s">
        <v>3322</v>
      </c>
      <c r="B43" s="756" t="s">
        <v>3323</v>
      </c>
      <c r="C43" s="756" t="s">
        <v>549</v>
      </c>
      <c r="D43" s="756" t="s">
        <v>1974</v>
      </c>
      <c r="E43" s="756" t="s">
        <v>3332</v>
      </c>
      <c r="F43" s="756" t="s">
        <v>3333</v>
      </c>
      <c r="G43" s="756" t="s">
        <v>3334</v>
      </c>
      <c r="H43" s="760">
        <v>13</v>
      </c>
      <c r="I43" s="760">
        <v>455</v>
      </c>
      <c r="J43" s="756">
        <v>0.61486486486486491</v>
      </c>
      <c r="K43" s="756">
        <v>35</v>
      </c>
      <c r="L43" s="760">
        <v>20</v>
      </c>
      <c r="M43" s="760">
        <v>740</v>
      </c>
      <c r="N43" s="756">
        <v>1</v>
      </c>
      <c r="O43" s="756">
        <v>37</v>
      </c>
      <c r="P43" s="760">
        <v>1</v>
      </c>
      <c r="Q43" s="760">
        <v>37</v>
      </c>
      <c r="R43" s="774">
        <v>0.05</v>
      </c>
      <c r="S43" s="761">
        <v>37</v>
      </c>
    </row>
    <row r="44" spans="1:19" ht="14.4" customHeight="1" x14ac:dyDescent="0.3">
      <c r="A44" s="755" t="s">
        <v>3322</v>
      </c>
      <c r="B44" s="756" t="s">
        <v>3323</v>
      </c>
      <c r="C44" s="756" t="s">
        <v>549</v>
      </c>
      <c r="D44" s="756" t="s">
        <v>1974</v>
      </c>
      <c r="E44" s="756" t="s">
        <v>3332</v>
      </c>
      <c r="F44" s="756" t="s">
        <v>3339</v>
      </c>
      <c r="G44" s="756" t="s">
        <v>3340</v>
      </c>
      <c r="H44" s="760"/>
      <c r="I44" s="760"/>
      <c r="J44" s="756"/>
      <c r="K44" s="756"/>
      <c r="L44" s="760">
        <v>2</v>
      </c>
      <c r="M44" s="760">
        <v>938</v>
      </c>
      <c r="N44" s="756">
        <v>1</v>
      </c>
      <c r="O44" s="756">
        <v>469</v>
      </c>
      <c r="P44" s="760"/>
      <c r="Q44" s="760"/>
      <c r="R44" s="774"/>
      <c r="S44" s="761"/>
    </row>
    <row r="45" spans="1:19" ht="14.4" customHeight="1" x14ac:dyDescent="0.3">
      <c r="A45" s="755" t="s">
        <v>3322</v>
      </c>
      <c r="B45" s="756" t="s">
        <v>3323</v>
      </c>
      <c r="C45" s="756" t="s">
        <v>549</v>
      </c>
      <c r="D45" s="756" t="s">
        <v>1974</v>
      </c>
      <c r="E45" s="756" t="s">
        <v>3332</v>
      </c>
      <c r="F45" s="756" t="s">
        <v>3341</v>
      </c>
      <c r="G45" s="756" t="s">
        <v>3342</v>
      </c>
      <c r="H45" s="760"/>
      <c r="I45" s="760"/>
      <c r="J45" s="756"/>
      <c r="K45" s="756"/>
      <c r="L45" s="760">
        <v>1</v>
      </c>
      <c r="M45" s="760">
        <v>33.33</v>
      </c>
      <c r="N45" s="756">
        <v>1</v>
      </c>
      <c r="O45" s="756">
        <v>33.33</v>
      </c>
      <c r="P45" s="760"/>
      <c r="Q45" s="760"/>
      <c r="R45" s="774"/>
      <c r="S45" s="761"/>
    </row>
    <row r="46" spans="1:19" ht="14.4" customHeight="1" x14ac:dyDescent="0.3">
      <c r="A46" s="755" t="s">
        <v>3322</v>
      </c>
      <c r="B46" s="756" t="s">
        <v>3323</v>
      </c>
      <c r="C46" s="756" t="s">
        <v>549</v>
      </c>
      <c r="D46" s="756" t="s">
        <v>1974</v>
      </c>
      <c r="E46" s="756" t="s">
        <v>3332</v>
      </c>
      <c r="F46" s="756" t="s">
        <v>3343</v>
      </c>
      <c r="G46" s="756" t="s">
        <v>3344</v>
      </c>
      <c r="H46" s="760">
        <v>7</v>
      </c>
      <c r="I46" s="760">
        <v>252</v>
      </c>
      <c r="J46" s="756">
        <v>1.1351351351351351</v>
      </c>
      <c r="K46" s="756">
        <v>36</v>
      </c>
      <c r="L46" s="760">
        <v>6</v>
      </c>
      <c r="M46" s="760">
        <v>222</v>
      </c>
      <c r="N46" s="756">
        <v>1</v>
      </c>
      <c r="O46" s="756">
        <v>37</v>
      </c>
      <c r="P46" s="760"/>
      <c r="Q46" s="760"/>
      <c r="R46" s="774"/>
      <c r="S46" s="761"/>
    </row>
    <row r="47" spans="1:19" ht="14.4" customHeight="1" x14ac:dyDescent="0.3">
      <c r="A47" s="755" t="s">
        <v>3322</v>
      </c>
      <c r="B47" s="756" t="s">
        <v>3323</v>
      </c>
      <c r="C47" s="756" t="s">
        <v>549</v>
      </c>
      <c r="D47" s="756" t="s">
        <v>1974</v>
      </c>
      <c r="E47" s="756" t="s">
        <v>3332</v>
      </c>
      <c r="F47" s="756" t="s">
        <v>3345</v>
      </c>
      <c r="G47" s="756" t="s">
        <v>3346</v>
      </c>
      <c r="H47" s="760"/>
      <c r="I47" s="760"/>
      <c r="J47" s="756"/>
      <c r="K47" s="756"/>
      <c r="L47" s="760">
        <v>1</v>
      </c>
      <c r="M47" s="760">
        <v>133</v>
      </c>
      <c r="N47" s="756">
        <v>1</v>
      </c>
      <c r="O47" s="756">
        <v>133</v>
      </c>
      <c r="P47" s="760"/>
      <c r="Q47" s="760"/>
      <c r="R47" s="774"/>
      <c r="S47" s="761"/>
    </row>
    <row r="48" spans="1:19" ht="14.4" customHeight="1" x14ac:dyDescent="0.3">
      <c r="A48" s="755" t="s">
        <v>3322</v>
      </c>
      <c r="B48" s="756" t="s">
        <v>3323</v>
      </c>
      <c r="C48" s="756" t="s">
        <v>549</v>
      </c>
      <c r="D48" s="756" t="s">
        <v>1974</v>
      </c>
      <c r="E48" s="756" t="s">
        <v>3332</v>
      </c>
      <c r="F48" s="756" t="s">
        <v>3351</v>
      </c>
      <c r="G48" s="756" t="s">
        <v>3352</v>
      </c>
      <c r="H48" s="760">
        <v>2</v>
      </c>
      <c r="I48" s="760">
        <v>438</v>
      </c>
      <c r="J48" s="756"/>
      <c r="K48" s="756">
        <v>219</v>
      </c>
      <c r="L48" s="760"/>
      <c r="M48" s="760"/>
      <c r="N48" s="756"/>
      <c r="O48" s="756"/>
      <c r="P48" s="760"/>
      <c r="Q48" s="760"/>
      <c r="R48" s="774"/>
      <c r="S48" s="761"/>
    </row>
    <row r="49" spans="1:19" ht="14.4" customHeight="1" x14ac:dyDescent="0.3">
      <c r="A49" s="755" t="s">
        <v>3322</v>
      </c>
      <c r="B49" s="756" t="s">
        <v>3323</v>
      </c>
      <c r="C49" s="756" t="s">
        <v>549</v>
      </c>
      <c r="D49" s="756" t="s">
        <v>1975</v>
      </c>
      <c r="E49" s="756" t="s">
        <v>3324</v>
      </c>
      <c r="F49" s="756" t="s">
        <v>3325</v>
      </c>
      <c r="G49" s="756" t="s">
        <v>3326</v>
      </c>
      <c r="H49" s="760">
        <v>2</v>
      </c>
      <c r="I49" s="760">
        <v>216.5</v>
      </c>
      <c r="J49" s="756">
        <v>0.5</v>
      </c>
      <c r="K49" s="756">
        <v>108.25</v>
      </c>
      <c r="L49" s="760">
        <v>4</v>
      </c>
      <c r="M49" s="760">
        <v>433</v>
      </c>
      <c r="N49" s="756">
        <v>1</v>
      </c>
      <c r="O49" s="756">
        <v>108.25</v>
      </c>
      <c r="P49" s="760">
        <v>4</v>
      </c>
      <c r="Q49" s="760">
        <v>433</v>
      </c>
      <c r="R49" s="774">
        <v>1</v>
      </c>
      <c r="S49" s="761">
        <v>108.25</v>
      </c>
    </row>
    <row r="50" spans="1:19" ht="14.4" customHeight="1" x14ac:dyDescent="0.3">
      <c r="A50" s="755" t="s">
        <v>3322</v>
      </c>
      <c r="B50" s="756" t="s">
        <v>3323</v>
      </c>
      <c r="C50" s="756" t="s">
        <v>549</v>
      </c>
      <c r="D50" s="756" t="s">
        <v>1975</v>
      </c>
      <c r="E50" s="756" t="s">
        <v>3324</v>
      </c>
      <c r="F50" s="756" t="s">
        <v>3327</v>
      </c>
      <c r="G50" s="756" t="s">
        <v>1827</v>
      </c>
      <c r="H50" s="760"/>
      <c r="I50" s="760"/>
      <c r="J50" s="756"/>
      <c r="K50" s="756"/>
      <c r="L50" s="760">
        <v>2</v>
      </c>
      <c r="M50" s="760">
        <v>122.8</v>
      </c>
      <c r="N50" s="756">
        <v>1</v>
      </c>
      <c r="O50" s="756">
        <v>61.4</v>
      </c>
      <c r="P50" s="760">
        <v>1</v>
      </c>
      <c r="Q50" s="760">
        <v>61.4</v>
      </c>
      <c r="R50" s="774">
        <v>0.5</v>
      </c>
      <c r="S50" s="761">
        <v>61.4</v>
      </c>
    </row>
    <row r="51" spans="1:19" ht="14.4" customHeight="1" x14ac:dyDescent="0.3">
      <c r="A51" s="755" t="s">
        <v>3322</v>
      </c>
      <c r="B51" s="756" t="s">
        <v>3323</v>
      </c>
      <c r="C51" s="756" t="s">
        <v>549</v>
      </c>
      <c r="D51" s="756" t="s">
        <v>1975</v>
      </c>
      <c r="E51" s="756" t="s">
        <v>3324</v>
      </c>
      <c r="F51" s="756" t="s">
        <v>3329</v>
      </c>
      <c r="G51" s="756" t="s">
        <v>3330</v>
      </c>
      <c r="H51" s="760">
        <v>10</v>
      </c>
      <c r="I51" s="760">
        <v>568.4</v>
      </c>
      <c r="J51" s="756">
        <v>0.5</v>
      </c>
      <c r="K51" s="756">
        <v>56.839999999999996</v>
      </c>
      <c r="L51" s="760">
        <v>20</v>
      </c>
      <c r="M51" s="760">
        <v>1136.8</v>
      </c>
      <c r="N51" s="756">
        <v>1</v>
      </c>
      <c r="O51" s="756">
        <v>56.839999999999996</v>
      </c>
      <c r="P51" s="760"/>
      <c r="Q51" s="760"/>
      <c r="R51" s="774"/>
      <c r="S51" s="761"/>
    </row>
    <row r="52" spans="1:19" ht="14.4" customHeight="1" x14ac:dyDescent="0.3">
      <c r="A52" s="755" t="s">
        <v>3322</v>
      </c>
      <c r="B52" s="756" t="s">
        <v>3323</v>
      </c>
      <c r="C52" s="756" t="s">
        <v>549</v>
      </c>
      <c r="D52" s="756" t="s">
        <v>1975</v>
      </c>
      <c r="E52" s="756" t="s">
        <v>3324</v>
      </c>
      <c r="F52" s="756" t="s">
        <v>3331</v>
      </c>
      <c r="G52" s="756" t="s">
        <v>3330</v>
      </c>
      <c r="H52" s="760"/>
      <c r="I52" s="760"/>
      <c r="J52" s="756"/>
      <c r="K52" s="756"/>
      <c r="L52" s="760"/>
      <c r="M52" s="760"/>
      <c r="N52" s="756"/>
      <c r="O52" s="756"/>
      <c r="P52" s="760">
        <v>20</v>
      </c>
      <c r="Q52" s="760">
        <v>2088.8000000000002</v>
      </c>
      <c r="R52" s="774"/>
      <c r="S52" s="761">
        <v>104.44000000000001</v>
      </c>
    </row>
    <row r="53" spans="1:19" ht="14.4" customHeight="1" x14ac:dyDescent="0.3">
      <c r="A53" s="755" t="s">
        <v>3322</v>
      </c>
      <c r="B53" s="756" t="s">
        <v>3323</v>
      </c>
      <c r="C53" s="756" t="s">
        <v>549</v>
      </c>
      <c r="D53" s="756" t="s">
        <v>1975</v>
      </c>
      <c r="E53" s="756" t="s">
        <v>3332</v>
      </c>
      <c r="F53" s="756" t="s">
        <v>3333</v>
      </c>
      <c r="G53" s="756" t="s">
        <v>3334</v>
      </c>
      <c r="H53" s="760">
        <v>9</v>
      </c>
      <c r="I53" s="760">
        <v>315</v>
      </c>
      <c r="J53" s="756">
        <v>0.65488565488565487</v>
      </c>
      <c r="K53" s="756">
        <v>35</v>
      </c>
      <c r="L53" s="760">
        <v>13</v>
      </c>
      <c r="M53" s="760">
        <v>481</v>
      </c>
      <c r="N53" s="756">
        <v>1</v>
      </c>
      <c r="O53" s="756">
        <v>37</v>
      </c>
      <c r="P53" s="760">
        <v>15</v>
      </c>
      <c r="Q53" s="760">
        <v>555</v>
      </c>
      <c r="R53" s="774">
        <v>1.1538461538461537</v>
      </c>
      <c r="S53" s="761">
        <v>37</v>
      </c>
    </row>
    <row r="54" spans="1:19" ht="14.4" customHeight="1" x14ac:dyDescent="0.3">
      <c r="A54" s="755" t="s">
        <v>3322</v>
      </c>
      <c r="B54" s="756" t="s">
        <v>3323</v>
      </c>
      <c r="C54" s="756" t="s">
        <v>549</v>
      </c>
      <c r="D54" s="756" t="s">
        <v>1975</v>
      </c>
      <c r="E54" s="756" t="s">
        <v>3332</v>
      </c>
      <c r="F54" s="756" t="s">
        <v>3339</v>
      </c>
      <c r="G54" s="756" t="s">
        <v>3340</v>
      </c>
      <c r="H54" s="760">
        <v>3</v>
      </c>
      <c r="I54" s="760">
        <v>1314</v>
      </c>
      <c r="J54" s="756">
        <v>0.93390191897654584</v>
      </c>
      <c r="K54" s="756">
        <v>438</v>
      </c>
      <c r="L54" s="760">
        <v>3</v>
      </c>
      <c r="M54" s="760">
        <v>1407</v>
      </c>
      <c r="N54" s="756">
        <v>1</v>
      </c>
      <c r="O54" s="756">
        <v>469</v>
      </c>
      <c r="P54" s="760">
        <v>1</v>
      </c>
      <c r="Q54" s="760">
        <v>470</v>
      </c>
      <c r="R54" s="774">
        <v>0.33404406538734899</v>
      </c>
      <c r="S54" s="761">
        <v>470</v>
      </c>
    </row>
    <row r="55" spans="1:19" ht="14.4" customHeight="1" x14ac:dyDescent="0.3">
      <c r="A55" s="755" t="s">
        <v>3322</v>
      </c>
      <c r="B55" s="756" t="s">
        <v>3323</v>
      </c>
      <c r="C55" s="756" t="s">
        <v>549</v>
      </c>
      <c r="D55" s="756" t="s">
        <v>1975</v>
      </c>
      <c r="E55" s="756" t="s">
        <v>3332</v>
      </c>
      <c r="F55" s="756" t="s">
        <v>3341</v>
      </c>
      <c r="G55" s="756" t="s">
        <v>3342</v>
      </c>
      <c r="H55" s="760"/>
      <c r="I55" s="760"/>
      <c r="J55" s="756"/>
      <c r="K55" s="756"/>
      <c r="L55" s="760">
        <v>3</v>
      </c>
      <c r="M55" s="760">
        <v>100</v>
      </c>
      <c r="N55" s="756">
        <v>1</v>
      </c>
      <c r="O55" s="756">
        <v>33.333333333333336</v>
      </c>
      <c r="P55" s="760">
        <v>2</v>
      </c>
      <c r="Q55" s="760">
        <v>66.67</v>
      </c>
      <c r="R55" s="774">
        <v>0.66670000000000007</v>
      </c>
      <c r="S55" s="761">
        <v>33.335000000000001</v>
      </c>
    </row>
    <row r="56" spans="1:19" ht="14.4" customHeight="1" x14ac:dyDescent="0.3">
      <c r="A56" s="755" t="s">
        <v>3322</v>
      </c>
      <c r="B56" s="756" t="s">
        <v>3323</v>
      </c>
      <c r="C56" s="756" t="s">
        <v>549</v>
      </c>
      <c r="D56" s="756" t="s">
        <v>1975</v>
      </c>
      <c r="E56" s="756" t="s">
        <v>3332</v>
      </c>
      <c r="F56" s="756" t="s">
        <v>3343</v>
      </c>
      <c r="G56" s="756" t="s">
        <v>3344</v>
      </c>
      <c r="H56" s="760">
        <v>14</v>
      </c>
      <c r="I56" s="760">
        <v>504</v>
      </c>
      <c r="J56" s="756">
        <v>0.90810810810810816</v>
      </c>
      <c r="K56" s="756">
        <v>36</v>
      </c>
      <c r="L56" s="760">
        <v>15</v>
      </c>
      <c r="M56" s="760">
        <v>555</v>
      </c>
      <c r="N56" s="756">
        <v>1</v>
      </c>
      <c r="O56" s="756">
        <v>37</v>
      </c>
      <c r="P56" s="760">
        <v>10</v>
      </c>
      <c r="Q56" s="760">
        <v>370</v>
      </c>
      <c r="R56" s="774">
        <v>0.66666666666666663</v>
      </c>
      <c r="S56" s="761">
        <v>37</v>
      </c>
    </row>
    <row r="57" spans="1:19" ht="14.4" customHeight="1" x14ac:dyDescent="0.3">
      <c r="A57" s="755" t="s">
        <v>3322</v>
      </c>
      <c r="B57" s="756" t="s">
        <v>3323</v>
      </c>
      <c r="C57" s="756" t="s">
        <v>549</v>
      </c>
      <c r="D57" s="756" t="s">
        <v>1975</v>
      </c>
      <c r="E57" s="756" t="s">
        <v>3332</v>
      </c>
      <c r="F57" s="756" t="s">
        <v>3345</v>
      </c>
      <c r="G57" s="756" t="s">
        <v>3346</v>
      </c>
      <c r="H57" s="760">
        <v>9</v>
      </c>
      <c r="I57" s="760">
        <v>1125</v>
      </c>
      <c r="J57" s="756">
        <v>1.0573308270676691</v>
      </c>
      <c r="K57" s="756">
        <v>125</v>
      </c>
      <c r="L57" s="760">
        <v>8</v>
      </c>
      <c r="M57" s="760">
        <v>1064</v>
      </c>
      <c r="N57" s="756">
        <v>1</v>
      </c>
      <c r="O57" s="756">
        <v>133</v>
      </c>
      <c r="P57" s="760">
        <v>7</v>
      </c>
      <c r="Q57" s="760">
        <v>931</v>
      </c>
      <c r="R57" s="774">
        <v>0.875</v>
      </c>
      <c r="S57" s="761">
        <v>133</v>
      </c>
    </row>
    <row r="58" spans="1:19" ht="14.4" customHeight="1" x14ac:dyDescent="0.3">
      <c r="A58" s="755" t="s">
        <v>3322</v>
      </c>
      <c r="B58" s="756" t="s">
        <v>3323</v>
      </c>
      <c r="C58" s="756" t="s">
        <v>549</v>
      </c>
      <c r="D58" s="756" t="s">
        <v>1975</v>
      </c>
      <c r="E58" s="756" t="s">
        <v>3332</v>
      </c>
      <c r="F58" s="756" t="s">
        <v>3349</v>
      </c>
      <c r="G58" s="756" t="s">
        <v>3350</v>
      </c>
      <c r="H58" s="760">
        <v>11</v>
      </c>
      <c r="I58" s="760">
        <v>1419</v>
      </c>
      <c r="J58" s="756">
        <v>0.5416030534351145</v>
      </c>
      <c r="K58" s="756">
        <v>129</v>
      </c>
      <c r="L58" s="760">
        <v>20</v>
      </c>
      <c r="M58" s="760">
        <v>2620</v>
      </c>
      <c r="N58" s="756">
        <v>1</v>
      </c>
      <c r="O58" s="756">
        <v>131</v>
      </c>
      <c r="P58" s="760">
        <v>20</v>
      </c>
      <c r="Q58" s="760">
        <v>2640</v>
      </c>
      <c r="R58" s="774">
        <v>1.0076335877862594</v>
      </c>
      <c r="S58" s="761">
        <v>132</v>
      </c>
    </row>
    <row r="59" spans="1:19" ht="14.4" customHeight="1" x14ac:dyDescent="0.3">
      <c r="A59" s="755" t="s">
        <v>3322</v>
      </c>
      <c r="B59" s="756" t="s">
        <v>3323</v>
      </c>
      <c r="C59" s="756" t="s">
        <v>549</v>
      </c>
      <c r="D59" s="756" t="s">
        <v>1975</v>
      </c>
      <c r="E59" s="756" t="s">
        <v>3332</v>
      </c>
      <c r="F59" s="756" t="s">
        <v>3351</v>
      </c>
      <c r="G59" s="756" t="s">
        <v>3352</v>
      </c>
      <c r="H59" s="760">
        <v>2</v>
      </c>
      <c r="I59" s="760">
        <v>438</v>
      </c>
      <c r="J59" s="756">
        <v>0.93191489361702129</v>
      </c>
      <c r="K59" s="756">
        <v>219</v>
      </c>
      <c r="L59" s="760">
        <v>2</v>
      </c>
      <c r="M59" s="760">
        <v>470</v>
      </c>
      <c r="N59" s="756">
        <v>1</v>
      </c>
      <c r="O59" s="756">
        <v>235</v>
      </c>
      <c r="P59" s="760">
        <v>1</v>
      </c>
      <c r="Q59" s="760">
        <v>235</v>
      </c>
      <c r="R59" s="774">
        <v>0.5</v>
      </c>
      <c r="S59" s="761">
        <v>235</v>
      </c>
    </row>
    <row r="60" spans="1:19" ht="14.4" customHeight="1" x14ac:dyDescent="0.3">
      <c r="A60" s="755" t="s">
        <v>3322</v>
      </c>
      <c r="B60" s="756" t="s">
        <v>3353</v>
      </c>
      <c r="C60" s="756" t="s">
        <v>549</v>
      </c>
      <c r="D60" s="756" t="s">
        <v>3317</v>
      </c>
      <c r="E60" s="756" t="s">
        <v>3324</v>
      </c>
      <c r="F60" s="756" t="s">
        <v>3325</v>
      </c>
      <c r="G60" s="756" t="s">
        <v>3326</v>
      </c>
      <c r="H60" s="760">
        <v>0.2</v>
      </c>
      <c r="I60" s="760">
        <v>21.65</v>
      </c>
      <c r="J60" s="756"/>
      <c r="K60" s="756">
        <v>108.24999999999999</v>
      </c>
      <c r="L60" s="760"/>
      <c r="M60" s="760"/>
      <c r="N60" s="756"/>
      <c r="O60" s="756"/>
      <c r="P60" s="760"/>
      <c r="Q60" s="760"/>
      <c r="R60" s="774"/>
      <c r="S60" s="761"/>
    </row>
    <row r="61" spans="1:19" ht="14.4" customHeight="1" x14ac:dyDescent="0.3">
      <c r="A61" s="755" t="s">
        <v>3322</v>
      </c>
      <c r="B61" s="756" t="s">
        <v>3353</v>
      </c>
      <c r="C61" s="756" t="s">
        <v>549</v>
      </c>
      <c r="D61" s="756" t="s">
        <v>3317</v>
      </c>
      <c r="E61" s="756" t="s">
        <v>3332</v>
      </c>
      <c r="F61" s="756" t="s">
        <v>3356</v>
      </c>
      <c r="G61" s="756" t="s">
        <v>3357</v>
      </c>
      <c r="H61" s="760">
        <v>8</v>
      </c>
      <c r="I61" s="760">
        <v>904</v>
      </c>
      <c r="J61" s="756">
        <v>7.4098360655737707</v>
      </c>
      <c r="K61" s="756">
        <v>113</v>
      </c>
      <c r="L61" s="760">
        <v>1</v>
      </c>
      <c r="M61" s="760">
        <v>122</v>
      </c>
      <c r="N61" s="756">
        <v>1</v>
      </c>
      <c r="O61" s="756">
        <v>122</v>
      </c>
      <c r="P61" s="760">
        <v>1</v>
      </c>
      <c r="Q61" s="760">
        <v>122</v>
      </c>
      <c r="R61" s="774">
        <v>1</v>
      </c>
      <c r="S61" s="761">
        <v>122</v>
      </c>
    </row>
    <row r="62" spans="1:19" ht="14.4" customHeight="1" x14ac:dyDescent="0.3">
      <c r="A62" s="755" t="s">
        <v>3322</v>
      </c>
      <c r="B62" s="756" t="s">
        <v>3353</v>
      </c>
      <c r="C62" s="756" t="s">
        <v>549</v>
      </c>
      <c r="D62" s="756" t="s">
        <v>3317</v>
      </c>
      <c r="E62" s="756" t="s">
        <v>3332</v>
      </c>
      <c r="F62" s="756" t="s">
        <v>3364</v>
      </c>
      <c r="G62" s="756" t="s">
        <v>3365</v>
      </c>
      <c r="H62" s="760">
        <v>1</v>
      </c>
      <c r="I62" s="760">
        <v>210</v>
      </c>
      <c r="J62" s="756"/>
      <c r="K62" s="756">
        <v>210</v>
      </c>
      <c r="L62" s="760"/>
      <c r="M62" s="760"/>
      <c r="N62" s="756"/>
      <c r="O62" s="756"/>
      <c r="P62" s="760"/>
      <c r="Q62" s="760"/>
      <c r="R62" s="774"/>
      <c r="S62" s="761"/>
    </row>
    <row r="63" spans="1:19" ht="14.4" customHeight="1" x14ac:dyDescent="0.3">
      <c r="A63" s="755" t="s">
        <v>3322</v>
      </c>
      <c r="B63" s="756" t="s">
        <v>3353</v>
      </c>
      <c r="C63" s="756" t="s">
        <v>549</v>
      </c>
      <c r="D63" s="756" t="s">
        <v>3317</v>
      </c>
      <c r="E63" s="756" t="s">
        <v>3332</v>
      </c>
      <c r="F63" s="756" t="s">
        <v>3341</v>
      </c>
      <c r="G63" s="756" t="s">
        <v>3342</v>
      </c>
      <c r="H63" s="760">
        <v>44</v>
      </c>
      <c r="I63" s="760">
        <v>433.33</v>
      </c>
      <c r="J63" s="756"/>
      <c r="K63" s="756">
        <v>9.8484090909090902</v>
      </c>
      <c r="L63" s="760"/>
      <c r="M63" s="760"/>
      <c r="N63" s="756"/>
      <c r="O63" s="756"/>
      <c r="P63" s="760"/>
      <c r="Q63" s="760"/>
      <c r="R63" s="774"/>
      <c r="S63" s="761"/>
    </row>
    <row r="64" spans="1:19" ht="14.4" customHeight="1" x14ac:dyDescent="0.3">
      <c r="A64" s="755" t="s">
        <v>3322</v>
      </c>
      <c r="B64" s="756" t="s">
        <v>3353</v>
      </c>
      <c r="C64" s="756" t="s">
        <v>549</v>
      </c>
      <c r="D64" s="756" t="s">
        <v>3317</v>
      </c>
      <c r="E64" s="756" t="s">
        <v>3332</v>
      </c>
      <c r="F64" s="756" t="s">
        <v>3343</v>
      </c>
      <c r="G64" s="756" t="s">
        <v>3344</v>
      </c>
      <c r="H64" s="760">
        <v>11</v>
      </c>
      <c r="I64" s="760">
        <v>396</v>
      </c>
      <c r="J64" s="756">
        <v>3.5675675675675675</v>
      </c>
      <c r="K64" s="756">
        <v>36</v>
      </c>
      <c r="L64" s="760">
        <v>3</v>
      </c>
      <c r="M64" s="760">
        <v>111</v>
      </c>
      <c r="N64" s="756">
        <v>1</v>
      </c>
      <c r="O64" s="756">
        <v>37</v>
      </c>
      <c r="P64" s="760"/>
      <c r="Q64" s="760"/>
      <c r="R64" s="774"/>
      <c r="S64" s="761"/>
    </row>
    <row r="65" spans="1:19" ht="14.4" customHeight="1" x14ac:dyDescent="0.3">
      <c r="A65" s="755" t="s">
        <v>3322</v>
      </c>
      <c r="B65" s="756" t="s">
        <v>3353</v>
      </c>
      <c r="C65" s="756" t="s">
        <v>549</v>
      </c>
      <c r="D65" s="756" t="s">
        <v>1967</v>
      </c>
      <c r="E65" s="756" t="s">
        <v>3324</v>
      </c>
      <c r="F65" s="756" t="s">
        <v>3325</v>
      </c>
      <c r="G65" s="756" t="s">
        <v>3326</v>
      </c>
      <c r="H65" s="760">
        <v>3.2</v>
      </c>
      <c r="I65" s="760">
        <v>346.4</v>
      </c>
      <c r="J65" s="756">
        <v>0.55172413793103436</v>
      </c>
      <c r="K65" s="756">
        <v>108.24999999999999</v>
      </c>
      <c r="L65" s="760">
        <v>5.7999999999999989</v>
      </c>
      <c r="M65" s="760">
        <v>627.85000000000014</v>
      </c>
      <c r="N65" s="756">
        <v>1</v>
      </c>
      <c r="O65" s="756">
        <v>108.25000000000004</v>
      </c>
      <c r="P65" s="760">
        <v>7.4</v>
      </c>
      <c r="Q65" s="760">
        <v>801.05</v>
      </c>
      <c r="R65" s="774">
        <v>1.2758620689655169</v>
      </c>
      <c r="S65" s="761">
        <v>108.24999999999999</v>
      </c>
    </row>
    <row r="66" spans="1:19" ht="14.4" customHeight="1" x14ac:dyDescent="0.3">
      <c r="A66" s="755" t="s">
        <v>3322</v>
      </c>
      <c r="B66" s="756" t="s">
        <v>3353</v>
      </c>
      <c r="C66" s="756" t="s">
        <v>549</v>
      </c>
      <c r="D66" s="756" t="s">
        <v>1967</v>
      </c>
      <c r="E66" s="756" t="s">
        <v>3324</v>
      </c>
      <c r="F66" s="756" t="s">
        <v>3327</v>
      </c>
      <c r="G66" s="756" t="s">
        <v>1827</v>
      </c>
      <c r="H66" s="760"/>
      <c r="I66" s="760"/>
      <c r="J66" s="756"/>
      <c r="K66" s="756"/>
      <c r="L66" s="760">
        <v>1.5</v>
      </c>
      <c r="M66" s="760">
        <v>92.1</v>
      </c>
      <c r="N66" s="756">
        <v>1</v>
      </c>
      <c r="O66" s="756">
        <v>61.4</v>
      </c>
      <c r="P66" s="760">
        <v>2.4</v>
      </c>
      <c r="Q66" s="760">
        <v>147.35999999999999</v>
      </c>
      <c r="R66" s="774">
        <v>1.5999999999999999</v>
      </c>
      <c r="S66" s="761">
        <v>61.4</v>
      </c>
    </row>
    <row r="67" spans="1:19" ht="14.4" customHeight="1" x14ac:dyDescent="0.3">
      <c r="A67" s="755" t="s">
        <v>3322</v>
      </c>
      <c r="B67" s="756" t="s">
        <v>3353</v>
      </c>
      <c r="C67" s="756" t="s">
        <v>549</v>
      </c>
      <c r="D67" s="756" t="s">
        <v>1967</v>
      </c>
      <c r="E67" s="756" t="s">
        <v>3324</v>
      </c>
      <c r="F67" s="756" t="s">
        <v>3329</v>
      </c>
      <c r="G67" s="756" t="s">
        <v>3330</v>
      </c>
      <c r="H67" s="760">
        <v>7</v>
      </c>
      <c r="I67" s="760">
        <v>397.88</v>
      </c>
      <c r="J67" s="756">
        <v>0.16437246963562752</v>
      </c>
      <c r="K67" s="756">
        <v>56.839999999999996</v>
      </c>
      <c r="L67" s="760">
        <v>25</v>
      </c>
      <c r="M67" s="760">
        <v>2420.6000000000004</v>
      </c>
      <c r="N67" s="756">
        <v>1</v>
      </c>
      <c r="O67" s="756">
        <v>96.824000000000012</v>
      </c>
      <c r="P67" s="760"/>
      <c r="Q67" s="760"/>
      <c r="R67" s="774"/>
      <c r="S67" s="761"/>
    </row>
    <row r="68" spans="1:19" ht="14.4" customHeight="1" x14ac:dyDescent="0.3">
      <c r="A68" s="755" t="s">
        <v>3322</v>
      </c>
      <c r="B68" s="756" t="s">
        <v>3353</v>
      </c>
      <c r="C68" s="756" t="s">
        <v>549</v>
      </c>
      <c r="D68" s="756" t="s">
        <v>1967</v>
      </c>
      <c r="E68" s="756" t="s">
        <v>3324</v>
      </c>
      <c r="F68" s="756" t="s">
        <v>3354</v>
      </c>
      <c r="G68" s="756" t="s">
        <v>3355</v>
      </c>
      <c r="H68" s="760"/>
      <c r="I68" s="760"/>
      <c r="J68" s="756"/>
      <c r="K68" s="756"/>
      <c r="L68" s="760">
        <v>13</v>
      </c>
      <c r="M68" s="760">
        <v>19581.64</v>
      </c>
      <c r="N68" s="756">
        <v>1</v>
      </c>
      <c r="O68" s="756">
        <v>1506.28</v>
      </c>
      <c r="P68" s="760">
        <v>1.9</v>
      </c>
      <c r="Q68" s="760">
        <v>2861.78</v>
      </c>
      <c r="R68" s="774">
        <v>0.14614608378052096</v>
      </c>
      <c r="S68" s="761">
        <v>1506.2000000000003</v>
      </c>
    </row>
    <row r="69" spans="1:19" ht="14.4" customHeight="1" x14ac:dyDescent="0.3">
      <c r="A69" s="755" t="s">
        <v>3322</v>
      </c>
      <c r="B69" s="756" t="s">
        <v>3353</v>
      </c>
      <c r="C69" s="756" t="s">
        <v>549</v>
      </c>
      <c r="D69" s="756" t="s">
        <v>1967</v>
      </c>
      <c r="E69" s="756" t="s">
        <v>3324</v>
      </c>
      <c r="F69" s="756" t="s">
        <v>3331</v>
      </c>
      <c r="G69" s="756" t="s">
        <v>3330</v>
      </c>
      <c r="H69" s="760"/>
      <c r="I69" s="760"/>
      <c r="J69" s="756"/>
      <c r="K69" s="756"/>
      <c r="L69" s="760"/>
      <c r="M69" s="760"/>
      <c r="N69" s="756"/>
      <c r="O69" s="756"/>
      <c r="P69" s="760">
        <v>20</v>
      </c>
      <c r="Q69" s="760">
        <v>2088.8000000000002</v>
      </c>
      <c r="R69" s="774"/>
      <c r="S69" s="761">
        <v>104.44000000000001</v>
      </c>
    </row>
    <row r="70" spans="1:19" ht="14.4" customHeight="1" x14ac:dyDescent="0.3">
      <c r="A70" s="755" t="s">
        <v>3322</v>
      </c>
      <c r="B70" s="756" t="s">
        <v>3353</v>
      </c>
      <c r="C70" s="756" t="s">
        <v>549</v>
      </c>
      <c r="D70" s="756" t="s">
        <v>1967</v>
      </c>
      <c r="E70" s="756" t="s">
        <v>3332</v>
      </c>
      <c r="F70" s="756" t="s">
        <v>3356</v>
      </c>
      <c r="G70" s="756" t="s">
        <v>3357</v>
      </c>
      <c r="H70" s="760">
        <v>24</v>
      </c>
      <c r="I70" s="760">
        <v>2712</v>
      </c>
      <c r="J70" s="756">
        <v>0.79391100702576112</v>
      </c>
      <c r="K70" s="756">
        <v>113</v>
      </c>
      <c r="L70" s="760">
        <v>28</v>
      </c>
      <c r="M70" s="760">
        <v>3416</v>
      </c>
      <c r="N70" s="756">
        <v>1</v>
      </c>
      <c r="O70" s="756">
        <v>122</v>
      </c>
      <c r="P70" s="760">
        <v>17</v>
      </c>
      <c r="Q70" s="760">
        <v>2074</v>
      </c>
      <c r="R70" s="774">
        <v>0.6071428571428571</v>
      </c>
      <c r="S70" s="761">
        <v>122</v>
      </c>
    </row>
    <row r="71" spans="1:19" ht="14.4" customHeight="1" x14ac:dyDescent="0.3">
      <c r="A71" s="755" t="s">
        <v>3322</v>
      </c>
      <c r="B71" s="756" t="s">
        <v>3353</v>
      </c>
      <c r="C71" s="756" t="s">
        <v>549</v>
      </c>
      <c r="D71" s="756" t="s">
        <v>1967</v>
      </c>
      <c r="E71" s="756" t="s">
        <v>3332</v>
      </c>
      <c r="F71" s="756" t="s">
        <v>3358</v>
      </c>
      <c r="G71" s="756" t="s">
        <v>3359</v>
      </c>
      <c r="H71" s="760">
        <v>5</v>
      </c>
      <c r="I71" s="760">
        <v>405</v>
      </c>
      <c r="J71" s="756">
        <v>1.6265060240963856</v>
      </c>
      <c r="K71" s="756">
        <v>81</v>
      </c>
      <c r="L71" s="760">
        <v>3</v>
      </c>
      <c r="M71" s="760">
        <v>249</v>
      </c>
      <c r="N71" s="756">
        <v>1</v>
      </c>
      <c r="O71" s="756">
        <v>83</v>
      </c>
      <c r="P71" s="760">
        <v>5</v>
      </c>
      <c r="Q71" s="760">
        <v>415</v>
      </c>
      <c r="R71" s="774">
        <v>1.6666666666666667</v>
      </c>
      <c r="S71" s="761">
        <v>83</v>
      </c>
    </row>
    <row r="72" spans="1:19" ht="14.4" customHeight="1" x14ac:dyDescent="0.3">
      <c r="A72" s="755" t="s">
        <v>3322</v>
      </c>
      <c r="B72" s="756" t="s">
        <v>3353</v>
      </c>
      <c r="C72" s="756" t="s">
        <v>549</v>
      </c>
      <c r="D72" s="756" t="s">
        <v>1967</v>
      </c>
      <c r="E72" s="756" t="s">
        <v>3332</v>
      </c>
      <c r="F72" s="756" t="s">
        <v>3333</v>
      </c>
      <c r="G72" s="756" t="s">
        <v>3334</v>
      </c>
      <c r="H72" s="760">
        <v>110</v>
      </c>
      <c r="I72" s="760">
        <v>3850</v>
      </c>
      <c r="J72" s="756">
        <v>1.7058041648205582</v>
      </c>
      <c r="K72" s="756">
        <v>35</v>
      </c>
      <c r="L72" s="760">
        <v>61</v>
      </c>
      <c r="M72" s="760">
        <v>2257</v>
      </c>
      <c r="N72" s="756">
        <v>1</v>
      </c>
      <c r="O72" s="756">
        <v>37</v>
      </c>
      <c r="P72" s="760">
        <v>42</v>
      </c>
      <c r="Q72" s="760">
        <v>1554</v>
      </c>
      <c r="R72" s="774">
        <v>0.68852459016393441</v>
      </c>
      <c r="S72" s="761">
        <v>37</v>
      </c>
    </row>
    <row r="73" spans="1:19" ht="14.4" customHeight="1" x14ac:dyDescent="0.3">
      <c r="A73" s="755" t="s">
        <v>3322</v>
      </c>
      <c r="B73" s="756" t="s">
        <v>3353</v>
      </c>
      <c r="C73" s="756" t="s">
        <v>549</v>
      </c>
      <c r="D73" s="756" t="s">
        <v>1967</v>
      </c>
      <c r="E73" s="756" t="s">
        <v>3332</v>
      </c>
      <c r="F73" s="756" t="s">
        <v>3360</v>
      </c>
      <c r="G73" s="756" t="s">
        <v>3361</v>
      </c>
      <c r="H73" s="760"/>
      <c r="I73" s="760"/>
      <c r="J73" s="756"/>
      <c r="K73" s="756"/>
      <c r="L73" s="760">
        <v>1</v>
      </c>
      <c r="M73" s="760">
        <v>701</v>
      </c>
      <c r="N73" s="756">
        <v>1</v>
      </c>
      <c r="O73" s="756">
        <v>701</v>
      </c>
      <c r="P73" s="760"/>
      <c r="Q73" s="760"/>
      <c r="R73" s="774"/>
      <c r="S73" s="761"/>
    </row>
    <row r="74" spans="1:19" ht="14.4" customHeight="1" x14ac:dyDescent="0.3">
      <c r="A74" s="755" t="s">
        <v>3322</v>
      </c>
      <c r="B74" s="756" t="s">
        <v>3353</v>
      </c>
      <c r="C74" s="756" t="s">
        <v>549</v>
      </c>
      <c r="D74" s="756" t="s">
        <v>1967</v>
      </c>
      <c r="E74" s="756" t="s">
        <v>3332</v>
      </c>
      <c r="F74" s="756" t="s">
        <v>3362</v>
      </c>
      <c r="G74" s="756" t="s">
        <v>3363</v>
      </c>
      <c r="H74" s="760">
        <v>5</v>
      </c>
      <c r="I74" s="760">
        <v>2095</v>
      </c>
      <c r="J74" s="756">
        <v>1.179617117117117</v>
      </c>
      <c r="K74" s="756">
        <v>419</v>
      </c>
      <c r="L74" s="760">
        <v>4</v>
      </c>
      <c r="M74" s="760">
        <v>1776</v>
      </c>
      <c r="N74" s="756">
        <v>1</v>
      </c>
      <c r="O74" s="756">
        <v>444</v>
      </c>
      <c r="P74" s="760"/>
      <c r="Q74" s="760"/>
      <c r="R74" s="774"/>
      <c r="S74" s="761"/>
    </row>
    <row r="75" spans="1:19" ht="14.4" customHeight="1" x14ac:dyDescent="0.3">
      <c r="A75" s="755" t="s">
        <v>3322</v>
      </c>
      <c r="B75" s="756" t="s">
        <v>3353</v>
      </c>
      <c r="C75" s="756" t="s">
        <v>549</v>
      </c>
      <c r="D75" s="756" t="s">
        <v>1967</v>
      </c>
      <c r="E75" s="756" t="s">
        <v>3332</v>
      </c>
      <c r="F75" s="756" t="s">
        <v>3364</v>
      </c>
      <c r="G75" s="756" t="s">
        <v>3365</v>
      </c>
      <c r="H75" s="760">
        <v>11</v>
      </c>
      <c r="I75" s="760">
        <v>2310</v>
      </c>
      <c r="J75" s="756">
        <v>2.0810810810810811</v>
      </c>
      <c r="K75" s="756">
        <v>210</v>
      </c>
      <c r="L75" s="760">
        <v>5</v>
      </c>
      <c r="M75" s="760">
        <v>1110</v>
      </c>
      <c r="N75" s="756">
        <v>1</v>
      </c>
      <c r="O75" s="756">
        <v>222</v>
      </c>
      <c r="P75" s="760">
        <v>1</v>
      </c>
      <c r="Q75" s="760">
        <v>223</v>
      </c>
      <c r="R75" s="774">
        <v>0.2009009009009009</v>
      </c>
      <c r="S75" s="761">
        <v>223</v>
      </c>
    </row>
    <row r="76" spans="1:19" ht="14.4" customHeight="1" x14ac:dyDescent="0.3">
      <c r="A76" s="755" t="s">
        <v>3322</v>
      </c>
      <c r="B76" s="756" t="s">
        <v>3353</v>
      </c>
      <c r="C76" s="756" t="s">
        <v>549</v>
      </c>
      <c r="D76" s="756" t="s">
        <v>1967</v>
      </c>
      <c r="E76" s="756" t="s">
        <v>3332</v>
      </c>
      <c r="F76" s="756" t="s">
        <v>3341</v>
      </c>
      <c r="G76" s="756" t="s">
        <v>3342</v>
      </c>
      <c r="H76" s="760"/>
      <c r="I76" s="760"/>
      <c r="J76" s="756"/>
      <c r="K76" s="756"/>
      <c r="L76" s="760">
        <v>16</v>
      </c>
      <c r="M76" s="760">
        <v>533.33000000000004</v>
      </c>
      <c r="N76" s="756">
        <v>1</v>
      </c>
      <c r="O76" s="756">
        <v>33.333125000000003</v>
      </c>
      <c r="P76" s="760">
        <v>34</v>
      </c>
      <c r="Q76" s="760">
        <v>1133.33</v>
      </c>
      <c r="R76" s="774">
        <v>2.1250070312939453</v>
      </c>
      <c r="S76" s="761">
        <v>33.333235294117642</v>
      </c>
    </row>
    <row r="77" spans="1:19" ht="14.4" customHeight="1" x14ac:dyDescent="0.3">
      <c r="A77" s="755" t="s">
        <v>3322</v>
      </c>
      <c r="B77" s="756" t="s">
        <v>3353</v>
      </c>
      <c r="C77" s="756" t="s">
        <v>549</v>
      </c>
      <c r="D77" s="756" t="s">
        <v>1967</v>
      </c>
      <c r="E77" s="756" t="s">
        <v>3332</v>
      </c>
      <c r="F77" s="756" t="s">
        <v>3366</v>
      </c>
      <c r="G77" s="756" t="s">
        <v>3367</v>
      </c>
      <c r="H77" s="760">
        <v>5</v>
      </c>
      <c r="I77" s="760">
        <v>1655</v>
      </c>
      <c r="J77" s="756">
        <v>1.1687853107344632</v>
      </c>
      <c r="K77" s="756">
        <v>331</v>
      </c>
      <c r="L77" s="760">
        <v>4</v>
      </c>
      <c r="M77" s="760">
        <v>1416</v>
      </c>
      <c r="N77" s="756">
        <v>1</v>
      </c>
      <c r="O77" s="756">
        <v>354</v>
      </c>
      <c r="P77" s="760">
        <v>3</v>
      </c>
      <c r="Q77" s="760">
        <v>1065</v>
      </c>
      <c r="R77" s="774">
        <v>0.7521186440677966</v>
      </c>
      <c r="S77" s="761">
        <v>355</v>
      </c>
    </row>
    <row r="78" spans="1:19" ht="14.4" customHeight="1" x14ac:dyDescent="0.3">
      <c r="A78" s="755" t="s">
        <v>3322</v>
      </c>
      <c r="B78" s="756" t="s">
        <v>3353</v>
      </c>
      <c r="C78" s="756" t="s">
        <v>549</v>
      </c>
      <c r="D78" s="756" t="s">
        <v>1967</v>
      </c>
      <c r="E78" s="756" t="s">
        <v>3332</v>
      </c>
      <c r="F78" s="756" t="s">
        <v>3343</v>
      </c>
      <c r="G78" s="756" t="s">
        <v>3344</v>
      </c>
      <c r="H78" s="760">
        <v>31</v>
      </c>
      <c r="I78" s="760">
        <v>1116</v>
      </c>
      <c r="J78" s="756">
        <v>0.77338877338877343</v>
      </c>
      <c r="K78" s="756">
        <v>36</v>
      </c>
      <c r="L78" s="760">
        <v>39</v>
      </c>
      <c r="M78" s="760">
        <v>1443</v>
      </c>
      <c r="N78" s="756">
        <v>1</v>
      </c>
      <c r="O78" s="756">
        <v>37</v>
      </c>
      <c r="P78" s="760">
        <v>23</v>
      </c>
      <c r="Q78" s="760">
        <v>851</v>
      </c>
      <c r="R78" s="774">
        <v>0.58974358974358976</v>
      </c>
      <c r="S78" s="761">
        <v>37</v>
      </c>
    </row>
    <row r="79" spans="1:19" ht="14.4" customHeight="1" x14ac:dyDescent="0.3">
      <c r="A79" s="755" t="s">
        <v>3322</v>
      </c>
      <c r="B79" s="756" t="s">
        <v>3353</v>
      </c>
      <c r="C79" s="756" t="s">
        <v>549</v>
      </c>
      <c r="D79" s="756" t="s">
        <v>1967</v>
      </c>
      <c r="E79" s="756" t="s">
        <v>3332</v>
      </c>
      <c r="F79" s="756" t="s">
        <v>3347</v>
      </c>
      <c r="G79" s="756" t="s">
        <v>3348</v>
      </c>
      <c r="H79" s="760">
        <v>2</v>
      </c>
      <c r="I79" s="760">
        <v>62</v>
      </c>
      <c r="J79" s="756"/>
      <c r="K79" s="756">
        <v>31</v>
      </c>
      <c r="L79" s="760"/>
      <c r="M79" s="760"/>
      <c r="N79" s="756"/>
      <c r="O79" s="756"/>
      <c r="P79" s="760">
        <v>5</v>
      </c>
      <c r="Q79" s="760">
        <v>160</v>
      </c>
      <c r="R79" s="774"/>
      <c r="S79" s="761">
        <v>32</v>
      </c>
    </row>
    <row r="80" spans="1:19" ht="14.4" customHeight="1" x14ac:dyDescent="0.3">
      <c r="A80" s="755" t="s">
        <v>3322</v>
      </c>
      <c r="B80" s="756" t="s">
        <v>3353</v>
      </c>
      <c r="C80" s="756" t="s">
        <v>549</v>
      </c>
      <c r="D80" s="756" t="s">
        <v>1967</v>
      </c>
      <c r="E80" s="756" t="s">
        <v>3332</v>
      </c>
      <c r="F80" s="756" t="s">
        <v>3349</v>
      </c>
      <c r="G80" s="756" t="s">
        <v>3350</v>
      </c>
      <c r="H80" s="760">
        <v>24</v>
      </c>
      <c r="I80" s="760">
        <v>3096</v>
      </c>
      <c r="J80" s="756">
        <v>0.4544920728126835</v>
      </c>
      <c r="K80" s="756">
        <v>129</v>
      </c>
      <c r="L80" s="760">
        <v>52</v>
      </c>
      <c r="M80" s="760">
        <v>6812</v>
      </c>
      <c r="N80" s="756">
        <v>1</v>
      </c>
      <c r="O80" s="756">
        <v>131</v>
      </c>
      <c r="P80" s="760">
        <v>70</v>
      </c>
      <c r="Q80" s="760">
        <v>9240</v>
      </c>
      <c r="R80" s="774">
        <v>1.3564298297122726</v>
      </c>
      <c r="S80" s="761">
        <v>132</v>
      </c>
    </row>
    <row r="81" spans="1:19" ht="14.4" customHeight="1" x14ac:dyDescent="0.3">
      <c r="A81" s="755" t="s">
        <v>3322</v>
      </c>
      <c r="B81" s="756" t="s">
        <v>3353</v>
      </c>
      <c r="C81" s="756" t="s">
        <v>549</v>
      </c>
      <c r="D81" s="756" t="s">
        <v>1967</v>
      </c>
      <c r="E81" s="756" t="s">
        <v>3332</v>
      </c>
      <c r="F81" s="756" t="s">
        <v>3368</v>
      </c>
      <c r="G81" s="756" t="s">
        <v>3369</v>
      </c>
      <c r="H81" s="760">
        <v>29</v>
      </c>
      <c r="I81" s="760">
        <v>4785</v>
      </c>
      <c r="J81" s="756">
        <v>0.69317687961755758</v>
      </c>
      <c r="K81" s="756">
        <v>165</v>
      </c>
      <c r="L81" s="760">
        <v>39</v>
      </c>
      <c r="M81" s="760">
        <v>6903</v>
      </c>
      <c r="N81" s="756">
        <v>1</v>
      </c>
      <c r="O81" s="756">
        <v>177</v>
      </c>
      <c r="P81" s="760">
        <v>32</v>
      </c>
      <c r="Q81" s="760">
        <v>5664</v>
      </c>
      <c r="R81" s="774">
        <v>0.82051282051282048</v>
      </c>
      <c r="S81" s="761">
        <v>177</v>
      </c>
    </row>
    <row r="82" spans="1:19" ht="14.4" customHeight="1" x14ac:dyDescent="0.3">
      <c r="A82" s="755" t="s">
        <v>3322</v>
      </c>
      <c r="B82" s="756" t="s">
        <v>3353</v>
      </c>
      <c r="C82" s="756" t="s">
        <v>549</v>
      </c>
      <c r="D82" s="756" t="s">
        <v>1969</v>
      </c>
      <c r="E82" s="756" t="s">
        <v>3324</v>
      </c>
      <c r="F82" s="756" t="s">
        <v>3325</v>
      </c>
      <c r="G82" s="756" t="s">
        <v>3326</v>
      </c>
      <c r="H82" s="760"/>
      <c r="I82" s="760"/>
      <c r="J82" s="756"/>
      <c r="K82" s="756"/>
      <c r="L82" s="760"/>
      <c r="M82" s="760"/>
      <c r="N82" s="756"/>
      <c r="O82" s="756"/>
      <c r="P82" s="760">
        <v>0.2</v>
      </c>
      <c r="Q82" s="760">
        <v>21.65</v>
      </c>
      <c r="R82" s="774"/>
      <c r="S82" s="761">
        <v>108.24999999999999</v>
      </c>
    </row>
    <row r="83" spans="1:19" ht="14.4" customHeight="1" x14ac:dyDescent="0.3">
      <c r="A83" s="755" t="s">
        <v>3322</v>
      </c>
      <c r="B83" s="756" t="s">
        <v>3353</v>
      </c>
      <c r="C83" s="756" t="s">
        <v>549</v>
      </c>
      <c r="D83" s="756" t="s">
        <v>1969</v>
      </c>
      <c r="E83" s="756" t="s">
        <v>3332</v>
      </c>
      <c r="F83" s="756" t="s">
        <v>3356</v>
      </c>
      <c r="G83" s="756" t="s">
        <v>3357</v>
      </c>
      <c r="H83" s="760"/>
      <c r="I83" s="760"/>
      <c r="J83" s="756"/>
      <c r="K83" s="756"/>
      <c r="L83" s="760">
        <v>1</v>
      </c>
      <c r="M83" s="760">
        <v>122</v>
      </c>
      <c r="N83" s="756">
        <v>1</v>
      </c>
      <c r="O83" s="756">
        <v>122</v>
      </c>
      <c r="P83" s="760"/>
      <c r="Q83" s="760"/>
      <c r="R83" s="774"/>
      <c r="S83" s="761"/>
    </row>
    <row r="84" spans="1:19" ht="14.4" customHeight="1" x14ac:dyDescent="0.3">
      <c r="A84" s="755" t="s">
        <v>3322</v>
      </c>
      <c r="B84" s="756" t="s">
        <v>3353</v>
      </c>
      <c r="C84" s="756" t="s">
        <v>549</v>
      </c>
      <c r="D84" s="756" t="s">
        <v>1969</v>
      </c>
      <c r="E84" s="756" t="s">
        <v>3332</v>
      </c>
      <c r="F84" s="756" t="s">
        <v>3333</v>
      </c>
      <c r="G84" s="756" t="s">
        <v>3334</v>
      </c>
      <c r="H84" s="760">
        <v>3</v>
      </c>
      <c r="I84" s="760">
        <v>105</v>
      </c>
      <c r="J84" s="756">
        <v>0.94594594594594594</v>
      </c>
      <c r="K84" s="756">
        <v>35</v>
      </c>
      <c r="L84" s="760">
        <v>3</v>
      </c>
      <c r="M84" s="760">
        <v>111</v>
      </c>
      <c r="N84" s="756">
        <v>1</v>
      </c>
      <c r="O84" s="756">
        <v>37</v>
      </c>
      <c r="P84" s="760">
        <v>2</v>
      </c>
      <c r="Q84" s="760">
        <v>74</v>
      </c>
      <c r="R84" s="774">
        <v>0.66666666666666663</v>
      </c>
      <c r="S84" s="761">
        <v>37</v>
      </c>
    </row>
    <row r="85" spans="1:19" ht="14.4" customHeight="1" x14ac:dyDescent="0.3">
      <c r="A85" s="755" t="s">
        <v>3322</v>
      </c>
      <c r="B85" s="756" t="s">
        <v>3353</v>
      </c>
      <c r="C85" s="756" t="s">
        <v>549</v>
      </c>
      <c r="D85" s="756" t="s">
        <v>1969</v>
      </c>
      <c r="E85" s="756" t="s">
        <v>3332</v>
      </c>
      <c r="F85" s="756" t="s">
        <v>3341</v>
      </c>
      <c r="G85" s="756" t="s">
        <v>3342</v>
      </c>
      <c r="H85" s="760"/>
      <c r="I85" s="760"/>
      <c r="J85" s="756"/>
      <c r="K85" s="756"/>
      <c r="L85" s="760">
        <v>1</v>
      </c>
      <c r="M85" s="760">
        <v>33.33</v>
      </c>
      <c r="N85" s="756">
        <v>1</v>
      </c>
      <c r="O85" s="756">
        <v>33.33</v>
      </c>
      <c r="P85" s="760"/>
      <c r="Q85" s="760"/>
      <c r="R85" s="774"/>
      <c r="S85" s="761"/>
    </row>
    <row r="86" spans="1:19" ht="14.4" customHeight="1" x14ac:dyDescent="0.3">
      <c r="A86" s="755" t="s">
        <v>3322</v>
      </c>
      <c r="B86" s="756" t="s">
        <v>3353</v>
      </c>
      <c r="C86" s="756" t="s">
        <v>549</v>
      </c>
      <c r="D86" s="756" t="s">
        <v>1969</v>
      </c>
      <c r="E86" s="756" t="s">
        <v>3332</v>
      </c>
      <c r="F86" s="756" t="s">
        <v>3366</v>
      </c>
      <c r="G86" s="756" t="s">
        <v>3367</v>
      </c>
      <c r="H86" s="760"/>
      <c r="I86" s="760"/>
      <c r="J86" s="756"/>
      <c r="K86" s="756"/>
      <c r="L86" s="760">
        <v>1</v>
      </c>
      <c r="M86" s="760">
        <v>354</v>
      </c>
      <c r="N86" s="756">
        <v>1</v>
      </c>
      <c r="O86" s="756">
        <v>354</v>
      </c>
      <c r="P86" s="760"/>
      <c r="Q86" s="760"/>
      <c r="R86" s="774"/>
      <c r="S86" s="761"/>
    </row>
    <row r="87" spans="1:19" ht="14.4" customHeight="1" x14ac:dyDescent="0.3">
      <c r="A87" s="755" t="s">
        <v>3322</v>
      </c>
      <c r="B87" s="756" t="s">
        <v>3353</v>
      </c>
      <c r="C87" s="756" t="s">
        <v>549</v>
      </c>
      <c r="D87" s="756" t="s">
        <v>1969</v>
      </c>
      <c r="E87" s="756" t="s">
        <v>3332</v>
      </c>
      <c r="F87" s="756" t="s">
        <v>3343</v>
      </c>
      <c r="G87" s="756" t="s">
        <v>3344</v>
      </c>
      <c r="H87" s="760">
        <v>1</v>
      </c>
      <c r="I87" s="760">
        <v>36</v>
      </c>
      <c r="J87" s="756">
        <v>0.97297297297297303</v>
      </c>
      <c r="K87" s="756">
        <v>36</v>
      </c>
      <c r="L87" s="760">
        <v>1</v>
      </c>
      <c r="M87" s="760">
        <v>37</v>
      </c>
      <c r="N87" s="756">
        <v>1</v>
      </c>
      <c r="O87" s="756">
        <v>37</v>
      </c>
      <c r="P87" s="760">
        <v>2</v>
      </c>
      <c r="Q87" s="760">
        <v>74</v>
      </c>
      <c r="R87" s="774">
        <v>2</v>
      </c>
      <c r="S87" s="761">
        <v>37</v>
      </c>
    </row>
    <row r="88" spans="1:19" ht="14.4" customHeight="1" x14ac:dyDescent="0.3">
      <c r="A88" s="755" t="s">
        <v>3322</v>
      </c>
      <c r="B88" s="756" t="s">
        <v>3353</v>
      </c>
      <c r="C88" s="756" t="s">
        <v>549</v>
      </c>
      <c r="D88" s="756" t="s">
        <v>1969</v>
      </c>
      <c r="E88" s="756" t="s">
        <v>3332</v>
      </c>
      <c r="F88" s="756" t="s">
        <v>3349</v>
      </c>
      <c r="G88" s="756" t="s">
        <v>3350</v>
      </c>
      <c r="H88" s="760"/>
      <c r="I88" s="760"/>
      <c r="J88" s="756"/>
      <c r="K88" s="756"/>
      <c r="L88" s="760"/>
      <c r="M88" s="760"/>
      <c r="N88" s="756"/>
      <c r="O88" s="756"/>
      <c r="P88" s="760">
        <v>2</v>
      </c>
      <c r="Q88" s="760">
        <v>264</v>
      </c>
      <c r="R88" s="774"/>
      <c r="S88" s="761">
        <v>132</v>
      </c>
    </row>
    <row r="89" spans="1:19" ht="14.4" customHeight="1" x14ac:dyDescent="0.3">
      <c r="A89" s="755" t="s">
        <v>3322</v>
      </c>
      <c r="B89" s="756" t="s">
        <v>3353</v>
      </c>
      <c r="C89" s="756" t="s">
        <v>549</v>
      </c>
      <c r="D89" s="756" t="s">
        <v>1970</v>
      </c>
      <c r="E89" s="756" t="s">
        <v>3332</v>
      </c>
      <c r="F89" s="756" t="s">
        <v>3333</v>
      </c>
      <c r="G89" s="756" t="s">
        <v>3334</v>
      </c>
      <c r="H89" s="760">
        <v>1</v>
      </c>
      <c r="I89" s="760">
        <v>35</v>
      </c>
      <c r="J89" s="756"/>
      <c r="K89" s="756">
        <v>35</v>
      </c>
      <c r="L89" s="760"/>
      <c r="M89" s="760"/>
      <c r="N89" s="756"/>
      <c r="O89" s="756"/>
      <c r="P89" s="760"/>
      <c r="Q89" s="760"/>
      <c r="R89" s="774"/>
      <c r="S89" s="761"/>
    </row>
    <row r="90" spans="1:19" ht="14.4" customHeight="1" x14ac:dyDescent="0.3">
      <c r="A90" s="755" t="s">
        <v>3322</v>
      </c>
      <c r="B90" s="756" t="s">
        <v>3353</v>
      </c>
      <c r="C90" s="756" t="s">
        <v>549</v>
      </c>
      <c r="D90" s="756" t="s">
        <v>1970</v>
      </c>
      <c r="E90" s="756" t="s">
        <v>3332</v>
      </c>
      <c r="F90" s="756" t="s">
        <v>3343</v>
      </c>
      <c r="G90" s="756" t="s">
        <v>3344</v>
      </c>
      <c r="H90" s="760"/>
      <c r="I90" s="760"/>
      <c r="J90" s="756"/>
      <c r="K90" s="756"/>
      <c r="L90" s="760"/>
      <c r="M90" s="760"/>
      <c r="N90" s="756"/>
      <c r="O90" s="756"/>
      <c r="P90" s="760">
        <v>1</v>
      </c>
      <c r="Q90" s="760">
        <v>37</v>
      </c>
      <c r="R90" s="774"/>
      <c r="S90" s="761">
        <v>37</v>
      </c>
    </row>
    <row r="91" spans="1:19" ht="14.4" customHeight="1" x14ac:dyDescent="0.3">
      <c r="A91" s="755" t="s">
        <v>3322</v>
      </c>
      <c r="B91" s="756" t="s">
        <v>3353</v>
      </c>
      <c r="C91" s="756" t="s">
        <v>549</v>
      </c>
      <c r="D91" s="756" t="s">
        <v>1971</v>
      </c>
      <c r="E91" s="756" t="s">
        <v>3332</v>
      </c>
      <c r="F91" s="756" t="s">
        <v>3364</v>
      </c>
      <c r="G91" s="756" t="s">
        <v>3365</v>
      </c>
      <c r="H91" s="760"/>
      <c r="I91" s="760"/>
      <c r="J91" s="756"/>
      <c r="K91" s="756"/>
      <c r="L91" s="760">
        <v>1</v>
      </c>
      <c r="M91" s="760">
        <v>222</v>
      </c>
      <c r="N91" s="756">
        <v>1</v>
      </c>
      <c r="O91" s="756">
        <v>222</v>
      </c>
      <c r="P91" s="760"/>
      <c r="Q91" s="760"/>
      <c r="R91" s="774"/>
      <c r="S91" s="761"/>
    </row>
    <row r="92" spans="1:19" ht="14.4" customHeight="1" x14ac:dyDescent="0.3">
      <c r="A92" s="755" t="s">
        <v>3322</v>
      </c>
      <c r="B92" s="756" t="s">
        <v>3353</v>
      </c>
      <c r="C92" s="756" t="s">
        <v>549</v>
      </c>
      <c r="D92" s="756" t="s">
        <v>1971</v>
      </c>
      <c r="E92" s="756" t="s">
        <v>3332</v>
      </c>
      <c r="F92" s="756" t="s">
        <v>3341</v>
      </c>
      <c r="G92" s="756" t="s">
        <v>3342</v>
      </c>
      <c r="H92" s="760"/>
      <c r="I92" s="760"/>
      <c r="J92" s="756"/>
      <c r="K92" s="756"/>
      <c r="L92" s="760">
        <v>1</v>
      </c>
      <c r="M92" s="760">
        <v>33.33</v>
      </c>
      <c r="N92" s="756">
        <v>1</v>
      </c>
      <c r="O92" s="756">
        <v>33.33</v>
      </c>
      <c r="P92" s="760"/>
      <c r="Q92" s="760"/>
      <c r="R92" s="774"/>
      <c r="S92" s="761"/>
    </row>
    <row r="93" spans="1:19" ht="14.4" customHeight="1" x14ac:dyDescent="0.3">
      <c r="A93" s="755" t="s">
        <v>3322</v>
      </c>
      <c r="B93" s="756" t="s">
        <v>3353</v>
      </c>
      <c r="C93" s="756" t="s">
        <v>549</v>
      </c>
      <c r="D93" s="756" t="s">
        <v>1971</v>
      </c>
      <c r="E93" s="756" t="s">
        <v>3332</v>
      </c>
      <c r="F93" s="756" t="s">
        <v>3368</v>
      </c>
      <c r="G93" s="756" t="s">
        <v>3369</v>
      </c>
      <c r="H93" s="760"/>
      <c r="I93" s="760"/>
      <c r="J93" s="756"/>
      <c r="K93" s="756"/>
      <c r="L93" s="760">
        <v>2</v>
      </c>
      <c r="M93" s="760">
        <v>354</v>
      </c>
      <c r="N93" s="756">
        <v>1</v>
      </c>
      <c r="O93" s="756">
        <v>177</v>
      </c>
      <c r="P93" s="760"/>
      <c r="Q93" s="760"/>
      <c r="R93" s="774"/>
      <c r="S93" s="761"/>
    </row>
    <row r="94" spans="1:19" ht="14.4" customHeight="1" x14ac:dyDescent="0.3">
      <c r="A94" s="755" t="s">
        <v>3322</v>
      </c>
      <c r="B94" s="756" t="s">
        <v>3353</v>
      </c>
      <c r="C94" s="756" t="s">
        <v>549</v>
      </c>
      <c r="D94" s="756" t="s">
        <v>1972</v>
      </c>
      <c r="E94" s="756" t="s">
        <v>3324</v>
      </c>
      <c r="F94" s="756" t="s">
        <v>3325</v>
      </c>
      <c r="G94" s="756" t="s">
        <v>3326</v>
      </c>
      <c r="H94" s="760">
        <v>12.6</v>
      </c>
      <c r="I94" s="760">
        <v>1363.95</v>
      </c>
      <c r="J94" s="756">
        <v>0.79746835443037978</v>
      </c>
      <c r="K94" s="756">
        <v>108.25</v>
      </c>
      <c r="L94" s="760">
        <v>15.8</v>
      </c>
      <c r="M94" s="760">
        <v>1710.35</v>
      </c>
      <c r="N94" s="756">
        <v>1</v>
      </c>
      <c r="O94" s="756">
        <v>108.24999999999999</v>
      </c>
      <c r="P94" s="760">
        <v>21.200000000000003</v>
      </c>
      <c r="Q94" s="760">
        <v>2294.9399999999996</v>
      </c>
      <c r="R94" s="774">
        <v>1.3417955389247813</v>
      </c>
      <c r="S94" s="761">
        <v>108.25188679245279</v>
      </c>
    </row>
    <row r="95" spans="1:19" ht="14.4" customHeight="1" x14ac:dyDescent="0.3">
      <c r="A95" s="755" t="s">
        <v>3322</v>
      </c>
      <c r="B95" s="756" t="s">
        <v>3353</v>
      </c>
      <c r="C95" s="756" t="s">
        <v>549</v>
      </c>
      <c r="D95" s="756" t="s">
        <v>1972</v>
      </c>
      <c r="E95" s="756" t="s">
        <v>3324</v>
      </c>
      <c r="F95" s="756" t="s">
        <v>3327</v>
      </c>
      <c r="G95" s="756" t="s">
        <v>1827</v>
      </c>
      <c r="H95" s="760"/>
      <c r="I95" s="760"/>
      <c r="J95" s="756"/>
      <c r="K95" s="756"/>
      <c r="L95" s="760">
        <v>6.1999999999999993</v>
      </c>
      <c r="M95" s="760">
        <v>380.67999999999995</v>
      </c>
      <c r="N95" s="756">
        <v>1</v>
      </c>
      <c r="O95" s="756">
        <v>61.4</v>
      </c>
      <c r="P95" s="760">
        <v>8.5</v>
      </c>
      <c r="Q95" s="760">
        <v>521.9</v>
      </c>
      <c r="R95" s="774">
        <v>1.370967741935484</v>
      </c>
      <c r="S95" s="761">
        <v>61.4</v>
      </c>
    </row>
    <row r="96" spans="1:19" ht="14.4" customHeight="1" x14ac:dyDescent="0.3">
      <c r="A96" s="755" t="s">
        <v>3322</v>
      </c>
      <c r="B96" s="756" t="s">
        <v>3353</v>
      </c>
      <c r="C96" s="756" t="s">
        <v>549</v>
      </c>
      <c r="D96" s="756" t="s">
        <v>1972</v>
      </c>
      <c r="E96" s="756" t="s">
        <v>3324</v>
      </c>
      <c r="F96" s="756" t="s">
        <v>3329</v>
      </c>
      <c r="G96" s="756" t="s">
        <v>3330</v>
      </c>
      <c r="H96" s="760">
        <v>61</v>
      </c>
      <c r="I96" s="760">
        <v>3467.24</v>
      </c>
      <c r="J96" s="756">
        <v>0.74835317580226024</v>
      </c>
      <c r="K96" s="756">
        <v>56.839999999999996</v>
      </c>
      <c r="L96" s="760">
        <v>79</v>
      </c>
      <c r="M96" s="760">
        <v>4633.16</v>
      </c>
      <c r="N96" s="756">
        <v>1</v>
      </c>
      <c r="O96" s="756">
        <v>58.647594936708856</v>
      </c>
      <c r="P96" s="760"/>
      <c r="Q96" s="760"/>
      <c r="R96" s="774"/>
      <c r="S96" s="761"/>
    </row>
    <row r="97" spans="1:19" ht="14.4" customHeight="1" x14ac:dyDescent="0.3">
      <c r="A97" s="755" t="s">
        <v>3322</v>
      </c>
      <c r="B97" s="756" t="s">
        <v>3353</v>
      </c>
      <c r="C97" s="756" t="s">
        <v>549</v>
      </c>
      <c r="D97" s="756" t="s">
        <v>1972</v>
      </c>
      <c r="E97" s="756" t="s">
        <v>3324</v>
      </c>
      <c r="F97" s="756" t="s">
        <v>3331</v>
      </c>
      <c r="G97" s="756" t="s">
        <v>3330</v>
      </c>
      <c r="H97" s="760"/>
      <c r="I97" s="760"/>
      <c r="J97" s="756"/>
      <c r="K97" s="756"/>
      <c r="L97" s="760"/>
      <c r="M97" s="760"/>
      <c r="N97" s="756"/>
      <c r="O97" s="756"/>
      <c r="P97" s="760">
        <v>63</v>
      </c>
      <c r="Q97" s="760">
        <v>6579.72</v>
      </c>
      <c r="R97" s="774"/>
      <c r="S97" s="761">
        <v>104.44</v>
      </c>
    </row>
    <row r="98" spans="1:19" ht="14.4" customHeight="1" x14ac:dyDescent="0.3">
      <c r="A98" s="755" t="s">
        <v>3322</v>
      </c>
      <c r="B98" s="756" t="s">
        <v>3353</v>
      </c>
      <c r="C98" s="756" t="s">
        <v>549</v>
      </c>
      <c r="D98" s="756" t="s">
        <v>1972</v>
      </c>
      <c r="E98" s="756" t="s">
        <v>3332</v>
      </c>
      <c r="F98" s="756" t="s">
        <v>3356</v>
      </c>
      <c r="G98" s="756" t="s">
        <v>3357</v>
      </c>
      <c r="H98" s="760">
        <v>1</v>
      </c>
      <c r="I98" s="760">
        <v>113</v>
      </c>
      <c r="J98" s="756">
        <v>0.1029143897996357</v>
      </c>
      <c r="K98" s="756">
        <v>113</v>
      </c>
      <c r="L98" s="760">
        <v>9</v>
      </c>
      <c r="M98" s="760">
        <v>1098</v>
      </c>
      <c r="N98" s="756">
        <v>1</v>
      </c>
      <c r="O98" s="756">
        <v>122</v>
      </c>
      <c r="P98" s="760">
        <v>10</v>
      </c>
      <c r="Q98" s="760">
        <v>1220</v>
      </c>
      <c r="R98" s="774">
        <v>1.1111111111111112</v>
      </c>
      <c r="S98" s="761">
        <v>122</v>
      </c>
    </row>
    <row r="99" spans="1:19" ht="14.4" customHeight="1" x14ac:dyDescent="0.3">
      <c r="A99" s="755" t="s">
        <v>3322</v>
      </c>
      <c r="B99" s="756" t="s">
        <v>3353</v>
      </c>
      <c r="C99" s="756" t="s">
        <v>549</v>
      </c>
      <c r="D99" s="756" t="s">
        <v>1972</v>
      </c>
      <c r="E99" s="756" t="s">
        <v>3332</v>
      </c>
      <c r="F99" s="756" t="s">
        <v>3358</v>
      </c>
      <c r="G99" s="756" t="s">
        <v>3359</v>
      </c>
      <c r="H99" s="760"/>
      <c r="I99" s="760"/>
      <c r="J99" s="756"/>
      <c r="K99" s="756"/>
      <c r="L99" s="760"/>
      <c r="M99" s="760"/>
      <c r="N99" s="756"/>
      <c r="O99" s="756"/>
      <c r="P99" s="760">
        <v>1</v>
      </c>
      <c r="Q99" s="760">
        <v>83</v>
      </c>
      <c r="R99" s="774"/>
      <c r="S99" s="761">
        <v>83</v>
      </c>
    </row>
    <row r="100" spans="1:19" ht="14.4" customHeight="1" x14ac:dyDescent="0.3">
      <c r="A100" s="755" t="s">
        <v>3322</v>
      </c>
      <c r="B100" s="756" t="s">
        <v>3353</v>
      </c>
      <c r="C100" s="756" t="s">
        <v>549</v>
      </c>
      <c r="D100" s="756" t="s">
        <v>1972</v>
      </c>
      <c r="E100" s="756" t="s">
        <v>3332</v>
      </c>
      <c r="F100" s="756" t="s">
        <v>3333</v>
      </c>
      <c r="G100" s="756" t="s">
        <v>3334</v>
      </c>
      <c r="H100" s="760">
        <v>23</v>
      </c>
      <c r="I100" s="760">
        <v>805</v>
      </c>
      <c r="J100" s="756">
        <v>0.55786555786555792</v>
      </c>
      <c r="K100" s="756">
        <v>35</v>
      </c>
      <c r="L100" s="760">
        <v>39</v>
      </c>
      <c r="M100" s="760">
        <v>1443</v>
      </c>
      <c r="N100" s="756">
        <v>1</v>
      </c>
      <c r="O100" s="756">
        <v>37</v>
      </c>
      <c r="P100" s="760">
        <v>75</v>
      </c>
      <c r="Q100" s="760">
        <v>2775</v>
      </c>
      <c r="R100" s="774">
        <v>1.9230769230769231</v>
      </c>
      <c r="S100" s="761">
        <v>37</v>
      </c>
    </row>
    <row r="101" spans="1:19" ht="14.4" customHeight="1" x14ac:dyDescent="0.3">
      <c r="A101" s="755" t="s">
        <v>3322</v>
      </c>
      <c r="B101" s="756" t="s">
        <v>3353</v>
      </c>
      <c r="C101" s="756" t="s">
        <v>549</v>
      </c>
      <c r="D101" s="756" t="s">
        <v>1972</v>
      </c>
      <c r="E101" s="756" t="s">
        <v>3332</v>
      </c>
      <c r="F101" s="756" t="s">
        <v>3362</v>
      </c>
      <c r="G101" s="756" t="s">
        <v>3363</v>
      </c>
      <c r="H101" s="760"/>
      <c r="I101" s="760"/>
      <c r="J101" s="756"/>
      <c r="K101" s="756"/>
      <c r="L101" s="760">
        <v>1</v>
      </c>
      <c r="M101" s="760">
        <v>444</v>
      </c>
      <c r="N101" s="756">
        <v>1</v>
      </c>
      <c r="O101" s="756">
        <v>444</v>
      </c>
      <c r="P101" s="760">
        <v>7</v>
      </c>
      <c r="Q101" s="760">
        <v>3108</v>
      </c>
      <c r="R101" s="774">
        <v>7</v>
      </c>
      <c r="S101" s="761">
        <v>444</v>
      </c>
    </row>
    <row r="102" spans="1:19" ht="14.4" customHeight="1" x14ac:dyDescent="0.3">
      <c r="A102" s="755" t="s">
        <v>3322</v>
      </c>
      <c r="B102" s="756" t="s">
        <v>3353</v>
      </c>
      <c r="C102" s="756" t="s">
        <v>549</v>
      </c>
      <c r="D102" s="756" t="s">
        <v>1972</v>
      </c>
      <c r="E102" s="756" t="s">
        <v>3332</v>
      </c>
      <c r="F102" s="756" t="s">
        <v>3364</v>
      </c>
      <c r="G102" s="756" t="s">
        <v>3365</v>
      </c>
      <c r="H102" s="760"/>
      <c r="I102" s="760"/>
      <c r="J102" s="756"/>
      <c r="K102" s="756"/>
      <c r="L102" s="760">
        <v>1</v>
      </c>
      <c r="M102" s="760">
        <v>222</v>
      </c>
      <c r="N102" s="756">
        <v>1</v>
      </c>
      <c r="O102" s="756">
        <v>222</v>
      </c>
      <c r="P102" s="760">
        <v>7</v>
      </c>
      <c r="Q102" s="760">
        <v>1561</v>
      </c>
      <c r="R102" s="774">
        <v>7.0315315315315319</v>
      </c>
      <c r="S102" s="761">
        <v>223</v>
      </c>
    </row>
    <row r="103" spans="1:19" ht="14.4" customHeight="1" x14ac:dyDescent="0.3">
      <c r="A103" s="755" t="s">
        <v>3322</v>
      </c>
      <c r="B103" s="756" t="s">
        <v>3353</v>
      </c>
      <c r="C103" s="756" t="s">
        <v>549</v>
      </c>
      <c r="D103" s="756" t="s">
        <v>1972</v>
      </c>
      <c r="E103" s="756" t="s">
        <v>3332</v>
      </c>
      <c r="F103" s="756" t="s">
        <v>3341</v>
      </c>
      <c r="G103" s="756" t="s">
        <v>3342</v>
      </c>
      <c r="H103" s="760"/>
      <c r="I103" s="760"/>
      <c r="J103" s="756"/>
      <c r="K103" s="756"/>
      <c r="L103" s="760">
        <v>1</v>
      </c>
      <c r="M103" s="760">
        <v>33.33</v>
      </c>
      <c r="N103" s="756">
        <v>1</v>
      </c>
      <c r="O103" s="756">
        <v>33.33</v>
      </c>
      <c r="P103" s="760">
        <v>23</v>
      </c>
      <c r="Q103" s="760">
        <v>766.66000000000008</v>
      </c>
      <c r="R103" s="774">
        <v>23.002100210021005</v>
      </c>
      <c r="S103" s="761">
        <v>33.333043478260876</v>
      </c>
    </row>
    <row r="104" spans="1:19" ht="14.4" customHeight="1" x14ac:dyDescent="0.3">
      <c r="A104" s="755" t="s">
        <v>3322</v>
      </c>
      <c r="B104" s="756" t="s">
        <v>3353</v>
      </c>
      <c r="C104" s="756" t="s">
        <v>549</v>
      </c>
      <c r="D104" s="756" t="s">
        <v>1972</v>
      </c>
      <c r="E104" s="756" t="s">
        <v>3332</v>
      </c>
      <c r="F104" s="756" t="s">
        <v>3366</v>
      </c>
      <c r="G104" s="756" t="s">
        <v>3367</v>
      </c>
      <c r="H104" s="760"/>
      <c r="I104" s="760"/>
      <c r="J104" s="756"/>
      <c r="K104" s="756"/>
      <c r="L104" s="760">
        <v>1</v>
      </c>
      <c r="M104" s="760">
        <v>354</v>
      </c>
      <c r="N104" s="756">
        <v>1</v>
      </c>
      <c r="O104" s="756">
        <v>354</v>
      </c>
      <c r="P104" s="760">
        <v>7</v>
      </c>
      <c r="Q104" s="760">
        <v>2485</v>
      </c>
      <c r="R104" s="774">
        <v>7.0197740112994351</v>
      </c>
      <c r="S104" s="761">
        <v>355</v>
      </c>
    </row>
    <row r="105" spans="1:19" ht="14.4" customHeight="1" x14ac:dyDescent="0.3">
      <c r="A105" s="755" t="s">
        <v>3322</v>
      </c>
      <c r="B105" s="756" t="s">
        <v>3353</v>
      </c>
      <c r="C105" s="756" t="s">
        <v>549</v>
      </c>
      <c r="D105" s="756" t="s">
        <v>1972</v>
      </c>
      <c r="E105" s="756" t="s">
        <v>3332</v>
      </c>
      <c r="F105" s="756" t="s">
        <v>3343</v>
      </c>
      <c r="G105" s="756" t="s">
        <v>3344</v>
      </c>
      <c r="H105" s="760">
        <v>2</v>
      </c>
      <c r="I105" s="760">
        <v>72</v>
      </c>
      <c r="J105" s="756">
        <v>0.21621621621621623</v>
      </c>
      <c r="K105" s="756">
        <v>36</v>
      </c>
      <c r="L105" s="760">
        <v>9</v>
      </c>
      <c r="M105" s="760">
        <v>333</v>
      </c>
      <c r="N105" s="756">
        <v>1</v>
      </c>
      <c r="O105" s="756">
        <v>37</v>
      </c>
      <c r="P105" s="760">
        <v>19</v>
      </c>
      <c r="Q105" s="760">
        <v>703</v>
      </c>
      <c r="R105" s="774">
        <v>2.1111111111111112</v>
      </c>
      <c r="S105" s="761">
        <v>37</v>
      </c>
    </row>
    <row r="106" spans="1:19" ht="14.4" customHeight="1" x14ac:dyDescent="0.3">
      <c r="A106" s="755" t="s">
        <v>3322</v>
      </c>
      <c r="B106" s="756" t="s">
        <v>3353</v>
      </c>
      <c r="C106" s="756" t="s">
        <v>549</v>
      </c>
      <c r="D106" s="756" t="s">
        <v>1972</v>
      </c>
      <c r="E106" s="756" t="s">
        <v>3332</v>
      </c>
      <c r="F106" s="756" t="s">
        <v>3347</v>
      </c>
      <c r="G106" s="756" t="s">
        <v>3348</v>
      </c>
      <c r="H106" s="760"/>
      <c r="I106" s="760"/>
      <c r="J106" s="756"/>
      <c r="K106" s="756"/>
      <c r="L106" s="760">
        <v>6</v>
      </c>
      <c r="M106" s="760">
        <v>192</v>
      </c>
      <c r="N106" s="756">
        <v>1</v>
      </c>
      <c r="O106" s="756">
        <v>32</v>
      </c>
      <c r="P106" s="760"/>
      <c r="Q106" s="760"/>
      <c r="R106" s="774"/>
      <c r="S106" s="761"/>
    </row>
    <row r="107" spans="1:19" ht="14.4" customHeight="1" x14ac:dyDescent="0.3">
      <c r="A107" s="755" t="s">
        <v>3322</v>
      </c>
      <c r="B107" s="756" t="s">
        <v>3353</v>
      </c>
      <c r="C107" s="756" t="s">
        <v>549</v>
      </c>
      <c r="D107" s="756" t="s">
        <v>1972</v>
      </c>
      <c r="E107" s="756" t="s">
        <v>3332</v>
      </c>
      <c r="F107" s="756" t="s">
        <v>3349</v>
      </c>
      <c r="G107" s="756" t="s">
        <v>3350</v>
      </c>
      <c r="H107" s="760">
        <v>68</v>
      </c>
      <c r="I107" s="760">
        <v>8772</v>
      </c>
      <c r="J107" s="756">
        <v>0.84761812735530007</v>
      </c>
      <c r="K107" s="756">
        <v>129</v>
      </c>
      <c r="L107" s="760">
        <v>79</v>
      </c>
      <c r="M107" s="760">
        <v>10349</v>
      </c>
      <c r="N107" s="756">
        <v>1</v>
      </c>
      <c r="O107" s="756">
        <v>131</v>
      </c>
      <c r="P107" s="760">
        <v>104</v>
      </c>
      <c r="Q107" s="760">
        <v>13728</v>
      </c>
      <c r="R107" s="774">
        <v>1.3265049763262151</v>
      </c>
      <c r="S107" s="761">
        <v>132</v>
      </c>
    </row>
    <row r="108" spans="1:19" ht="14.4" customHeight="1" x14ac:dyDescent="0.3">
      <c r="A108" s="755" t="s">
        <v>3322</v>
      </c>
      <c r="B108" s="756" t="s">
        <v>3353</v>
      </c>
      <c r="C108" s="756" t="s">
        <v>549</v>
      </c>
      <c r="D108" s="756" t="s">
        <v>1972</v>
      </c>
      <c r="E108" s="756" t="s">
        <v>3332</v>
      </c>
      <c r="F108" s="756" t="s">
        <v>3368</v>
      </c>
      <c r="G108" s="756" t="s">
        <v>3369</v>
      </c>
      <c r="H108" s="760">
        <v>7</v>
      </c>
      <c r="I108" s="760">
        <v>1155</v>
      </c>
      <c r="J108" s="756">
        <v>6.5254237288135597</v>
      </c>
      <c r="K108" s="756">
        <v>165</v>
      </c>
      <c r="L108" s="760">
        <v>1</v>
      </c>
      <c r="M108" s="760">
        <v>177</v>
      </c>
      <c r="N108" s="756">
        <v>1</v>
      </c>
      <c r="O108" s="756">
        <v>177</v>
      </c>
      <c r="P108" s="760">
        <v>16</v>
      </c>
      <c r="Q108" s="760">
        <v>2832</v>
      </c>
      <c r="R108" s="774">
        <v>16</v>
      </c>
      <c r="S108" s="761">
        <v>177</v>
      </c>
    </row>
    <row r="109" spans="1:19" ht="14.4" customHeight="1" x14ac:dyDescent="0.3">
      <c r="A109" s="755" t="s">
        <v>3322</v>
      </c>
      <c r="B109" s="756" t="s">
        <v>3353</v>
      </c>
      <c r="C109" s="756" t="s">
        <v>549</v>
      </c>
      <c r="D109" s="756" t="s">
        <v>1974</v>
      </c>
      <c r="E109" s="756" t="s">
        <v>3324</v>
      </c>
      <c r="F109" s="756" t="s">
        <v>3327</v>
      </c>
      <c r="G109" s="756" t="s">
        <v>1827</v>
      </c>
      <c r="H109" s="760"/>
      <c r="I109" s="760"/>
      <c r="J109" s="756"/>
      <c r="K109" s="756"/>
      <c r="L109" s="760">
        <v>0.3</v>
      </c>
      <c r="M109" s="760">
        <v>18.420000000000002</v>
      </c>
      <c r="N109" s="756">
        <v>1</v>
      </c>
      <c r="O109" s="756">
        <v>61.400000000000006</v>
      </c>
      <c r="P109" s="760"/>
      <c r="Q109" s="760"/>
      <c r="R109" s="774"/>
      <c r="S109" s="761"/>
    </row>
    <row r="110" spans="1:19" ht="14.4" customHeight="1" x14ac:dyDescent="0.3">
      <c r="A110" s="755" t="s">
        <v>3322</v>
      </c>
      <c r="B110" s="756" t="s">
        <v>3353</v>
      </c>
      <c r="C110" s="756" t="s">
        <v>549</v>
      </c>
      <c r="D110" s="756" t="s">
        <v>1974</v>
      </c>
      <c r="E110" s="756" t="s">
        <v>3324</v>
      </c>
      <c r="F110" s="756" t="s">
        <v>3329</v>
      </c>
      <c r="G110" s="756" t="s">
        <v>3330</v>
      </c>
      <c r="H110" s="760"/>
      <c r="I110" s="760"/>
      <c r="J110" s="756"/>
      <c r="K110" s="756"/>
      <c r="L110" s="760">
        <v>10</v>
      </c>
      <c r="M110" s="760">
        <v>568.4</v>
      </c>
      <c r="N110" s="756">
        <v>1</v>
      </c>
      <c r="O110" s="756">
        <v>56.839999999999996</v>
      </c>
      <c r="P110" s="760"/>
      <c r="Q110" s="760"/>
      <c r="R110" s="774"/>
      <c r="S110" s="761"/>
    </row>
    <row r="111" spans="1:19" ht="14.4" customHeight="1" x14ac:dyDescent="0.3">
      <c r="A111" s="755" t="s">
        <v>3322</v>
      </c>
      <c r="B111" s="756" t="s">
        <v>3353</v>
      </c>
      <c r="C111" s="756" t="s">
        <v>549</v>
      </c>
      <c r="D111" s="756" t="s">
        <v>1974</v>
      </c>
      <c r="E111" s="756" t="s">
        <v>3332</v>
      </c>
      <c r="F111" s="756" t="s">
        <v>3356</v>
      </c>
      <c r="G111" s="756" t="s">
        <v>3357</v>
      </c>
      <c r="H111" s="760"/>
      <c r="I111" s="760"/>
      <c r="J111" s="756"/>
      <c r="K111" s="756"/>
      <c r="L111" s="760">
        <v>3</v>
      </c>
      <c r="M111" s="760">
        <v>366</v>
      </c>
      <c r="N111" s="756">
        <v>1</v>
      </c>
      <c r="O111" s="756">
        <v>122</v>
      </c>
      <c r="P111" s="760"/>
      <c r="Q111" s="760"/>
      <c r="R111" s="774"/>
      <c r="S111" s="761"/>
    </row>
    <row r="112" spans="1:19" ht="14.4" customHeight="1" x14ac:dyDescent="0.3">
      <c r="A112" s="755" t="s">
        <v>3322</v>
      </c>
      <c r="B112" s="756" t="s">
        <v>3353</v>
      </c>
      <c r="C112" s="756" t="s">
        <v>549</v>
      </c>
      <c r="D112" s="756" t="s">
        <v>1974</v>
      </c>
      <c r="E112" s="756" t="s">
        <v>3332</v>
      </c>
      <c r="F112" s="756" t="s">
        <v>3333</v>
      </c>
      <c r="G112" s="756" t="s">
        <v>3334</v>
      </c>
      <c r="H112" s="760">
        <v>4</v>
      </c>
      <c r="I112" s="760">
        <v>140</v>
      </c>
      <c r="J112" s="756">
        <v>0.47297297297297297</v>
      </c>
      <c r="K112" s="756">
        <v>35</v>
      </c>
      <c r="L112" s="760">
        <v>8</v>
      </c>
      <c r="M112" s="760">
        <v>296</v>
      </c>
      <c r="N112" s="756">
        <v>1</v>
      </c>
      <c r="O112" s="756">
        <v>37</v>
      </c>
      <c r="P112" s="760"/>
      <c r="Q112" s="760"/>
      <c r="R112" s="774"/>
      <c r="S112" s="761"/>
    </row>
    <row r="113" spans="1:19" ht="14.4" customHeight="1" x14ac:dyDescent="0.3">
      <c r="A113" s="755" t="s">
        <v>3322</v>
      </c>
      <c r="B113" s="756" t="s">
        <v>3353</v>
      </c>
      <c r="C113" s="756" t="s">
        <v>549</v>
      </c>
      <c r="D113" s="756" t="s">
        <v>1974</v>
      </c>
      <c r="E113" s="756" t="s">
        <v>3332</v>
      </c>
      <c r="F113" s="756" t="s">
        <v>3341</v>
      </c>
      <c r="G113" s="756" t="s">
        <v>3342</v>
      </c>
      <c r="H113" s="760"/>
      <c r="I113" s="760"/>
      <c r="J113" s="756"/>
      <c r="K113" s="756"/>
      <c r="L113" s="760">
        <v>5</v>
      </c>
      <c r="M113" s="760">
        <v>166.67000000000002</v>
      </c>
      <c r="N113" s="756">
        <v>1</v>
      </c>
      <c r="O113" s="756">
        <v>33.334000000000003</v>
      </c>
      <c r="P113" s="760"/>
      <c r="Q113" s="760"/>
      <c r="R113" s="774"/>
      <c r="S113" s="761"/>
    </row>
    <row r="114" spans="1:19" ht="14.4" customHeight="1" x14ac:dyDescent="0.3">
      <c r="A114" s="755" t="s">
        <v>3322</v>
      </c>
      <c r="B114" s="756" t="s">
        <v>3353</v>
      </c>
      <c r="C114" s="756" t="s">
        <v>549</v>
      </c>
      <c r="D114" s="756" t="s">
        <v>1974</v>
      </c>
      <c r="E114" s="756" t="s">
        <v>3332</v>
      </c>
      <c r="F114" s="756" t="s">
        <v>3366</v>
      </c>
      <c r="G114" s="756" t="s">
        <v>3367</v>
      </c>
      <c r="H114" s="760"/>
      <c r="I114" s="760"/>
      <c r="J114" s="756"/>
      <c r="K114" s="756"/>
      <c r="L114" s="760">
        <v>1</v>
      </c>
      <c r="M114" s="760">
        <v>354</v>
      </c>
      <c r="N114" s="756">
        <v>1</v>
      </c>
      <c r="O114" s="756">
        <v>354</v>
      </c>
      <c r="P114" s="760"/>
      <c r="Q114" s="760"/>
      <c r="R114" s="774"/>
      <c r="S114" s="761"/>
    </row>
    <row r="115" spans="1:19" ht="14.4" customHeight="1" x14ac:dyDescent="0.3">
      <c r="A115" s="755" t="s">
        <v>3322</v>
      </c>
      <c r="B115" s="756" t="s">
        <v>3353</v>
      </c>
      <c r="C115" s="756" t="s">
        <v>549</v>
      </c>
      <c r="D115" s="756" t="s">
        <v>1974</v>
      </c>
      <c r="E115" s="756" t="s">
        <v>3332</v>
      </c>
      <c r="F115" s="756" t="s">
        <v>3343</v>
      </c>
      <c r="G115" s="756" t="s">
        <v>3344</v>
      </c>
      <c r="H115" s="760"/>
      <c r="I115" s="760"/>
      <c r="J115" s="756"/>
      <c r="K115" s="756"/>
      <c r="L115" s="760">
        <v>3</v>
      </c>
      <c r="M115" s="760">
        <v>111</v>
      </c>
      <c r="N115" s="756">
        <v>1</v>
      </c>
      <c r="O115" s="756">
        <v>37</v>
      </c>
      <c r="P115" s="760"/>
      <c r="Q115" s="760"/>
      <c r="R115" s="774"/>
      <c r="S115" s="761"/>
    </row>
    <row r="116" spans="1:19" ht="14.4" customHeight="1" x14ac:dyDescent="0.3">
      <c r="A116" s="755" t="s">
        <v>3322</v>
      </c>
      <c r="B116" s="756" t="s">
        <v>3353</v>
      </c>
      <c r="C116" s="756" t="s">
        <v>549</v>
      </c>
      <c r="D116" s="756" t="s">
        <v>1974</v>
      </c>
      <c r="E116" s="756" t="s">
        <v>3332</v>
      </c>
      <c r="F116" s="756" t="s">
        <v>3345</v>
      </c>
      <c r="G116" s="756" t="s">
        <v>3346</v>
      </c>
      <c r="H116" s="760"/>
      <c r="I116" s="760"/>
      <c r="J116" s="756"/>
      <c r="K116" s="756"/>
      <c r="L116" s="760">
        <v>1</v>
      </c>
      <c r="M116" s="760">
        <v>133</v>
      </c>
      <c r="N116" s="756">
        <v>1</v>
      </c>
      <c r="O116" s="756">
        <v>133</v>
      </c>
      <c r="P116" s="760"/>
      <c r="Q116" s="760"/>
      <c r="R116" s="774"/>
      <c r="S116" s="761"/>
    </row>
    <row r="117" spans="1:19" ht="14.4" customHeight="1" x14ac:dyDescent="0.3">
      <c r="A117" s="755" t="s">
        <v>3322</v>
      </c>
      <c r="B117" s="756" t="s">
        <v>3353</v>
      </c>
      <c r="C117" s="756" t="s">
        <v>549</v>
      </c>
      <c r="D117" s="756" t="s">
        <v>1974</v>
      </c>
      <c r="E117" s="756" t="s">
        <v>3332</v>
      </c>
      <c r="F117" s="756" t="s">
        <v>3349</v>
      </c>
      <c r="G117" s="756" t="s">
        <v>3350</v>
      </c>
      <c r="H117" s="760"/>
      <c r="I117" s="760"/>
      <c r="J117" s="756"/>
      <c r="K117" s="756"/>
      <c r="L117" s="760">
        <v>10</v>
      </c>
      <c r="M117" s="760">
        <v>1310</v>
      </c>
      <c r="N117" s="756">
        <v>1</v>
      </c>
      <c r="O117" s="756">
        <v>131</v>
      </c>
      <c r="P117" s="760"/>
      <c r="Q117" s="760"/>
      <c r="R117" s="774"/>
      <c r="S117" s="761"/>
    </row>
    <row r="118" spans="1:19" ht="14.4" customHeight="1" x14ac:dyDescent="0.3">
      <c r="A118" s="755" t="s">
        <v>3322</v>
      </c>
      <c r="B118" s="756" t="s">
        <v>3353</v>
      </c>
      <c r="C118" s="756" t="s">
        <v>549</v>
      </c>
      <c r="D118" s="756" t="s">
        <v>1974</v>
      </c>
      <c r="E118" s="756" t="s">
        <v>3332</v>
      </c>
      <c r="F118" s="756" t="s">
        <v>3368</v>
      </c>
      <c r="G118" s="756" t="s">
        <v>3369</v>
      </c>
      <c r="H118" s="760">
        <v>1</v>
      </c>
      <c r="I118" s="760">
        <v>165</v>
      </c>
      <c r="J118" s="756">
        <v>0.23305084745762711</v>
      </c>
      <c r="K118" s="756">
        <v>165</v>
      </c>
      <c r="L118" s="760">
        <v>4</v>
      </c>
      <c r="M118" s="760">
        <v>708</v>
      </c>
      <c r="N118" s="756">
        <v>1</v>
      </c>
      <c r="O118" s="756">
        <v>177</v>
      </c>
      <c r="P118" s="760"/>
      <c r="Q118" s="760"/>
      <c r="R118" s="774"/>
      <c r="S118" s="761"/>
    </row>
    <row r="119" spans="1:19" ht="14.4" customHeight="1" x14ac:dyDescent="0.3">
      <c r="A119" s="755" t="s">
        <v>3322</v>
      </c>
      <c r="B119" s="756" t="s">
        <v>3353</v>
      </c>
      <c r="C119" s="756" t="s">
        <v>549</v>
      </c>
      <c r="D119" s="756" t="s">
        <v>1975</v>
      </c>
      <c r="E119" s="756" t="s">
        <v>3324</v>
      </c>
      <c r="F119" s="756" t="s">
        <v>3325</v>
      </c>
      <c r="G119" s="756" t="s">
        <v>3326</v>
      </c>
      <c r="H119" s="760"/>
      <c r="I119" s="760"/>
      <c r="J119" s="756"/>
      <c r="K119" s="756"/>
      <c r="L119" s="760">
        <v>1.8</v>
      </c>
      <c r="M119" s="760">
        <v>194.85</v>
      </c>
      <c r="N119" s="756">
        <v>1</v>
      </c>
      <c r="O119" s="756">
        <v>108.25</v>
      </c>
      <c r="P119" s="760">
        <v>1.8</v>
      </c>
      <c r="Q119" s="760">
        <v>194.85</v>
      </c>
      <c r="R119" s="774">
        <v>1</v>
      </c>
      <c r="S119" s="761">
        <v>108.25</v>
      </c>
    </row>
    <row r="120" spans="1:19" ht="14.4" customHeight="1" x14ac:dyDescent="0.3">
      <c r="A120" s="755" t="s">
        <v>3322</v>
      </c>
      <c r="B120" s="756" t="s">
        <v>3353</v>
      </c>
      <c r="C120" s="756" t="s">
        <v>549</v>
      </c>
      <c r="D120" s="756" t="s">
        <v>1975</v>
      </c>
      <c r="E120" s="756" t="s">
        <v>3324</v>
      </c>
      <c r="F120" s="756" t="s">
        <v>3329</v>
      </c>
      <c r="G120" s="756" t="s">
        <v>3330</v>
      </c>
      <c r="H120" s="760"/>
      <c r="I120" s="760"/>
      <c r="J120" s="756"/>
      <c r="K120" s="756"/>
      <c r="L120" s="760">
        <v>9</v>
      </c>
      <c r="M120" s="760">
        <v>844.76</v>
      </c>
      <c r="N120" s="756">
        <v>1</v>
      </c>
      <c r="O120" s="756">
        <v>93.862222222222215</v>
      </c>
      <c r="P120" s="760"/>
      <c r="Q120" s="760"/>
      <c r="R120" s="774"/>
      <c r="S120" s="761"/>
    </row>
    <row r="121" spans="1:19" ht="14.4" customHeight="1" x14ac:dyDescent="0.3">
      <c r="A121" s="755" t="s">
        <v>3322</v>
      </c>
      <c r="B121" s="756" t="s">
        <v>3353</v>
      </c>
      <c r="C121" s="756" t="s">
        <v>549</v>
      </c>
      <c r="D121" s="756" t="s">
        <v>1975</v>
      </c>
      <c r="E121" s="756" t="s">
        <v>3324</v>
      </c>
      <c r="F121" s="756" t="s">
        <v>3331</v>
      </c>
      <c r="G121" s="756" t="s">
        <v>3330</v>
      </c>
      <c r="H121" s="760"/>
      <c r="I121" s="760"/>
      <c r="J121" s="756"/>
      <c r="K121" s="756"/>
      <c r="L121" s="760"/>
      <c r="M121" s="760"/>
      <c r="N121" s="756"/>
      <c r="O121" s="756"/>
      <c r="P121" s="760">
        <v>9</v>
      </c>
      <c r="Q121" s="760">
        <v>939.96</v>
      </c>
      <c r="R121" s="774"/>
      <c r="S121" s="761">
        <v>104.44</v>
      </c>
    </row>
    <row r="122" spans="1:19" ht="14.4" customHeight="1" x14ac:dyDescent="0.3">
      <c r="A122" s="755" t="s">
        <v>3322</v>
      </c>
      <c r="B122" s="756" t="s">
        <v>3353</v>
      </c>
      <c r="C122" s="756" t="s">
        <v>549</v>
      </c>
      <c r="D122" s="756" t="s">
        <v>1975</v>
      </c>
      <c r="E122" s="756" t="s">
        <v>3332</v>
      </c>
      <c r="F122" s="756" t="s">
        <v>3356</v>
      </c>
      <c r="G122" s="756" t="s">
        <v>3357</v>
      </c>
      <c r="H122" s="760">
        <v>12</v>
      </c>
      <c r="I122" s="760">
        <v>1356</v>
      </c>
      <c r="J122" s="756">
        <v>0.74098360655737705</v>
      </c>
      <c r="K122" s="756">
        <v>113</v>
      </c>
      <c r="L122" s="760">
        <v>15</v>
      </c>
      <c r="M122" s="760">
        <v>1830</v>
      </c>
      <c r="N122" s="756">
        <v>1</v>
      </c>
      <c r="O122" s="756">
        <v>122</v>
      </c>
      <c r="P122" s="760">
        <v>6</v>
      </c>
      <c r="Q122" s="760">
        <v>732</v>
      </c>
      <c r="R122" s="774">
        <v>0.4</v>
      </c>
      <c r="S122" s="761">
        <v>122</v>
      </c>
    </row>
    <row r="123" spans="1:19" ht="14.4" customHeight="1" x14ac:dyDescent="0.3">
      <c r="A123" s="755" t="s">
        <v>3322</v>
      </c>
      <c r="B123" s="756" t="s">
        <v>3353</v>
      </c>
      <c r="C123" s="756" t="s">
        <v>549</v>
      </c>
      <c r="D123" s="756" t="s">
        <v>1975</v>
      </c>
      <c r="E123" s="756" t="s">
        <v>3332</v>
      </c>
      <c r="F123" s="756" t="s">
        <v>3333</v>
      </c>
      <c r="G123" s="756" t="s">
        <v>3334</v>
      </c>
      <c r="H123" s="760">
        <v>15</v>
      </c>
      <c r="I123" s="760">
        <v>525</v>
      </c>
      <c r="J123" s="756">
        <v>1.0914760914760915</v>
      </c>
      <c r="K123" s="756">
        <v>35</v>
      </c>
      <c r="L123" s="760">
        <v>13</v>
      </c>
      <c r="M123" s="760">
        <v>481</v>
      </c>
      <c r="N123" s="756">
        <v>1</v>
      </c>
      <c r="O123" s="756">
        <v>37</v>
      </c>
      <c r="P123" s="760">
        <v>10</v>
      </c>
      <c r="Q123" s="760">
        <v>370</v>
      </c>
      <c r="R123" s="774">
        <v>0.76923076923076927</v>
      </c>
      <c r="S123" s="761">
        <v>37</v>
      </c>
    </row>
    <row r="124" spans="1:19" ht="14.4" customHeight="1" x14ac:dyDescent="0.3">
      <c r="A124" s="755" t="s">
        <v>3322</v>
      </c>
      <c r="B124" s="756" t="s">
        <v>3353</v>
      </c>
      <c r="C124" s="756" t="s">
        <v>549</v>
      </c>
      <c r="D124" s="756" t="s">
        <v>1975</v>
      </c>
      <c r="E124" s="756" t="s">
        <v>3332</v>
      </c>
      <c r="F124" s="756" t="s">
        <v>3364</v>
      </c>
      <c r="G124" s="756" t="s">
        <v>3365</v>
      </c>
      <c r="H124" s="760"/>
      <c r="I124" s="760"/>
      <c r="J124" s="756"/>
      <c r="K124" s="756"/>
      <c r="L124" s="760">
        <v>1</v>
      </c>
      <c r="M124" s="760">
        <v>222</v>
      </c>
      <c r="N124" s="756">
        <v>1</v>
      </c>
      <c r="O124" s="756">
        <v>222</v>
      </c>
      <c r="P124" s="760"/>
      <c r="Q124" s="760"/>
      <c r="R124" s="774"/>
      <c r="S124" s="761"/>
    </row>
    <row r="125" spans="1:19" ht="14.4" customHeight="1" x14ac:dyDescent="0.3">
      <c r="A125" s="755" t="s">
        <v>3322</v>
      </c>
      <c r="B125" s="756" t="s">
        <v>3353</v>
      </c>
      <c r="C125" s="756" t="s">
        <v>549</v>
      </c>
      <c r="D125" s="756" t="s">
        <v>1975</v>
      </c>
      <c r="E125" s="756" t="s">
        <v>3332</v>
      </c>
      <c r="F125" s="756" t="s">
        <v>3341</v>
      </c>
      <c r="G125" s="756" t="s">
        <v>3342</v>
      </c>
      <c r="H125" s="760"/>
      <c r="I125" s="760"/>
      <c r="J125" s="756"/>
      <c r="K125" s="756"/>
      <c r="L125" s="760">
        <v>1</v>
      </c>
      <c r="M125" s="760">
        <v>33.33</v>
      </c>
      <c r="N125" s="756">
        <v>1</v>
      </c>
      <c r="O125" s="756">
        <v>33.33</v>
      </c>
      <c r="P125" s="760">
        <v>1</v>
      </c>
      <c r="Q125" s="760">
        <v>33.33</v>
      </c>
      <c r="R125" s="774">
        <v>1</v>
      </c>
      <c r="S125" s="761">
        <v>33.33</v>
      </c>
    </row>
    <row r="126" spans="1:19" ht="14.4" customHeight="1" x14ac:dyDescent="0.3">
      <c r="A126" s="755" t="s">
        <v>3322</v>
      </c>
      <c r="B126" s="756" t="s">
        <v>3353</v>
      </c>
      <c r="C126" s="756" t="s">
        <v>549</v>
      </c>
      <c r="D126" s="756" t="s">
        <v>1975</v>
      </c>
      <c r="E126" s="756" t="s">
        <v>3332</v>
      </c>
      <c r="F126" s="756" t="s">
        <v>3366</v>
      </c>
      <c r="G126" s="756" t="s">
        <v>3367</v>
      </c>
      <c r="H126" s="760"/>
      <c r="I126" s="760"/>
      <c r="J126" s="756"/>
      <c r="K126" s="756"/>
      <c r="L126" s="760">
        <v>1</v>
      </c>
      <c r="M126" s="760">
        <v>354</v>
      </c>
      <c r="N126" s="756">
        <v>1</v>
      </c>
      <c r="O126" s="756">
        <v>354</v>
      </c>
      <c r="P126" s="760">
        <v>1</v>
      </c>
      <c r="Q126" s="760">
        <v>355</v>
      </c>
      <c r="R126" s="774">
        <v>1.0028248587570621</v>
      </c>
      <c r="S126" s="761">
        <v>355</v>
      </c>
    </row>
    <row r="127" spans="1:19" ht="14.4" customHeight="1" x14ac:dyDescent="0.3">
      <c r="A127" s="755" t="s">
        <v>3322</v>
      </c>
      <c r="B127" s="756" t="s">
        <v>3353</v>
      </c>
      <c r="C127" s="756" t="s">
        <v>549</v>
      </c>
      <c r="D127" s="756" t="s">
        <v>1975</v>
      </c>
      <c r="E127" s="756" t="s">
        <v>3332</v>
      </c>
      <c r="F127" s="756" t="s">
        <v>3343</v>
      </c>
      <c r="G127" s="756" t="s">
        <v>3344</v>
      </c>
      <c r="H127" s="760">
        <v>13</v>
      </c>
      <c r="I127" s="760">
        <v>468</v>
      </c>
      <c r="J127" s="756">
        <v>0.70270270270270274</v>
      </c>
      <c r="K127" s="756">
        <v>36</v>
      </c>
      <c r="L127" s="760">
        <v>18</v>
      </c>
      <c r="M127" s="760">
        <v>666</v>
      </c>
      <c r="N127" s="756">
        <v>1</v>
      </c>
      <c r="O127" s="756">
        <v>37</v>
      </c>
      <c r="P127" s="760">
        <v>9</v>
      </c>
      <c r="Q127" s="760">
        <v>333</v>
      </c>
      <c r="R127" s="774">
        <v>0.5</v>
      </c>
      <c r="S127" s="761">
        <v>37</v>
      </c>
    </row>
    <row r="128" spans="1:19" ht="14.4" customHeight="1" x14ac:dyDescent="0.3">
      <c r="A128" s="755" t="s">
        <v>3322</v>
      </c>
      <c r="B128" s="756" t="s">
        <v>3353</v>
      </c>
      <c r="C128" s="756" t="s">
        <v>549</v>
      </c>
      <c r="D128" s="756" t="s">
        <v>1975</v>
      </c>
      <c r="E128" s="756" t="s">
        <v>3332</v>
      </c>
      <c r="F128" s="756" t="s">
        <v>3349</v>
      </c>
      <c r="G128" s="756" t="s">
        <v>3350</v>
      </c>
      <c r="H128" s="760"/>
      <c r="I128" s="760"/>
      <c r="J128" s="756"/>
      <c r="K128" s="756"/>
      <c r="L128" s="760">
        <v>9</v>
      </c>
      <c r="M128" s="760">
        <v>1179</v>
      </c>
      <c r="N128" s="756">
        <v>1</v>
      </c>
      <c r="O128" s="756">
        <v>131</v>
      </c>
      <c r="P128" s="760">
        <v>9</v>
      </c>
      <c r="Q128" s="760">
        <v>1188</v>
      </c>
      <c r="R128" s="774">
        <v>1.0076335877862594</v>
      </c>
      <c r="S128" s="761">
        <v>132</v>
      </c>
    </row>
    <row r="129" spans="1:19" ht="14.4" customHeight="1" x14ac:dyDescent="0.3">
      <c r="A129" s="755" t="s">
        <v>3322</v>
      </c>
      <c r="B129" s="756" t="s">
        <v>3353</v>
      </c>
      <c r="C129" s="756" t="s">
        <v>549</v>
      </c>
      <c r="D129" s="756" t="s">
        <v>1975</v>
      </c>
      <c r="E129" s="756" t="s">
        <v>3332</v>
      </c>
      <c r="F129" s="756" t="s">
        <v>3368</v>
      </c>
      <c r="G129" s="756" t="s">
        <v>3369</v>
      </c>
      <c r="H129" s="760">
        <v>1</v>
      </c>
      <c r="I129" s="760">
        <v>165</v>
      </c>
      <c r="J129" s="756"/>
      <c r="K129" s="756">
        <v>165</v>
      </c>
      <c r="L129" s="760"/>
      <c r="M129" s="760"/>
      <c r="N129" s="756"/>
      <c r="O129" s="756"/>
      <c r="P129" s="760"/>
      <c r="Q129" s="760"/>
      <c r="R129" s="774"/>
      <c r="S129" s="761"/>
    </row>
    <row r="130" spans="1:19" ht="14.4" customHeight="1" thickBot="1" x14ac:dyDescent="0.35">
      <c r="A130" s="762" t="s">
        <v>3322</v>
      </c>
      <c r="B130" s="763" t="s">
        <v>3353</v>
      </c>
      <c r="C130" s="763" t="s">
        <v>549</v>
      </c>
      <c r="D130" s="763" t="s">
        <v>1968</v>
      </c>
      <c r="E130" s="763" t="s">
        <v>3332</v>
      </c>
      <c r="F130" s="763" t="s">
        <v>3333</v>
      </c>
      <c r="G130" s="763" t="s">
        <v>3334</v>
      </c>
      <c r="H130" s="767"/>
      <c r="I130" s="767"/>
      <c r="J130" s="763"/>
      <c r="K130" s="763"/>
      <c r="L130" s="767"/>
      <c r="M130" s="767"/>
      <c r="N130" s="763"/>
      <c r="O130" s="763"/>
      <c r="P130" s="767">
        <v>2</v>
      </c>
      <c r="Q130" s="767">
        <v>74</v>
      </c>
      <c r="R130" s="775"/>
      <c r="S130" s="768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5221830</v>
      </c>
      <c r="C3" s="344">
        <f t="shared" ref="C3:R3" si="0">SUBTOTAL(9,C6:C1048576)</f>
        <v>23.295600835807083</v>
      </c>
      <c r="D3" s="344">
        <f t="shared" si="0"/>
        <v>4911824</v>
      </c>
      <c r="E3" s="344">
        <f t="shared" si="0"/>
        <v>19</v>
      </c>
      <c r="F3" s="344">
        <f t="shared" si="0"/>
        <v>5205865</v>
      </c>
      <c r="G3" s="347">
        <f>IF(D3&lt;&gt;0,F3/D3,"")</f>
        <v>1.0598639120619957</v>
      </c>
      <c r="H3" s="343">
        <f t="shared" si="0"/>
        <v>214273.28</v>
      </c>
      <c r="I3" s="344">
        <f t="shared" si="0"/>
        <v>0.62545451446052813</v>
      </c>
      <c r="J3" s="344">
        <f t="shared" si="0"/>
        <v>342588.11</v>
      </c>
      <c r="K3" s="344">
        <f t="shared" si="0"/>
        <v>1</v>
      </c>
      <c r="L3" s="344">
        <f t="shared" si="0"/>
        <v>221407.35999999999</v>
      </c>
      <c r="M3" s="345">
        <f>IF(J3&lt;&gt;0,L3/J3,"")</f>
        <v>0.64627858801054128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2"/>
      <c r="B5" s="853">
        <v>2015</v>
      </c>
      <c r="C5" s="854"/>
      <c r="D5" s="854">
        <v>2016</v>
      </c>
      <c r="E5" s="854"/>
      <c r="F5" s="854">
        <v>2017</v>
      </c>
      <c r="G5" s="888" t="s">
        <v>2</v>
      </c>
      <c r="H5" s="853">
        <v>2015</v>
      </c>
      <c r="I5" s="854"/>
      <c r="J5" s="854">
        <v>2016</v>
      </c>
      <c r="K5" s="854"/>
      <c r="L5" s="854">
        <v>2017</v>
      </c>
      <c r="M5" s="888" t="s">
        <v>2</v>
      </c>
      <c r="N5" s="853">
        <v>2015</v>
      </c>
      <c r="O5" s="854"/>
      <c r="P5" s="854">
        <v>2016</v>
      </c>
      <c r="Q5" s="854"/>
      <c r="R5" s="854">
        <v>2017</v>
      </c>
      <c r="S5" s="888" t="s">
        <v>2</v>
      </c>
    </row>
    <row r="6" spans="1:19" ht="14.4" customHeight="1" x14ac:dyDescent="0.3">
      <c r="A6" s="847" t="s">
        <v>3372</v>
      </c>
      <c r="B6" s="870">
        <v>15226</v>
      </c>
      <c r="C6" s="833">
        <v>2.048157115953726</v>
      </c>
      <c r="D6" s="870">
        <v>7434</v>
      </c>
      <c r="E6" s="833">
        <v>1</v>
      </c>
      <c r="F6" s="870">
        <v>3905</v>
      </c>
      <c r="G6" s="838">
        <v>0.52528921172988974</v>
      </c>
      <c r="H6" s="870"/>
      <c r="I6" s="833"/>
      <c r="J6" s="870"/>
      <c r="K6" s="833"/>
      <c r="L6" s="870"/>
      <c r="M6" s="838"/>
      <c r="N6" s="870"/>
      <c r="O6" s="833"/>
      <c r="P6" s="870"/>
      <c r="Q6" s="833"/>
      <c r="R6" s="870"/>
      <c r="S6" s="231"/>
    </row>
    <row r="7" spans="1:19" ht="14.4" customHeight="1" x14ac:dyDescent="0.3">
      <c r="A7" s="786" t="s">
        <v>3373</v>
      </c>
      <c r="B7" s="872">
        <v>37769</v>
      </c>
      <c r="C7" s="756">
        <v>1.0987345454545454</v>
      </c>
      <c r="D7" s="872">
        <v>34375</v>
      </c>
      <c r="E7" s="756">
        <v>1</v>
      </c>
      <c r="F7" s="872">
        <v>47607</v>
      </c>
      <c r="G7" s="774">
        <v>1.384930909090909</v>
      </c>
      <c r="H7" s="872"/>
      <c r="I7" s="756"/>
      <c r="J7" s="872"/>
      <c r="K7" s="756"/>
      <c r="L7" s="872"/>
      <c r="M7" s="774"/>
      <c r="N7" s="872"/>
      <c r="O7" s="756"/>
      <c r="P7" s="872"/>
      <c r="Q7" s="756"/>
      <c r="R7" s="872"/>
      <c r="S7" s="797"/>
    </row>
    <row r="8" spans="1:19" ht="14.4" customHeight="1" x14ac:dyDescent="0.3">
      <c r="A8" s="786" t="s">
        <v>3374</v>
      </c>
      <c r="B8" s="872">
        <v>34895</v>
      </c>
      <c r="C8" s="756">
        <v>0.96442982698579405</v>
      </c>
      <c r="D8" s="872">
        <v>36182</v>
      </c>
      <c r="E8" s="756">
        <v>1</v>
      </c>
      <c r="F8" s="872">
        <v>42245</v>
      </c>
      <c r="G8" s="774">
        <v>1.1675695097009562</v>
      </c>
      <c r="H8" s="872"/>
      <c r="I8" s="756"/>
      <c r="J8" s="872"/>
      <c r="K8" s="756"/>
      <c r="L8" s="872"/>
      <c r="M8" s="774"/>
      <c r="N8" s="872"/>
      <c r="O8" s="756"/>
      <c r="P8" s="872"/>
      <c r="Q8" s="756"/>
      <c r="R8" s="872"/>
      <c r="S8" s="797"/>
    </row>
    <row r="9" spans="1:19" ht="14.4" customHeight="1" x14ac:dyDescent="0.3">
      <c r="A9" s="786" t="s">
        <v>3375</v>
      </c>
      <c r="B9" s="872">
        <v>2648</v>
      </c>
      <c r="C9" s="756">
        <v>0.4952309706377408</v>
      </c>
      <c r="D9" s="872">
        <v>5347</v>
      </c>
      <c r="E9" s="756">
        <v>1</v>
      </c>
      <c r="F9" s="872">
        <v>5325</v>
      </c>
      <c r="G9" s="774">
        <v>0.99588554329530576</v>
      </c>
      <c r="H9" s="872"/>
      <c r="I9" s="756"/>
      <c r="J9" s="872"/>
      <c r="K9" s="756"/>
      <c r="L9" s="872"/>
      <c r="M9" s="774"/>
      <c r="N9" s="872"/>
      <c r="O9" s="756"/>
      <c r="P9" s="872"/>
      <c r="Q9" s="756"/>
      <c r="R9" s="872"/>
      <c r="S9" s="797"/>
    </row>
    <row r="10" spans="1:19" ht="14.4" customHeight="1" x14ac:dyDescent="0.3">
      <c r="A10" s="786" t="s">
        <v>3376</v>
      </c>
      <c r="B10" s="872">
        <v>1655</v>
      </c>
      <c r="C10" s="756">
        <v>0.93502824858757061</v>
      </c>
      <c r="D10" s="872">
        <v>1770</v>
      </c>
      <c r="E10" s="756">
        <v>1</v>
      </c>
      <c r="F10" s="872">
        <v>710</v>
      </c>
      <c r="G10" s="774">
        <v>0.40112994350282488</v>
      </c>
      <c r="H10" s="872"/>
      <c r="I10" s="756"/>
      <c r="J10" s="872"/>
      <c r="K10" s="756"/>
      <c r="L10" s="872"/>
      <c r="M10" s="774"/>
      <c r="N10" s="872"/>
      <c r="O10" s="756"/>
      <c r="P10" s="872"/>
      <c r="Q10" s="756"/>
      <c r="R10" s="872"/>
      <c r="S10" s="797"/>
    </row>
    <row r="11" spans="1:19" ht="14.4" customHeight="1" x14ac:dyDescent="0.3">
      <c r="A11" s="786" t="s">
        <v>3377</v>
      </c>
      <c r="B11" s="872">
        <v>2979</v>
      </c>
      <c r="C11" s="756">
        <v>0.84152542372881356</v>
      </c>
      <c r="D11" s="872">
        <v>3540</v>
      </c>
      <c r="E11" s="756">
        <v>1</v>
      </c>
      <c r="F11" s="872">
        <v>2485</v>
      </c>
      <c r="G11" s="774">
        <v>0.70197740112994356</v>
      </c>
      <c r="H11" s="872"/>
      <c r="I11" s="756"/>
      <c r="J11" s="872"/>
      <c r="K11" s="756"/>
      <c r="L11" s="872"/>
      <c r="M11" s="774"/>
      <c r="N11" s="872"/>
      <c r="O11" s="756"/>
      <c r="P11" s="872"/>
      <c r="Q11" s="756"/>
      <c r="R11" s="872"/>
      <c r="S11" s="797"/>
    </row>
    <row r="12" spans="1:19" ht="14.4" customHeight="1" x14ac:dyDescent="0.3">
      <c r="A12" s="786" t="s">
        <v>3378</v>
      </c>
      <c r="B12" s="872"/>
      <c r="C12" s="756"/>
      <c r="D12" s="872"/>
      <c r="E12" s="756"/>
      <c r="F12" s="872">
        <v>355</v>
      </c>
      <c r="G12" s="774"/>
      <c r="H12" s="872"/>
      <c r="I12" s="756"/>
      <c r="J12" s="872"/>
      <c r="K12" s="756"/>
      <c r="L12" s="872"/>
      <c r="M12" s="774"/>
      <c r="N12" s="872"/>
      <c r="O12" s="756"/>
      <c r="P12" s="872"/>
      <c r="Q12" s="756"/>
      <c r="R12" s="872"/>
      <c r="S12" s="797"/>
    </row>
    <row r="13" spans="1:19" ht="14.4" customHeight="1" x14ac:dyDescent="0.3">
      <c r="A13" s="786" t="s">
        <v>3379</v>
      </c>
      <c r="B13" s="872">
        <v>8937</v>
      </c>
      <c r="C13" s="756">
        <v>2.1038135593220337</v>
      </c>
      <c r="D13" s="872">
        <v>4248</v>
      </c>
      <c r="E13" s="756">
        <v>1</v>
      </c>
      <c r="F13" s="872">
        <v>9465</v>
      </c>
      <c r="G13" s="774">
        <v>2.2281073446327682</v>
      </c>
      <c r="H13" s="872"/>
      <c r="I13" s="756"/>
      <c r="J13" s="872"/>
      <c r="K13" s="756"/>
      <c r="L13" s="872"/>
      <c r="M13" s="774"/>
      <c r="N13" s="872"/>
      <c r="O13" s="756"/>
      <c r="P13" s="872"/>
      <c r="Q13" s="756"/>
      <c r="R13" s="872"/>
      <c r="S13" s="797"/>
    </row>
    <row r="14" spans="1:19" ht="14.4" customHeight="1" x14ac:dyDescent="0.3">
      <c r="A14" s="786" t="s">
        <v>3380</v>
      </c>
      <c r="B14" s="872">
        <v>1655</v>
      </c>
      <c r="C14" s="756">
        <v>1.139022711631108</v>
      </c>
      <c r="D14" s="872">
        <v>1453</v>
      </c>
      <c r="E14" s="756">
        <v>1</v>
      </c>
      <c r="F14" s="872">
        <v>1420</v>
      </c>
      <c r="G14" s="774">
        <v>0.9772883688919477</v>
      </c>
      <c r="H14" s="872"/>
      <c r="I14" s="756"/>
      <c r="J14" s="872"/>
      <c r="K14" s="756"/>
      <c r="L14" s="872"/>
      <c r="M14" s="774"/>
      <c r="N14" s="872"/>
      <c r="O14" s="756"/>
      <c r="P14" s="872"/>
      <c r="Q14" s="756"/>
      <c r="R14" s="872"/>
      <c r="S14" s="797"/>
    </row>
    <row r="15" spans="1:19" ht="14.4" customHeight="1" x14ac:dyDescent="0.3">
      <c r="A15" s="786" t="s">
        <v>3381</v>
      </c>
      <c r="B15" s="872">
        <v>331</v>
      </c>
      <c r="C15" s="756"/>
      <c r="D15" s="872"/>
      <c r="E15" s="756"/>
      <c r="F15" s="872"/>
      <c r="G15" s="774"/>
      <c r="H15" s="872"/>
      <c r="I15" s="756"/>
      <c r="J15" s="872"/>
      <c r="K15" s="756"/>
      <c r="L15" s="872"/>
      <c r="M15" s="774"/>
      <c r="N15" s="872"/>
      <c r="O15" s="756"/>
      <c r="P15" s="872"/>
      <c r="Q15" s="756"/>
      <c r="R15" s="872"/>
      <c r="S15" s="797"/>
    </row>
    <row r="16" spans="1:19" ht="14.4" customHeight="1" x14ac:dyDescent="0.3">
      <c r="A16" s="786" t="s">
        <v>3382</v>
      </c>
      <c r="B16" s="872"/>
      <c r="C16" s="756"/>
      <c r="D16" s="872"/>
      <c r="E16" s="756"/>
      <c r="F16" s="872">
        <v>355</v>
      </c>
      <c r="G16" s="774"/>
      <c r="H16" s="872"/>
      <c r="I16" s="756"/>
      <c r="J16" s="872"/>
      <c r="K16" s="756"/>
      <c r="L16" s="872"/>
      <c r="M16" s="774"/>
      <c r="N16" s="872"/>
      <c r="O16" s="756"/>
      <c r="P16" s="872"/>
      <c r="Q16" s="756"/>
      <c r="R16" s="872"/>
      <c r="S16" s="797"/>
    </row>
    <row r="17" spans="1:19" ht="14.4" customHeight="1" x14ac:dyDescent="0.3">
      <c r="A17" s="786" t="s">
        <v>3383</v>
      </c>
      <c r="B17" s="872">
        <v>1986</v>
      </c>
      <c r="C17" s="756">
        <v>1.8700564971751412</v>
      </c>
      <c r="D17" s="872">
        <v>1062</v>
      </c>
      <c r="E17" s="756">
        <v>1</v>
      </c>
      <c r="F17" s="872">
        <v>1775</v>
      </c>
      <c r="G17" s="774">
        <v>1.6713747645951036</v>
      </c>
      <c r="H17" s="872"/>
      <c r="I17" s="756"/>
      <c r="J17" s="872"/>
      <c r="K17" s="756"/>
      <c r="L17" s="872"/>
      <c r="M17" s="774"/>
      <c r="N17" s="872"/>
      <c r="O17" s="756"/>
      <c r="P17" s="872"/>
      <c r="Q17" s="756"/>
      <c r="R17" s="872"/>
      <c r="S17" s="797"/>
    </row>
    <row r="18" spans="1:19" ht="14.4" customHeight="1" x14ac:dyDescent="0.3">
      <c r="A18" s="786" t="s">
        <v>3384</v>
      </c>
      <c r="B18" s="872">
        <v>19233</v>
      </c>
      <c r="C18" s="756">
        <v>0.79775187689244675</v>
      </c>
      <c r="D18" s="872">
        <v>24109</v>
      </c>
      <c r="E18" s="756">
        <v>1</v>
      </c>
      <c r="F18" s="872">
        <v>24924</v>
      </c>
      <c r="G18" s="774">
        <v>1.0338048031855325</v>
      </c>
      <c r="H18" s="872"/>
      <c r="I18" s="756"/>
      <c r="J18" s="872"/>
      <c r="K18" s="756"/>
      <c r="L18" s="872"/>
      <c r="M18" s="774"/>
      <c r="N18" s="872"/>
      <c r="O18" s="756"/>
      <c r="P18" s="872"/>
      <c r="Q18" s="756"/>
      <c r="R18" s="872"/>
      <c r="S18" s="797"/>
    </row>
    <row r="19" spans="1:19" ht="14.4" customHeight="1" x14ac:dyDescent="0.3">
      <c r="A19" s="786" t="s">
        <v>3385</v>
      </c>
      <c r="B19" s="872"/>
      <c r="C19" s="756"/>
      <c r="D19" s="872">
        <v>354</v>
      </c>
      <c r="E19" s="756">
        <v>1</v>
      </c>
      <c r="F19" s="872"/>
      <c r="G19" s="774"/>
      <c r="H19" s="872"/>
      <c r="I19" s="756"/>
      <c r="J19" s="872"/>
      <c r="K19" s="756"/>
      <c r="L19" s="872"/>
      <c r="M19" s="774"/>
      <c r="N19" s="872"/>
      <c r="O19" s="756"/>
      <c r="P19" s="872"/>
      <c r="Q19" s="756"/>
      <c r="R19" s="872"/>
      <c r="S19" s="797"/>
    </row>
    <row r="20" spans="1:19" ht="14.4" customHeight="1" x14ac:dyDescent="0.3">
      <c r="A20" s="786" t="s">
        <v>3386</v>
      </c>
      <c r="B20" s="872">
        <v>1655</v>
      </c>
      <c r="C20" s="756">
        <v>4.6751412429378529</v>
      </c>
      <c r="D20" s="872">
        <v>354</v>
      </c>
      <c r="E20" s="756">
        <v>1</v>
      </c>
      <c r="F20" s="872">
        <v>710</v>
      </c>
      <c r="G20" s="774">
        <v>2.0056497175141241</v>
      </c>
      <c r="H20" s="872"/>
      <c r="I20" s="756"/>
      <c r="J20" s="872"/>
      <c r="K20" s="756"/>
      <c r="L20" s="872"/>
      <c r="M20" s="774"/>
      <c r="N20" s="872"/>
      <c r="O20" s="756"/>
      <c r="P20" s="872"/>
      <c r="Q20" s="756"/>
      <c r="R20" s="872"/>
      <c r="S20" s="797"/>
    </row>
    <row r="21" spans="1:19" ht="14.4" customHeight="1" x14ac:dyDescent="0.3">
      <c r="A21" s="786" t="s">
        <v>3387</v>
      </c>
      <c r="B21" s="872">
        <v>331</v>
      </c>
      <c r="C21" s="756">
        <v>0.93502824858757061</v>
      </c>
      <c r="D21" s="872">
        <v>354</v>
      </c>
      <c r="E21" s="756">
        <v>1</v>
      </c>
      <c r="F21" s="872">
        <v>355</v>
      </c>
      <c r="G21" s="774">
        <v>1.0028248587570621</v>
      </c>
      <c r="H21" s="872"/>
      <c r="I21" s="756"/>
      <c r="J21" s="872"/>
      <c r="K21" s="756"/>
      <c r="L21" s="872"/>
      <c r="M21" s="774"/>
      <c r="N21" s="872"/>
      <c r="O21" s="756"/>
      <c r="P21" s="872"/>
      <c r="Q21" s="756"/>
      <c r="R21" s="872"/>
      <c r="S21" s="797"/>
    </row>
    <row r="22" spans="1:19" ht="14.4" customHeight="1" x14ac:dyDescent="0.3">
      <c r="A22" s="786" t="s">
        <v>3388</v>
      </c>
      <c r="B22" s="872"/>
      <c r="C22" s="756"/>
      <c r="D22" s="872">
        <v>708</v>
      </c>
      <c r="E22" s="756">
        <v>1</v>
      </c>
      <c r="F22" s="872">
        <v>710</v>
      </c>
      <c r="G22" s="774">
        <v>1.0028248587570621</v>
      </c>
      <c r="H22" s="872"/>
      <c r="I22" s="756"/>
      <c r="J22" s="872"/>
      <c r="K22" s="756"/>
      <c r="L22" s="872"/>
      <c r="M22" s="774"/>
      <c r="N22" s="872"/>
      <c r="O22" s="756"/>
      <c r="P22" s="872"/>
      <c r="Q22" s="756"/>
      <c r="R22" s="872"/>
      <c r="S22" s="797"/>
    </row>
    <row r="23" spans="1:19" ht="14.4" customHeight="1" x14ac:dyDescent="0.3">
      <c r="A23" s="786" t="s">
        <v>1952</v>
      </c>
      <c r="B23" s="872">
        <v>5073297</v>
      </c>
      <c r="C23" s="756">
        <v>1.0638371889669367</v>
      </c>
      <c r="D23" s="872">
        <v>4768866</v>
      </c>
      <c r="E23" s="756">
        <v>1</v>
      </c>
      <c r="F23" s="872">
        <v>5041117</v>
      </c>
      <c r="G23" s="774">
        <v>1.0570892535038727</v>
      </c>
      <c r="H23" s="872">
        <v>214273.28</v>
      </c>
      <c r="I23" s="756">
        <v>0.62545451446052813</v>
      </c>
      <c r="J23" s="872">
        <v>342588.11</v>
      </c>
      <c r="K23" s="756">
        <v>1</v>
      </c>
      <c r="L23" s="872">
        <v>221407.35999999999</v>
      </c>
      <c r="M23" s="774">
        <v>0.64627858801054128</v>
      </c>
      <c r="N23" s="872"/>
      <c r="O23" s="756"/>
      <c r="P23" s="872"/>
      <c r="Q23" s="756"/>
      <c r="R23" s="872"/>
      <c r="S23" s="797"/>
    </row>
    <row r="24" spans="1:19" ht="14.4" customHeight="1" x14ac:dyDescent="0.3">
      <c r="A24" s="786" t="s">
        <v>3389</v>
      </c>
      <c r="B24" s="872">
        <v>17578</v>
      </c>
      <c r="C24" s="756">
        <v>0.89940646745804342</v>
      </c>
      <c r="D24" s="872">
        <v>19544</v>
      </c>
      <c r="E24" s="756">
        <v>1</v>
      </c>
      <c r="F24" s="872">
        <v>21300</v>
      </c>
      <c r="G24" s="774">
        <v>1.0898485468686041</v>
      </c>
      <c r="H24" s="872"/>
      <c r="I24" s="756"/>
      <c r="J24" s="872"/>
      <c r="K24" s="756"/>
      <c r="L24" s="872"/>
      <c r="M24" s="774"/>
      <c r="N24" s="872"/>
      <c r="O24" s="756"/>
      <c r="P24" s="872"/>
      <c r="Q24" s="756"/>
      <c r="R24" s="872"/>
      <c r="S24" s="797"/>
    </row>
    <row r="25" spans="1:19" ht="14.4" customHeight="1" x14ac:dyDescent="0.3">
      <c r="A25" s="786" t="s">
        <v>3390</v>
      </c>
      <c r="B25" s="872">
        <v>993</v>
      </c>
      <c r="C25" s="756">
        <v>2.8050847457627119</v>
      </c>
      <c r="D25" s="872">
        <v>354</v>
      </c>
      <c r="E25" s="756">
        <v>1</v>
      </c>
      <c r="F25" s="872">
        <v>392</v>
      </c>
      <c r="G25" s="774">
        <v>1.1073446327683616</v>
      </c>
      <c r="H25" s="872"/>
      <c r="I25" s="756"/>
      <c r="J25" s="872"/>
      <c r="K25" s="756"/>
      <c r="L25" s="872"/>
      <c r="M25" s="774"/>
      <c r="N25" s="872"/>
      <c r="O25" s="756"/>
      <c r="P25" s="872"/>
      <c r="Q25" s="756"/>
      <c r="R25" s="872"/>
      <c r="S25" s="797"/>
    </row>
    <row r="26" spans="1:19" ht="14.4" customHeight="1" x14ac:dyDescent="0.3">
      <c r="A26" s="786" t="s">
        <v>3391</v>
      </c>
      <c r="B26" s="872"/>
      <c r="C26" s="756"/>
      <c r="D26" s="872">
        <v>708</v>
      </c>
      <c r="E26" s="756">
        <v>1</v>
      </c>
      <c r="F26" s="872"/>
      <c r="G26" s="774"/>
      <c r="H26" s="872"/>
      <c r="I26" s="756"/>
      <c r="J26" s="872"/>
      <c r="K26" s="756"/>
      <c r="L26" s="872"/>
      <c r="M26" s="774"/>
      <c r="N26" s="872"/>
      <c r="O26" s="756"/>
      <c r="P26" s="872"/>
      <c r="Q26" s="756"/>
      <c r="R26" s="872"/>
      <c r="S26" s="797"/>
    </row>
    <row r="27" spans="1:19" ht="14.4" customHeight="1" thickBot="1" x14ac:dyDescent="0.35">
      <c r="A27" s="876" t="s">
        <v>3392</v>
      </c>
      <c r="B27" s="874">
        <v>662</v>
      </c>
      <c r="C27" s="763">
        <v>0.62335216572504704</v>
      </c>
      <c r="D27" s="874">
        <v>1062</v>
      </c>
      <c r="E27" s="763">
        <v>1</v>
      </c>
      <c r="F27" s="874">
        <v>710</v>
      </c>
      <c r="G27" s="775">
        <v>0.66854990583804141</v>
      </c>
      <c r="H27" s="874"/>
      <c r="I27" s="763"/>
      <c r="J27" s="874"/>
      <c r="K27" s="763"/>
      <c r="L27" s="874"/>
      <c r="M27" s="775"/>
      <c r="N27" s="874"/>
      <c r="O27" s="763"/>
      <c r="P27" s="874"/>
      <c r="Q27" s="763"/>
      <c r="R27" s="874"/>
      <c r="S27" s="7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3508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6628.67</v>
      </c>
      <c r="G3" s="208">
        <f t="shared" si="0"/>
        <v>5436103.2800000003</v>
      </c>
      <c r="H3" s="208"/>
      <c r="I3" s="208"/>
      <c r="J3" s="208">
        <f t="shared" si="0"/>
        <v>6141.76</v>
      </c>
      <c r="K3" s="208">
        <f t="shared" si="0"/>
        <v>5254412.1100000003</v>
      </c>
      <c r="L3" s="208"/>
      <c r="M3" s="208"/>
      <c r="N3" s="208">
        <f t="shared" si="0"/>
        <v>6271.55</v>
      </c>
      <c r="O3" s="208">
        <f t="shared" si="0"/>
        <v>5427272.3600000003</v>
      </c>
      <c r="P3" s="79">
        <f>IF(K3=0,0,O3/K3)</f>
        <v>1.0328981142668689</v>
      </c>
      <c r="Q3" s="209">
        <f>IF(N3=0,0,O3/N3)</f>
        <v>865.37974822810952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79"/>
      <c r="B5" s="877"/>
      <c r="C5" s="879"/>
      <c r="D5" s="889"/>
      <c r="E5" s="881"/>
      <c r="F5" s="890" t="s">
        <v>91</v>
      </c>
      <c r="G5" s="891" t="s">
        <v>14</v>
      </c>
      <c r="H5" s="892"/>
      <c r="I5" s="892"/>
      <c r="J5" s="890" t="s">
        <v>91</v>
      </c>
      <c r="K5" s="891" t="s">
        <v>14</v>
      </c>
      <c r="L5" s="892"/>
      <c r="M5" s="892"/>
      <c r="N5" s="890" t="s">
        <v>91</v>
      </c>
      <c r="O5" s="891" t="s">
        <v>14</v>
      </c>
      <c r="P5" s="893"/>
      <c r="Q5" s="886"/>
    </row>
    <row r="6" spans="1:17" ht="14.4" customHeight="1" x14ac:dyDescent="0.3">
      <c r="A6" s="832" t="s">
        <v>3393</v>
      </c>
      <c r="B6" s="833" t="s">
        <v>3353</v>
      </c>
      <c r="C6" s="833" t="s">
        <v>3332</v>
      </c>
      <c r="D6" s="833" t="s">
        <v>3366</v>
      </c>
      <c r="E6" s="833" t="s">
        <v>3367</v>
      </c>
      <c r="F6" s="225">
        <v>46</v>
      </c>
      <c r="G6" s="225">
        <v>15226</v>
      </c>
      <c r="H6" s="225">
        <v>2.048157115953726</v>
      </c>
      <c r="I6" s="225">
        <v>331</v>
      </c>
      <c r="J6" s="225">
        <v>21</v>
      </c>
      <c r="K6" s="225">
        <v>7434</v>
      </c>
      <c r="L6" s="225">
        <v>1</v>
      </c>
      <c r="M6" s="225">
        <v>354</v>
      </c>
      <c r="N6" s="225">
        <v>11</v>
      </c>
      <c r="O6" s="225">
        <v>3905</v>
      </c>
      <c r="P6" s="838">
        <v>0.52528921172988974</v>
      </c>
      <c r="Q6" s="846">
        <v>355</v>
      </c>
    </row>
    <row r="7" spans="1:17" ht="14.4" customHeight="1" x14ac:dyDescent="0.3">
      <c r="A7" s="755" t="s">
        <v>3394</v>
      </c>
      <c r="B7" s="756" t="s">
        <v>3323</v>
      </c>
      <c r="C7" s="756" t="s">
        <v>3332</v>
      </c>
      <c r="D7" s="756" t="s">
        <v>3333</v>
      </c>
      <c r="E7" s="756" t="s">
        <v>3334</v>
      </c>
      <c r="F7" s="760"/>
      <c r="G7" s="760"/>
      <c r="H7" s="760"/>
      <c r="I7" s="760"/>
      <c r="J7" s="760">
        <v>1</v>
      </c>
      <c r="K7" s="760">
        <v>37</v>
      </c>
      <c r="L7" s="760">
        <v>1</v>
      </c>
      <c r="M7" s="760">
        <v>37</v>
      </c>
      <c r="N7" s="760"/>
      <c r="O7" s="760"/>
      <c r="P7" s="774"/>
      <c r="Q7" s="761"/>
    </row>
    <row r="8" spans="1:17" ht="14.4" customHeight="1" x14ac:dyDescent="0.3">
      <c r="A8" s="755" t="s">
        <v>3394</v>
      </c>
      <c r="B8" s="756" t="s">
        <v>3353</v>
      </c>
      <c r="C8" s="756" t="s">
        <v>3332</v>
      </c>
      <c r="D8" s="756" t="s">
        <v>3333</v>
      </c>
      <c r="E8" s="756" t="s">
        <v>3334</v>
      </c>
      <c r="F8" s="760">
        <v>1</v>
      </c>
      <c r="G8" s="760">
        <v>35</v>
      </c>
      <c r="H8" s="760"/>
      <c r="I8" s="760">
        <v>35</v>
      </c>
      <c r="J8" s="760"/>
      <c r="K8" s="760"/>
      <c r="L8" s="760"/>
      <c r="M8" s="760"/>
      <c r="N8" s="760">
        <v>1</v>
      </c>
      <c r="O8" s="760">
        <v>37</v>
      </c>
      <c r="P8" s="774"/>
      <c r="Q8" s="761">
        <v>37</v>
      </c>
    </row>
    <row r="9" spans="1:17" ht="14.4" customHeight="1" x14ac:dyDescent="0.3">
      <c r="A9" s="755" t="s">
        <v>3394</v>
      </c>
      <c r="B9" s="756" t="s">
        <v>3353</v>
      </c>
      <c r="C9" s="756" t="s">
        <v>3332</v>
      </c>
      <c r="D9" s="756" t="s">
        <v>3366</v>
      </c>
      <c r="E9" s="756" t="s">
        <v>3367</v>
      </c>
      <c r="F9" s="760">
        <v>114</v>
      </c>
      <c r="G9" s="760">
        <v>37734</v>
      </c>
      <c r="H9" s="760">
        <v>1.0988991787524025</v>
      </c>
      <c r="I9" s="760">
        <v>331</v>
      </c>
      <c r="J9" s="760">
        <v>97</v>
      </c>
      <c r="K9" s="760">
        <v>34338</v>
      </c>
      <c r="L9" s="760">
        <v>1</v>
      </c>
      <c r="M9" s="760">
        <v>354</v>
      </c>
      <c r="N9" s="760">
        <v>134</v>
      </c>
      <c r="O9" s="760">
        <v>47570</v>
      </c>
      <c r="P9" s="774">
        <v>1.3853456811695497</v>
      </c>
      <c r="Q9" s="761">
        <v>355</v>
      </c>
    </row>
    <row r="10" spans="1:17" ht="14.4" customHeight="1" x14ac:dyDescent="0.3">
      <c r="A10" s="755" t="s">
        <v>3395</v>
      </c>
      <c r="B10" s="756" t="s">
        <v>3323</v>
      </c>
      <c r="C10" s="756" t="s">
        <v>3332</v>
      </c>
      <c r="D10" s="756" t="s">
        <v>3333</v>
      </c>
      <c r="E10" s="756" t="s">
        <v>3334</v>
      </c>
      <c r="F10" s="760">
        <v>1</v>
      </c>
      <c r="G10" s="760">
        <v>35</v>
      </c>
      <c r="H10" s="760">
        <v>0.94594594594594594</v>
      </c>
      <c r="I10" s="760">
        <v>35</v>
      </c>
      <c r="J10" s="760">
        <v>1</v>
      </c>
      <c r="K10" s="760">
        <v>37</v>
      </c>
      <c r="L10" s="760">
        <v>1</v>
      </c>
      <c r="M10" s="760">
        <v>37</v>
      </c>
      <c r="N10" s="760"/>
      <c r="O10" s="760"/>
      <c r="P10" s="774"/>
      <c r="Q10" s="761"/>
    </row>
    <row r="11" spans="1:17" ht="14.4" customHeight="1" x14ac:dyDescent="0.3">
      <c r="A11" s="755" t="s">
        <v>3395</v>
      </c>
      <c r="B11" s="756" t="s">
        <v>3353</v>
      </c>
      <c r="C11" s="756" t="s">
        <v>3332</v>
      </c>
      <c r="D11" s="756" t="s">
        <v>3333</v>
      </c>
      <c r="E11" s="756" t="s">
        <v>3334</v>
      </c>
      <c r="F11" s="760">
        <v>3</v>
      </c>
      <c r="G11" s="760">
        <v>105</v>
      </c>
      <c r="H11" s="760">
        <v>2.8378378378378377</v>
      </c>
      <c r="I11" s="760">
        <v>35</v>
      </c>
      <c r="J11" s="760">
        <v>1</v>
      </c>
      <c r="K11" s="760">
        <v>37</v>
      </c>
      <c r="L11" s="760">
        <v>1</v>
      </c>
      <c r="M11" s="760">
        <v>37</v>
      </c>
      <c r="N11" s="760"/>
      <c r="O11" s="760"/>
      <c r="P11" s="774"/>
      <c r="Q11" s="761"/>
    </row>
    <row r="12" spans="1:17" ht="14.4" customHeight="1" x14ac:dyDescent="0.3">
      <c r="A12" s="755" t="s">
        <v>3395</v>
      </c>
      <c r="B12" s="756" t="s">
        <v>3353</v>
      </c>
      <c r="C12" s="756" t="s">
        <v>3332</v>
      </c>
      <c r="D12" s="756" t="s">
        <v>3366</v>
      </c>
      <c r="E12" s="756" t="s">
        <v>3367</v>
      </c>
      <c r="F12" s="760">
        <v>105</v>
      </c>
      <c r="G12" s="760">
        <v>34755</v>
      </c>
      <c r="H12" s="760">
        <v>0.96252907942838151</v>
      </c>
      <c r="I12" s="760">
        <v>331</v>
      </c>
      <c r="J12" s="760">
        <v>102</v>
      </c>
      <c r="K12" s="760">
        <v>36108</v>
      </c>
      <c r="L12" s="760">
        <v>1</v>
      </c>
      <c r="M12" s="760">
        <v>354</v>
      </c>
      <c r="N12" s="760">
        <v>119</v>
      </c>
      <c r="O12" s="760">
        <v>42245</v>
      </c>
      <c r="P12" s="774">
        <v>1.1699623352165724</v>
      </c>
      <c r="Q12" s="761">
        <v>355</v>
      </c>
    </row>
    <row r="13" spans="1:17" ht="14.4" customHeight="1" x14ac:dyDescent="0.3">
      <c r="A13" s="755" t="s">
        <v>3396</v>
      </c>
      <c r="B13" s="756" t="s">
        <v>3323</v>
      </c>
      <c r="C13" s="756" t="s">
        <v>3332</v>
      </c>
      <c r="D13" s="756" t="s">
        <v>3333</v>
      </c>
      <c r="E13" s="756" t="s">
        <v>3334</v>
      </c>
      <c r="F13" s="760"/>
      <c r="G13" s="760"/>
      <c r="H13" s="760"/>
      <c r="I13" s="760"/>
      <c r="J13" s="760">
        <v>1</v>
      </c>
      <c r="K13" s="760">
        <v>37</v>
      </c>
      <c r="L13" s="760">
        <v>1</v>
      </c>
      <c r="M13" s="760">
        <v>37</v>
      </c>
      <c r="N13" s="760"/>
      <c r="O13" s="760"/>
      <c r="P13" s="774"/>
      <c r="Q13" s="761"/>
    </row>
    <row r="14" spans="1:17" ht="14.4" customHeight="1" x14ac:dyDescent="0.3">
      <c r="A14" s="755" t="s">
        <v>3396</v>
      </c>
      <c r="B14" s="756" t="s">
        <v>3353</v>
      </c>
      <c r="C14" s="756" t="s">
        <v>3332</v>
      </c>
      <c r="D14" s="756" t="s">
        <v>3366</v>
      </c>
      <c r="E14" s="756" t="s">
        <v>3367</v>
      </c>
      <c r="F14" s="760">
        <v>8</v>
      </c>
      <c r="G14" s="760">
        <v>2648</v>
      </c>
      <c r="H14" s="760">
        <v>0.49868173258003767</v>
      </c>
      <c r="I14" s="760">
        <v>331</v>
      </c>
      <c r="J14" s="760">
        <v>15</v>
      </c>
      <c r="K14" s="760">
        <v>5310</v>
      </c>
      <c r="L14" s="760">
        <v>1</v>
      </c>
      <c r="M14" s="760">
        <v>354</v>
      </c>
      <c r="N14" s="760">
        <v>15</v>
      </c>
      <c r="O14" s="760">
        <v>5325</v>
      </c>
      <c r="P14" s="774">
        <v>1.0028248587570621</v>
      </c>
      <c r="Q14" s="761">
        <v>355</v>
      </c>
    </row>
    <row r="15" spans="1:17" ht="14.4" customHeight="1" x14ac:dyDescent="0.3">
      <c r="A15" s="755" t="s">
        <v>3397</v>
      </c>
      <c r="B15" s="756" t="s">
        <v>3353</v>
      </c>
      <c r="C15" s="756" t="s">
        <v>3332</v>
      </c>
      <c r="D15" s="756" t="s">
        <v>3366</v>
      </c>
      <c r="E15" s="756" t="s">
        <v>3367</v>
      </c>
      <c r="F15" s="760">
        <v>5</v>
      </c>
      <c r="G15" s="760">
        <v>1655</v>
      </c>
      <c r="H15" s="760">
        <v>0.93502824858757061</v>
      </c>
      <c r="I15" s="760">
        <v>331</v>
      </c>
      <c r="J15" s="760">
        <v>5</v>
      </c>
      <c r="K15" s="760">
        <v>1770</v>
      </c>
      <c r="L15" s="760">
        <v>1</v>
      </c>
      <c r="M15" s="760">
        <v>354</v>
      </c>
      <c r="N15" s="760">
        <v>2</v>
      </c>
      <c r="O15" s="760">
        <v>710</v>
      </c>
      <c r="P15" s="774">
        <v>0.40112994350282488</v>
      </c>
      <c r="Q15" s="761">
        <v>355</v>
      </c>
    </row>
    <row r="16" spans="1:17" ht="14.4" customHeight="1" x14ac:dyDescent="0.3">
      <c r="A16" s="755" t="s">
        <v>3322</v>
      </c>
      <c r="B16" s="756" t="s">
        <v>3353</v>
      </c>
      <c r="C16" s="756" t="s">
        <v>3332</v>
      </c>
      <c r="D16" s="756" t="s">
        <v>3366</v>
      </c>
      <c r="E16" s="756" t="s">
        <v>3367</v>
      </c>
      <c r="F16" s="760">
        <v>9</v>
      </c>
      <c r="G16" s="760">
        <v>2979</v>
      </c>
      <c r="H16" s="760">
        <v>0.84152542372881356</v>
      </c>
      <c r="I16" s="760">
        <v>331</v>
      </c>
      <c r="J16" s="760">
        <v>10</v>
      </c>
      <c r="K16" s="760">
        <v>3540</v>
      </c>
      <c r="L16" s="760">
        <v>1</v>
      </c>
      <c r="M16" s="760">
        <v>354</v>
      </c>
      <c r="N16" s="760">
        <v>7</v>
      </c>
      <c r="O16" s="760">
        <v>2485</v>
      </c>
      <c r="P16" s="774">
        <v>0.70197740112994356</v>
      </c>
      <c r="Q16" s="761">
        <v>355</v>
      </c>
    </row>
    <row r="17" spans="1:17" ht="14.4" customHeight="1" x14ac:dyDescent="0.3">
      <c r="A17" s="755" t="s">
        <v>3398</v>
      </c>
      <c r="B17" s="756" t="s">
        <v>3353</v>
      </c>
      <c r="C17" s="756" t="s">
        <v>3332</v>
      </c>
      <c r="D17" s="756" t="s">
        <v>3366</v>
      </c>
      <c r="E17" s="756" t="s">
        <v>3367</v>
      </c>
      <c r="F17" s="760"/>
      <c r="G17" s="760"/>
      <c r="H17" s="760"/>
      <c r="I17" s="760"/>
      <c r="J17" s="760"/>
      <c r="K17" s="760"/>
      <c r="L17" s="760"/>
      <c r="M17" s="760"/>
      <c r="N17" s="760">
        <v>1</v>
      </c>
      <c r="O17" s="760">
        <v>355</v>
      </c>
      <c r="P17" s="774"/>
      <c r="Q17" s="761">
        <v>355</v>
      </c>
    </row>
    <row r="18" spans="1:17" ht="14.4" customHeight="1" x14ac:dyDescent="0.3">
      <c r="A18" s="755" t="s">
        <v>3399</v>
      </c>
      <c r="B18" s="756" t="s">
        <v>3323</v>
      </c>
      <c r="C18" s="756" t="s">
        <v>3332</v>
      </c>
      <c r="D18" s="756" t="s">
        <v>3351</v>
      </c>
      <c r="E18" s="756" t="s">
        <v>3352</v>
      </c>
      <c r="F18" s="760"/>
      <c r="G18" s="760"/>
      <c r="H18" s="760"/>
      <c r="I18" s="760"/>
      <c r="J18" s="760"/>
      <c r="K18" s="760"/>
      <c r="L18" s="760"/>
      <c r="M18" s="760"/>
      <c r="N18" s="760">
        <v>1</v>
      </c>
      <c r="O18" s="760">
        <v>235</v>
      </c>
      <c r="P18" s="774"/>
      <c r="Q18" s="761">
        <v>235</v>
      </c>
    </row>
    <row r="19" spans="1:17" ht="14.4" customHeight="1" x14ac:dyDescent="0.3">
      <c r="A19" s="755" t="s">
        <v>3399</v>
      </c>
      <c r="B19" s="756" t="s">
        <v>3353</v>
      </c>
      <c r="C19" s="756" t="s">
        <v>3332</v>
      </c>
      <c r="D19" s="756" t="s">
        <v>3366</v>
      </c>
      <c r="E19" s="756" t="s">
        <v>3367</v>
      </c>
      <c r="F19" s="760">
        <v>27</v>
      </c>
      <c r="G19" s="760">
        <v>8937</v>
      </c>
      <c r="H19" s="760">
        <v>2.1038135593220337</v>
      </c>
      <c r="I19" s="760">
        <v>331</v>
      </c>
      <c r="J19" s="760">
        <v>12</v>
      </c>
      <c r="K19" s="760">
        <v>4248</v>
      </c>
      <c r="L19" s="760">
        <v>1</v>
      </c>
      <c r="M19" s="760">
        <v>354</v>
      </c>
      <c r="N19" s="760">
        <v>26</v>
      </c>
      <c r="O19" s="760">
        <v>9230</v>
      </c>
      <c r="P19" s="774">
        <v>2.1727871939736345</v>
      </c>
      <c r="Q19" s="761">
        <v>355</v>
      </c>
    </row>
    <row r="20" spans="1:17" ht="14.4" customHeight="1" x14ac:dyDescent="0.3">
      <c r="A20" s="755" t="s">
        <v>3400</v>
      </c>
      <c r="B20" s="756" t="s">
        <v>3323</v>
      </c>
      <c r="C20" s="756" t="s">
        <v>3332</v>
      </c>
      <c r="D20" s="756" t="s">
        <v>3333</v>
      </c>
      <c r="E20" s="756" t="s">
        <v>3334</v>
      </c>
      <c r="F20" s="760"/>
      <c r="G20" s="760"/>
      <c r="H20" s="760"/>
      <c r="I20" s="760"/>
      <c r="J20" s="760">
        <v>1</v>
      </c>
      <c r="K20" s="760">
        <v>37</v>
      </c>
      <c r="L20" s="760">
        <v>1</v>
      </c>
      <c r="M20" s="760">
        <v>37</v>
      </c>
      <c r="N20" s="760"/>
      <c r="O20" s="760"/>
      <c r="P20" s="774"/>
      <c r="Q20" s="761"/>
    </row>
    <row r="21" spans="1:17" ht="14.4" customHeight="1" x14ac:dyDescent="0.3">
      <c r="A21" s="755" t="s">
        <v>3400</v>
      </c>
      <c r="B21" s="756" t="s">
        <v>3353</v>
      </c>
      <c r="C21" s="756" t="s">
        <v>3332</v>
      </c>
      <c r="D21" s="756" t="s">
        <v>3366</v>
      </c>
      <c r="E21" s="756" t="s">
        <v>3367</v>
      </c>
      <c r="F21" s="760">
        <v>5</v>
      </c>
      <c r="G21" s="760">
        <v>1655</v>
      </c>
      <c r="H21" s="760">
        <v>1.1687853107344632</v>
      </c>
      <c r="I21" s="760">
        <v>331</v>
      </c>
      <c r="J21" s="760">
        <v>4</v>
      </c>
      <c r="K21" s="760">
        <v>1416</v>
      </c>
      <c r="L21" s="760">
        <v>1</v>
      </c>
      <c r="M21" s="760">
        <v>354</v>
      </c>
      <c r="N21" s="760">
        <v>4</v>
      </c>
      <c r="O21" s="760">
        <v>1420</v>
      </c>
      <c r="P21" s="774">
        <v>1.0028248587570621</v>
      </c>
      <c r="Q21" s="761">
        <v>355</v>
      </c>
    </row>
    <row r="22" spans="1:17" ht="14.4" customHeight="1" x14ac:dyDescent="0.3">
      <c r="A22" s="755" t="s">
        <v>3401</v>
      </c>
      <c r="B22" s="756" t="s">
        <v>3353</v>
      </c>
      <c r="C22" s="756" t="s">
        <v>3332</v>
      </c>
      <c r="D22" s="756" t="s">
        <v>3366</v>
      </c>
      <c r="E22" s="756" t="s">
        <v>3367</v>
      </c>
      <c r="F22" s="760">
        <v>1</v>
      </c>
      <c r="G22" s="760">
        <v>331</v>
      </c>
      <c r="H22" s="760"/>
      <c r="I22" s="760">
        <v>331</v>
      </c>
      <c r="J22" s="760"/>
      <c r="K22" s="760"/>
      <c r="L22" s="760"/>
      <c r="M22" s="760"/>
      <c r="N22" s="760"/>
      <c r="O22" s="760"/>
      <c r="P22" s="774"/>
      <c r="Q22" s="761"/>
    </row>
    <row r="23" spans="1:17" ht="14.4" customHeight="1" x14ac:dyDescent="0.3">
      <c r="A23" s="755" t="s">
        <v>3402</v>
      </c>
      <c r="B23" s="756" t="s">
        <v>3353</v>
      </c>
      <c r="C23" s="756" t="s">
        <v>3332</v>
      </c>
      <c r="D23" s="756" t="s">
        <v>3366</v>
      </c>
      <c r="E23" s="756" t="s">
        <v>3367</v>
      </c>
      <c r="F23" s="760"/>
      <c r="G23" s="760"/>
      <c r="H23" s="760"/>
      <c r="I23" s="760"/>
      <c r="J23" s="760"/>
      <c r="K23" s="760"/>
      <c r="L23" s="760"/>
      <c r="M23" s="760"/>
      <c r="N23" s="760">
        <v>1</v>
      </c>
      <c r="O23" s="760">
        <v>355</v>
      </c>
      <c r="P23" s="774"/>
      <c r="Q23" s="761">
        <v>355</v>
      </c>
    </row>
    <row r="24" spans="1:17" ht="14.4" customHeight="1" x14ac:dyDescent="0.3">
      <c r="A24" s="755" t="s">
        <v>3403</v>
      </c>
      <c r="B24" s="756" t="s">
        <v>3353</v>
      </c>
      <c r="C24" s="756" t="s">
        <v>3332</v>
      </c>
      <c r="D24" s="756" t="s">
        <v>3366</v>
      </c>
      <c r="E24" s="756" t="s">
        <v>3367</v>
      </c>
      <c r="F24" s="760">
        <v>6</v>
      </c>
      <c r="G24" s="760">
        <v>1986</v>
      </c>
      <c r="H24" s="760">
        <v>1.8700564971751412</v>
      </c>
      <c r="I24" s="760">
        <v>331</v>
      </c>
      <c r="J24" s="760">
        <v>3</v>
      </c>
      <c r="K24" s="760">
        <v>1062</v>
      </c>
      <c r="L24" s="760">
        <v>1</v>
      </c>
      <c r="M24" s="760">
        <v>354</v>
      </c>
      <c r="N24" s="760">
        <v>5</v>
      </c>
      <c r="O24" s="760">
        <v>1775</v>
      </c>
      <c r="P24" s="774">
        <v>1.6713747645951036</v>
      </c>
      <c r="Q24" s="761">
        <v>355</v>
      </c>
    </row>
    <row r="25" spans="1:17" ht="14.4" customHeight="1" x14ac:dyDescent="0.3">
      <c r="A25" s="755" t="s">
        <v>3404</v>
      </c>
      <c r="B25" s="756" t="s">
        <v>3353</v>
      </c>
      <c r="C25" s="756" t="s">
        <v>3332</v>
      </c>
      <c r="D25" s="756" t="s">
        <v>3333</v>
      </c>
      <c r="E25" s="756" t="s">
        <v>3334</v>
      </c>
      <c r="F25" s="760">
        <v>1</v>
      </c>
      <c r="G25" s="760">
        <v>35</v>
      </c>
      <c r="H25" s="760">
        <v>0.94594594594594594</v>
      </c>
      <c r="I25" s="760">
        <v>35</v>
      </c>
      <c r="J25" s="760">
        <v>1</v>
      </c>
      <c r="K25" s="760">
        <v>37</v>
      </c>
      <c r="L25" s="760">
        <v>1</v>
      </c>
      <c r="M25" s="760">
        <v>37</v>
      </c>
      <c r="N25" s="760">
        <v>2</v>
      </c>
      <c r="O25" s="760">
        <v>74</v>
      </c>
      <c r="P25" s="774">
        <v>2</v>
      </c>
      <c r="Q25" s="761">
        <v>37</v>
      </c>
    </row>
    <row r="26" spans="1:17" ht="14.4" customHeight="1" x14ac:dyDescent="0.3">
      <c r="A26" s="755" t="s">
        <v>3404</v>
      </c>
      <c r="B26" s="756" t="s">
        <v>3353</v>
      </c>
      <c r="C26" s="756" t="s">
        <v>3332</v>
      </c>
      <c r="D26" s="756" t="s">
        <v>3366</v>
      </c>
      <c r="E26" s="756" t="s">
        <v>3367</v>
      </c>
      <c r="F26" s="760">
        <v>58</v>
      </c>
      <c r="G26" s="760">
        <v>19198</v>
      </c>
      <c r="H26" s="760">
        <v>0.79752409438351612</v>
      </c>
      <c r="I26" s="760">
        <v>331</v>
      </c>
      <c r="J26" s="760">
        <v>68</v>
      </c>
      <c r="K26" s="760">
        <v>24072</v>
      </c>
      <c r="L26" s="760">
        <v>1</v>
      </c>
      <c r="M26" s="760">
        <v>354</v>
      </c>
      <c r="N26" s="760">
        <v>70</v>
      </c>
      <c r="O26" s="760">
        <v>24850</v>
      </c>
      <c r="P26" s="774">
        <v>1.0323197075440345</v>
      </c>
      <c r="Q26" s="761">
        <v>355</v>
      </c>
    </row>
    <row r="27" spans="1:17" ht="14.4" customHeight="1" x14ac:dyDescent="0.3">
      <c r="A27" s="755" t="s">
        <v>3405</v>
      </c>
      <c r="B27" s="756" t="s">
        <v>3353</v>
      </c>
      <c r="C27" s="756" t="s">
        <v>3332</v>
      </c>
      <c r="D27" s="756" t="s">
        <v>3366</v>
      </c>
      <c r="E27" s="756" t="s">
        <v>3367</v>
      </c>
      <c r="F27" s="760"/>
      <c r="G27" s="760"/>
      <c r="H27" s="760"/>
      <c r="I27" s="760"/>
      <c r="J27" s="760">
        <v>1</v>
      </c>
      <c r="K27" s="760">
        <v>354</v>
      </c>
      <c r="L27" s="760">
        <v>1</v>
      </c>
      <c r="M27" s="760">
        <v>354</v>
      </c>
      <c r="N27" s="760"/>
      <c r="O27" s="760"/>
      <c r="P27" s="774"/>
      <c r="Q27" s="761"/>
    </row>
    <row r="28" spans="1:17" ht="14.4" customHeight="1" x14ac:dyDescent="0.3">
      <c r="A28" s="755" t="s">
        <v>3406</v>
      </c>
      <c r="B28" s="756" t="s">
        <v>3353</v>
      </c>
      <c r="C28" s="756" t="s">
        <v>3332</v>
      </c>
      <c r="D28" s="756" t="s">
        <v>3366</v>
      </c>
      <c r="E28" s="756" t="s">
        <v>3367</v>
      </c>
      <c r="F28" s="760">
        <v>5</v>
      </c>
      <c r="G28" s="760">
        <v>1655</v>
      </c>
      <c r="H28" s="760">
        <v>4.6751412429378529</v>
      </c>
      <c r="I28" s="760">
        <v>331</v>
      </c>
      <c r="J28" s="760">
        <v>1</v>
      </c>
      <c r="K28" s="760">
        <v>354</v>
      </c>
      <c r="L28" s="760">
        <v>1</v>
      </c>
      <c r="M28" s="760">
        <v>354</v>
      </c>
      <c r="N28" s="760">
        <v>2</v>
      </c>
      <c r="O28" s="760">
        <v>710</v>
      </c>
      <c r="P28" s="774">
        <v>2.0056497175141241</v>
      </c>
      <c r="Q28" s="761">
        <v>355</v>
      </c>
    </row>
    <row r="29" spans="1:17" ht="14.4" customHeight="1" x14ac:dyDescent="0.3">
      <c r="A29" s="755" t="s">
        <v>3407</v>
      </c>
      <c r="B29" s="756" t="s">
        <v>3353</v>
      </c>
      <c r="C29" s="756" t="s">
        <v>3332</v>
      </c>
      <c r="D29" s="756" t="s">
        <v>3366</v>
      </c>
      <c r="E29" s="756" t="s">
        <v>3367</v>
      </c>
      <c r="F29" s="760">
        <v>1</v>
      </c>
      <c r="G29" s="760">
        <v>331</v>
      </c>
      <c r="H29" s="760">
        <v>0.93502824858757061</v>
      </c>
      <c r="I29" s="760">
        <v>331</v>
      </c>
      <c r="J29" s="760">
        <v>1</v>
      </c>
      <c r="K29" s="760">
        <v>354</v>
      </c>
      <c r="L29" s="760">
        <v>1</v>
      </c>
      <c r="M29" s="760">
        <v>354</v>
      </c>
      <c r="N29" s="760">
        <v>1</v>
      </c>
      <c r="O29" s="760">
        <v>355</v>
      </c>
      <c r="P29" s="774">
        <v>1.0028248587570621</v>
      </c>
      <c r="Q29" s="761">
        <v>355</v>
      </c>
    </row>
    <row r="30" spans="1:17" ht="14.4" customHeight="1" x14ac:dyDescent="0.3">
      <c r="A30" s="755" t="s">
        <v>3408</v>
      </c>
      <c r="B30" s="756" t="s">
        <v>3353</v>
      </c>
      <c r="C30" s="756" t="s">
        <v>3332</v>
      </c>
      <c r="D30" s="756" t="s">
        <v>3366</v>
      </c>
      <c r="E30" s="756" t="s">
        <v>3367</v>
      </c>
      <c r="F30" s="760"/>
      <c r="G30" s="760"/>
      <c r="H30" s="760"/>
      <c r="I30" s="760"/>
      <c r="J30" s="760">
        <v>2</v>
      </c>
      <c r="K30" s="760">
        <v>708</v>
      </c>
      <c r="L30" s="760">
        <v>1</v>
      </c>
      <c r="M30" s="760">
        <v>354</v>
      </c>
      <c r="N30" s="760">
        <v>2</v>
      </c>
      <c r="O30" s="760">
        <v>710</v>
      </c>
      <c r="P30" s="774">
        <v>1.0028248587570621</v>
      </c>
      <c r="Q30" s="761">
        <v>355</v>
      </c>
    </row>
    <row r="31" spans="1:17" ht="14.4" customHeight="1" x14ac:dyDescent="0.3">
      <c r="A31" s="755" t="s">
        <v>529</v>
      </c>
      <c r="B31" s="756" t="s">
        <v>3409</v>
      </c>
      <c r="C31" s="756" t="s">
        <v>3324</v>
      </c>
      <c r="D31" s="756" t="s">
        <v>3410</v>
      </c>
      <c r="E31" s="756" t="s">
        <v>3411</v>
      </c>
      <c r="F31" s="760">
        <v>43</v>
      </c>
      <c r="G31" s="760">
        <v>3659.22</v>
      </c>
      <c r="H31" s="760">
        <v>0.93360071642339382</v>
      </c>
      <c r="I31" s="760">
        <v>85.098139534883714</v>
      </c>
      <c r="J31" s="760">
        <v>78.5</v>
      </c>
      <c r="K31" s="760">
        <v>3919.4700000000003</v>
      </c>
      <c r="L31" s="760">
        <v>1</v>
      </c>
      <c r="M31" s="760">
        <v>49.929554140127394</v>
      </c>
      <c r="N31" s="760">
        <v>51</v>
      </c>
      <c r="O31" s="760">
        <v>2546.4299999999998</v>
      </c>
      <c r="P31" s="774">
        <v>0.64968733017474289</v>
      </c>
      <c r="Q31" s="761">
        <v>49.93</v>
      </c>
    </row>
    <row r="32" spans="1:17" ht="14.4" customHeight="1" x14ac:dyDescent="0.3">
      <c r="A32" s="755" t="s">
        <v>529</v>
      </c>
      <c r="B32" s="756" t="s">
        <v>3409</v>
      </c>
      <c r="C32" s="756" t="s">
        <v>3324</v>
      </c>
      <c r="D32" s="756" t="s">
        <v>3412</v>
      </c>
      <c r="E32" s="756" t="s">
        <v>3413</v>
      </c>
      <c r="F32" s="760">
        <v>36</v>
      </c>
      <c r="G32" s="760">
        <v>2740.68</v>
      </c>
      <c r="H32" s="760"/>
      <c r="I32" s="760">
        <v>76.13</v>
      </c>
      <c r="J32" s="760"/>
      <c r="K32" s="760"/>
      <c r="L32" s="760"/>
      <c r="M32" s="760"/>
      <c r="N32" s="760"/>
      <c r="O32" s="760"/>
      <c r="P32" s="774"/>
      <c r="Q32" s="761"/>
    </row>
    <row r="33" spans="1:17" ht="14.4" customHeight="1" x14ac:dyDescent="0.3">
      <c r="A33" s="755" t="s">
        <v>529</v>
      </c>
      <c r="B33" s="756" t="s">
        <v>3409</v>
      </c>
      <c r="C33" s="756" t="s">
        <v>3324</v>
      </c>
      <c r="D33" s="756" t="s">
        <v>3414</v>
      </c>
      <c r="E33" s="756" t="s">
        <v>3415</v>
      </c>
      <c r="F33" s="760">
        <v>4.0999999999999996</v>
      </c>
      <c r="G33" s="760">
        <v>2430.62</v>
      </c>
      <c r="H33" s="760">
        <v>9.1818525234209716</v>
      </c>
      <c r="I33" s="760">
        <v>592.83414634146345</v>
      </c>
      <c r="J33" s="760">
        <v>0.6</v>
      </c>
      <c r="K33" s="760">
        <v>264.72000000000003</v>
      </c>
      <c r="L33" s="760">
        <v>1</v>
      </c>
      <c r="M33" s="760">
        <v>441.20000000000005</v>
      </c>
      <c r="N33" s="760"/>
      <c r="O33" s="760"/>
      <c r="P33" s="774"/>
      <c r="Q33" s="761"/>
    </row>
    <row r="34" spans="1:17" ht="14.4" customHeight="1" x14ac:dyDescent="0.3">
      <c r="A34" s="755" t="s">
        <v>529</v>
      </c>
      <c r="B34" s="756" t="s">
        <v>3409</v>
      </c>
      <c r="C34" s="756" t="s">
        <v>3324</v>
      </c>
      <c r="D34" s="756" t="s">
        <v>3416</v>
      </c>
      <c r="E34" s="756" t="s">
        <v>3417</v>
      </c>
      <c r="F34" s="760">
        <v>3</v>
      </c>
      <c r="G34" s="760">
        <v>244.94</v>
      </c>
      <c r="H34" s="760"/>
      <c r="I34" s="760">
        <v>81.646666666666661</v>
      </c>
      <c r="J34" s="760"/>
      <c r="K34" s="760"/>
      <c r="L34" s="760"/>
      <c r="M34" s="760"/>
      <c r="N34" s="760"/>
      <c r="O34" s="760"/>
      <c r="P34" s="774"/>
      <c r="Q34" s="761"/>
    </row>
    <row r="35" spans="1:17" ht="14.4" customHeight="1" x14ac:dyDescent="0.3">
      <c r="A35" s="755" t="s">
        <v>529</v>
      </c>
      <c r="B35" s="756" t="s">
        <v>3409</v>
      </c>
      <c r="C35" s="756" t="s">
        <v>3324</v>
      </c>
      <c r="D35" s="756" t="s">
        <v>3418</v>
      </c>
      <c r="E35" s="756" t="s">
        <v>1447</v>
      </c>
      <c r="F35" s="760">
        <v>20</v>
      </c>
      <c r="G35" s="760">
        <v>1168</v>
      </c>
      <c r="H35" s="760"/>
      <c r="I35" s="760">
        <v>58.4</v>
      </c>
      <c r="J35" s="760"/>
      <c r="K35" s="760"/>
      <c r="L35" s="760"/>
      <c r="M35" s="760"/>
      <c r="N35" s="760">
        <v>37</v>
      </c>
      <c r="O35" s="760">
        <v>2160.8000000000002</v>
      </c>
      <c r="P35" s="774"/>
      <c r="Q35" s="761">
        <v>58.400000000000006</v>
      </c>
    </row>
    <row r="36" spans="1:17" ht="14.4" customHeight="1" x14ac:dyDescent="0.3">
      <c r="A36" s="755" t="s">
        <v>529</v>
      </c>
      <c r="B36" s="756" t="s">
        <v>3409</v>
      </c>
      <c r="C36" s="756" t="s">
        <v>3324</v>
      </c>
      <c r="D36" s="756" t="s">
        <v>3419</v>
      </c>
      <c r="E36" s="756" t="s">
        <v>3420</v>
      </c>
      <c r="F36" s="760">
        <v>20</v>
      </c>
      <c r="G36" s="760">
        <v>2119.1999999999998</v>
      </c>
      <c r="H36" s="760"/>
      <c r="I36" s="760">
        <v>105.96</v>
      </c>
      <c r="J36" s="760"/>
      <c r="K36" s="760"/>
      <c r="L36" s="760"/>
      <c r="M36" s="760"/>
      <c r="N36" s="760"/>
      <c r="O36" s="760"/>
      <c r="P36" s="774"/>
      <c r="Q36" s="761"/>
    </row>
    <row r="37" spans="1:17" ht="14.4" customHeight="1" x14ac:dyDescent="0.3">
      <c r="A37" s="755" t="s">
        <v>529</v>
      </c>
      <c r="B37" s="756" t="s">
        <v>3409</v>
      </c>
      <c r="C37" s="756" t="s">
        <v>3324</v>
      </c>
      <c r="D37" s="756" t="s">
        <v>3421</v>
      </c>
      <c r="E37" s="756" t="s">
        <v>3422</v>
      </c>
      <c r="F37" s="760"/>
      <c r="G37" s="760"/>
      <c r="H37" s="760"/>
      <c r="I37" s="760"/>
      <c r="J37" s="760">
        <v>9.4499999999999993</v>
      </c>
      <c r="K37" s="760">
        <v>6541.76</v>
      </c>
      <c r="L37" s="760">
        <v>1</v>
      </c>
      <c r="M37" s="760">
        <v>692.24973544973557</v>
      </c>
      <c r="N37" s="760">
        <v>6</v>
      </c>
      <c r="O37" s="760">
        <v>4153.58</v>
      </c>
      <c r="P37" s="774">
        <v>0.63493310668688541</v>
      </c>
      <c r="Q37" s="761">
        <v>692.26333333333332</v>
      </c>
    </row>
    <row r="38" spans="1:17" ht="14.4" customHeight="1" x14ac:dyDescent="0.3">
      <c r="A38" s="755" t="s">
        <v>529</v>
      </c>
      <c r="B38" s="756" t="s">
        <v>3409</v>
      </c>
      <c r="C38" s="756" t="s">
        <v>3324</v>
      </c>
      <c r="D38" s="756" t="s">
        <v>3423</v>
      </c>
      <c r="E38" s="756" t="s">
        <v>3424</v>
      </c>
      <c r="F38" s="760"/>
      <c r="G38" s="760"/>
      <c r="H38" s="760"/>
      <c r="I38" s="760"/>
      <c r="J38" s="760">
        <v>6.6</v>
      </c>
      <c r="K38" s="760">
        <v>79288.44</v>
      </c>
      <c r="L38" s="760">
        <v>1</v>
      </c>
      <c r="M38" s="760">
        <v>12013.400000000001</v>
      </c>
      <c r="N38" s="760"/>
      <c r="O38" s="760"/>
      <c r="P38" s="774"/>
      <c r="Q38" s="761"/>
    </row>
    <row r="39" spans="1:17" ht="14.4" customHeight="1" x14ac:dyDescent="0.3">
      <c r="A39" s="755" t="s">
        <v>529</v>
      </c>
      <c r="B39" s="756" t="s">
        <v>3409</v>
      </c>
      <c r="C39" s="756" t="s">
        <v>3324</v>
      </c>
      <c r="D39" s="756" t="s">
        <v>3425</v>
      </c>
      <c r="E39" s="756" t="s">
        <v>3426</v>
      </c>
      <c r="F39" s="760">
        <v>90</v>
      </c>
      <c r="G39" s="760">
        <v>3474.9</v>
      </c>
      <c r="H39" s="760"/>
      <c r="I39" s="760">
        <v>38.61</v>
      </c>
      <c r="J39" s="760"/>
      <c r="K39" s="760"/>
      <c r="L39" s="760"/>
      <c r="M39" s="760"/>
      <c r="N39" s="760"/>
      <c r="O39" s="760"/>
      <c r="P39" s="774"/>
      <c r="Q39" s="761"/>
    </row>
    <row r="40" spans="1:17" ht="14.4" customHeight="1" x14ac:dyDescent="0.3">
      <c r="A40" s="755" t="s">
        <v>529</v>
      </c>
      <c r="B40" s="756" t="s">
        <v>3409</v>
      </c>
      <c r="C40" s="756" t="s">
        <v>3324</v>
      </c>
      <c r="D40" s="756" t="s">
        <v>3427</v>
      </c>
      <c r="E40" s="756" t="s">
        <v>3428</v>
      </c>
      <c r="F40" s="760">
        <v>62</v>
      </c>
      <c r="G40" s="760">
        <v>2816.66</v>
      </c>
      <c r="H40" s="760"/>
      <c r="I40" s="760">
        <v>45.43</v>
      </c>
      <c r="J40" s="760"/>
      <c r="K40" s="760"/>
      <c r="L40" s="760"/>
      <c r="M40" s="760"/>
      <c r="N40" s="760"/>
      <c r="O40" s="760"/>
      <c r="P40" s="774"/>
      <c r="Q40" s="761"/>
    </row>
    <row r="41" spans="1:17" ht="14.4" customHeight="1" x14ac:dyDescent="0.3">
      <c r="A41" s="755" t="s">
        <v>529</v>
      </c>
      <c r="B41" s="756" t="s">
        <v>3409</v>
      </c>
      <c r="C41" s="756" t="s">
        <v>3324</v>
      </c>
      <c r="D41" s="756" t="s">
        <v>3429</v>
      </c>
      <c r="E41" s="756" t="s">
        <v>1438</v>
      </c>
      <c r="F41" s="760">
        <v>88</v>
      </c>
      <c r="G41" s="760">
        <v>6795.36</v>
      </c>
      <c r="H41" s="760">
        <v>0.74576271186440679</v>
      </c>
      <c r="I41" s="760">
        <v>77.22</v>
      </c>
      <c r="J41" s="760">
        <v>118</v>
      </c>
      <c r="K41" s="760">
        <v>9111.9599999999991</v>
      </c>
      <c r="L41" s="760">
        <v>1</v>
      </c>
      <c r="M41" s="760">
        <v>77.22</v>
      </c>
      <c r="N41" s="760"/>
      <c r="O41" s="760"/>
      <c r="P41" s="774"/>
      <c r="Q41" s="761"/>
    </row>
    <row r="42" spans="1:17" ht="14.4" customHeight="1" x14ac:dyDescent="0.3">
      <c r="A42" s="755" t="s">
        <v>529</v>
      </c>
      <c r="B42" s="756" t="s">
        <v>3409</v>
      </c>
      <c r="C42" s="756" t="s">
        <v>3324</v>
      </c>
      <c r="D42" s="756" t="s">
        <v>3430</v>
      </c>
      <c r="E42" s="756" t="s">
        <v>3431</v>
      </c>
      <c r="F42" s="760">
        <v>33.599999999999994</v>
      </c>
      <c r="G42" s="760">
        <v>12205.2</v>
      </c>
      <c r="H42" s="760">
        <v>0.61364301393582832</v>
      </c>
      <c r="I42" s="760">
        <v>363.25000000000006</v>
      </c>
      <c r="J42" s="760">
        <v>73.2</v>
      </c>
      <c r="K42" s="760">
        <v>19889.739999999998</v>
      </c>
      <c r="L42" s="760">
        <v>1</v>
      </c>
      <c r="M42" s="760">
        <v>271.71775956284148</v>
      </c>
      <c r="N42" s="760">
        <v>57.599999999999994</v>
      </c>
      <c r="O42" s="760">
        <v>15650.91</v>
      </c>
      <c r="P42" s="774">
        <v>0.78688358922741075</v>
      </c>
      <c r="Q42" s="761">
        <v>271.71718750000002</v>
      </c>
    </row>
    <row r="43" spans="1:17" ht="14.4" customHeight="1" x14ac:dyDescent="0.3">
      <c r="A43" s="755" t="s">
        <v>529</v>
      </c>
      <c r="B43" s="756" t="s">
        <v>3409</v>
      </c>
      <c r="C43" s="756" t="s">
        <v>3324</v>
      </c>
      <c r="D43" s="756" t="s">
        <v>3432</v>
      </c>
      <c r="E43" s="756" t="s">
        <v>1390</v>
      </c>
      <c r="F43" s="760"/>
      <c r="G43" s="760"/>
      <c r="H43" s="760"/>
      <c r="I43" s="760"/>
      <c r="J43" s="760">
        <v>4</v>
      </c>
      <c r="K43" s="760">
        <v>543.4</v>
      </c>
      <c r="L43" s="760">
        <v>1</v>
      </c>
      <c r="M43" s="760">
        <v>135.85</v>
      </c>
      <c r="N43" s="760"/>
      <c r="O43" s="760"/>
      <c r="P43" s="774"/>
      <c r="Q43" s="761"/>
    </row>
    <row r="44" spans="1:17" ht="14.4" customHeight="1" x14ac:dyDescent="0.3">
      <c r="A44" s="755" t="s">
        <v>529</v>
      </c>
      <c r="B44" s="756" t="s">
        <v>3409</v>
      </c>
      <c r="C44" s="756" t="s">
        <v>3324</v>
      </c>
      <c r="D44" s="756" t="s">
        <v>3433</v>
      </c>
      <c r="E44" s="756" t="s">
        <v>3434</v>
      </c>
      <c r="F44" s="760">
        <v>18</v>
      </c>
      <c r="G44" s="760">
        <v>705.24</v>
      </c>
      <c r="H44" s="760"/>
      <c r="I44" s="760">
        <v>39.18</v>
      </c>
      <c r="J44" s="760"/>
      <c r="K44" s="760"/>
      <c r="L44" s="760"/>
      <c r="M44" s="760"/>
      <c r="N44" s="760"/>
      <c r="O44" s="760"/>
      <c r="P44" s="774"/>
      <c r="Q44" s="761"/>
    </row>
    <row r="45" spans="1:17" ht="14.4" customHeight="1" x14ac:dyDescent="0.3">
      <c r="A45" s="755" t="s">
        <v>529</v>
      </c>
      <c r="B45" s="756" t="s">
        <v>3409</v>
      </c>
      <c r="C45" s="756" t="s">
        <v>3324</v>
      </c>
      <c r="D45" s="756" t="s">
        <v>3435</v>
      </c>
      <c r="E45" s="756" t="s">
        <v>3436</v>
      </c>
      <c r="F45" s="760">
        <v>7.8</v>
      </c>
      <c r="G45" s="760">
        <v>29290.84</v>
      </c>
      <c r="H45" s="760">
        <v>6.4104262187448704</v>
      </c>
      <c r="I45" s="760">
        <v>3755.2358974358976</v>
      </c>
      <c r="J45" s="760">
        <v>1.4</v>
      </c>
      <c r="K45" s="760">
        <v>4569.25</v>
      </c>
      <c r="L45" s="760">
        <v>1</v>
      </c>
      <c r="M45" s="760">
        <v>3263.75</v>
      </c>
      <c r="N45" s="760"/>
      <c r="O45" s="760"/>
      <c r="P45" s="774"/>
      <c r="Q45" s="761"/>
    </row>
    <row r="46" spans="1:17" ht="14.4" customHeight="1" x14ac:dyDescent="0.3">
      <c r="A46" s="755" t="s">
        <v>529</v>
      </c>
      <c r="B46" s="756" t="s">
        <v>3409</v>
      </c>
      <c r="C46" s="756" t="s">
        <v>3324</v>
      </c>
      <c r="D46" s="756" t="s">
        <v>3437</v>
      </c>
      <c r="E46" s="756" t="s">
        <v>3436</v>
      </c>
      <c r="F46" s="760"/>
      <c r="G46" s="760"/>
      <c r="H46" s="760"/>
      <c r="I46" s="760"/>
      <c r="J46" s="760">
        <v>1.4</v>
      </c>
      <c r="K46" s="760">
        <v>2284.61</v>
      </c>
      <c r="L46" s="760">
        <v>1</v>
      </c>
      <c r="M46" s="760">
        <v>1631.8642857142859</v>
      </c>
      <c r="N46" s="760"/>
      <c r="O46" s="760"/>
      <c r="P46" s="774"/>
      <c r="Q46" s="761"/>
    </row>
    <row r="47" spans="1:17" ht="14.4" customHeight="1" x14ac:dyDescent="0.3">
      <c r="A47" s="755" t="s">
        <v>529</v>
      </c>
      <c r="B47" s="756" t="s">
        <v>3409</v>
      </c>
      <c r="C47" s="756" t="s">
        <v>3324</v>
      </c>
      <c r="D47" s="756" t="s">
        <v>3438</v>
      </c>
      <c r="E47" s="756" t="s">
        <v>3439</v>
      </c>
      <c r="F47" s="760"/>
      <c r="G47" s="760"/>
      <c r="H47" s="760"/>
      <c r="I47" s="760"/>
      <c r="J47" s="760">
        <v>2</v>
      </c>
      <c r="K47" s="760">
        <v>219.2</v>
      </c>
      <c r="L47" s="760">
        <v>1</v>
      </c>
      <c r="M47" s="760">
        <v>109.6</v>
      </c>
      <c r="N47" s="760"/>
      <c r="O47" s="760"/>
      <c r="P47" s="774"/>
      <c r="Q47" s="761"/>
    </row>
    <row r="48" spans="1:17" ht="14.4" customHeight="1" x14ac:dyDescent="0.3">
      <c r="A48" s="755" t="s">
        <v>529</v>
      </c>
      <c r="B48" s="756" t="s">
        <v>3409</v>
      </c>
      <c r="C48" s="756" t="s">
        <v>3324</v>
      </c>
      <c r="D48" s="756" t="s">
        <v>3440</v>
      </c>
      <c r="E48" s="756" t="s">
        <v>3439</v>
      </c>
      <c r="F48" s="760">
        <v>44</v>
      </c>
      <c r="G48" s="760">
        <v>9644.7999999999993</v>
      </c>
      <c r="H48" s="760"/>
      <c r="I48" s="760">
        <v>219.2</v>
      </c>
      <c r="J48" s="760"/>
      <c r="K48" s="760"/>
      <c r="L48" s="760"/>
      <c r="M48" s="760"/>
      <c r="N48" s="760"/>
      <c r="O48" s="760"/>
      <c r="P48" s="774"/>
      <c r="Q48" s="761"/>
    </row>
    <row r="49" spans="1:17" ht="14.4" customHeight="1" x14ac:dyDescent="0.3">
      <c r="A49" s="755" t="s">
        <v>529</v>
      </c>
      <c r="B49" s="756" t="s">
        <v>3409</v>
      </c>
      <c r="C49" s="756" t="s">
        <v>3324</v>
      </c>
      <c r="D49" s="756" t="s">
        <v>3441</v>
      </c>
      <c r="E49" s="756" t="s">
        <v>3442</v>
      </c>
      <c r="F49" s="760"/>
      <c r="G49" s="760"/>
      <c r="H49" s="760"/>
      <c r="I49" s="760"/>
      <c r="J49" s="760"/>
      <c r="K49" s="760"/>
      <c r="L49" s="760"/>
      <c r="M49" s="760"/>
      <c r="N49" s="760">
        <v>1.2</v>
      </c>
      <c r="O49" s="760">
        <v>515.04</v>
      </c>
      <c r="P49" s="774"/>
      <c r="Q49" s="761">
        <v>429.2</v>
      </c>
    </row>
    <row r="50" spans="1:17" ht="14.4" customHeight="1" x14ac:dyDescent="0.3">
      <c r="A50" s="755" t="s">
        <v>529</v>
      </c>
      <c r="B50" s="756" t="s">
        <v>3409</v>
      </c>
      <c r="C50" s="756" t="s">
        <v>3324</v>
      </c>
      <c r="D50" s="756" t="s">
        <v>3443</v>
      </c>
      <c r="E50" s="756" t="s">
        <v>1765</v>
      </c>
      <c r="F50" s="760">
        <v>7</v>
      </c>
      <c r="G50" s="760">
        <v>460.25</v>
      </c>
      <c r="H50" s="760">
        <v>4.7619047619047616E-2</v>
      </c>
      <c r="I50" s="760">
        <v>65.75</v>
      </c>
      <c r="J50" s="760">
        <v>147</v>
      </c>
      <c r="K50" s="760">
        <v>9665.25</v>
      </c>
      <c r="L50" s="760">
        <v>1</v>
      </c>
      <c r="M50" s="760">
        <v>65.75</v>
      </c>
      <c r="N50" s="760">
        <v>88</v>
      </c>
      <c r="O50" s="760">
        <v>5674.14</v>
      </c>
      <c r="P50" s="774">
        <v>0.58706603553969117</v>
      </c>
      <c r="Q50" s="761">
        <v>64.478863636363641</v>
      </c>
    </row>
    <row r="51" spans="1:17" ht="14.4" customHeight="1" x14ac:dyDescent="0.3">
      <c r="A51" s="755" t="s">
        <v>529</v>
      </c>
      <c r="B51" s="756" t="s">
        <v>3409</v>
      </c>
      <c r="C51" s="756" t="s">
        <v>3324</v>
      </c>
      <c r="D51" s="756" t="s">
        <v>3444</v>
      </c>
      <c r="E51" s="756" t="s">
        <v>1426</v>
      </c>
      <c r="F51" s="760">
        <v>5.9</v>
      </c>
      <c r="G51" s="760">
        <v>547.15</v>
      </c>
      <c r="H51" s="760">
        <v>1.1382832653740533</v>
      </c>
      <c r="I51" s="760">
        <v>92.737288135593218</v>
      </c>
      <c r="J51" s="760">
        <v>6.1</v>
      </c>
      <c r="K51" s="760">
        <v>480.68</v>
      </c>
      <c r="L51" s="760">
        <v>1</v>
      </c>
      <c r="M51" s="760">
        <v>78.800000000000011</v>
      </c>
      <c r="N51" s="760">
        <v>15.600000000000001</v>
      </c>
      <c r="O51" s="760">
        <v>1229.56</v>
      </c>
      <c r="P51" s="774">
        <v>2.5579595572938336</v>
      </c>
      <c r="Q51" s="761">
        <v>78.81794871794871</v>
      </c>
    </row>
    <row r="52" spans="1:17" ht="14.4" customHeight="1" x14ac:dyDescent="0.3">
      <c r="A52" s="755" t="s">
        <v>529</v>
      </c>
      <c r="B52" s="756" t="s">
        <v>3409</v>
      </c>
      <c r="C52" s="756" t="s">
        <v>3324</v>
      </c>
      <c r="D52" s="756" t="s">
        <v>3445</v>
      </c>
      <c r="E52" s="756" t="s">
        <v>1786</v>
      </c>
      <c r="F52" s="760"/>
      <c r="G52" s="760"/>
      <c r="H52" s="760"/>
      <c r="I52" s="760"/>
      <c r="J52" s="760"/>
      <c r="K52" s="760"/>
      <c r="L52" s="760"/>
      <c r="M52" s="760"/>
      <c r="N52" s="760">
        <v>25</v>
      </c>
      <c r="O52" s="760">
        <v>1103.25</v>
      </c>
      <c r="P52" s="774"/>
      <c r="Q52" s="761">
        <v>44.13</v>
      </c>
    </row>
    <row r="53" spans="1:17" ht="14.4" customHeight="1" x14ac:dyDescent="0.3">
      <c r="A53" s="755" t="s">
        <v>529</v>
      </c>
      <c r="B53" s="756" t="s">
        <v>3409</v>
      </c>
      <c r="C53" s="756" t="s">
        <v>3324</v>
      </c>
      <c r="D53" s="756" t="s">
        <v>3446</v>
      </c>
      <c r="E53" s="756" t="s">
        <v>3447</v>
      </c>
      <c r="F53" s="760">
        <v>0.55000000000000004</v>
      </c>
      <c r="G53" s="760">
        <v>420.86</v>
      </c>
      <c r="H53" s="760">
        <v>0.42307692307692307</v>
      </c>
      <c r="I53" s="760">
        <v>765.19999999999993</v>
      </c>
      <c r="J53" s="760">
        <v>1.3</v>
      </c>
      <c r="K53" s="760">
        <v>994.76</v>
      </c>
      <c r="L53" s="760">
        <v>1</v>
      </c>
      <c r="M53" s="760">
        <v>765.19999999999993</v>
      </c>
      <c r="N53" s="760">
        <v>3.75</v>
      </c>
      <c r="O53" s="760">
        <v>2869.5</v>
      </c>
      <c r="P53" s="774">
        <v>2.8846153846153846</v>
      </c>
      <c r="Q53" s="761">
        <v>765.2</v>
      </c>
    </row>
    <row r="54" spans="1:17" ht="14.4" customHeight="1" x14ac:dyDescent="0.3">
      <c r="A54" s="755" t="s">
        <v>529</v>
      </c>
      <c r="B54" s="756" t="s">
        <v>3409</v>
      </c>
      <c r="C54" s="756" t="s">
        <v>3324</v>
      </c>
      <c r="D54" s="756" t="s">
        <v>3448</v>
      </c>
      <c r="E54" s="756" t="s">
        <v>3449</v>
      </c>
      <c r="F54" s="760">
        <v>1.7</v>
      </c>
      <c r="G54" s="760">
        <v>1019.66</v>
      </c>
      <c r="H54" s="760"/>
      <c r="I54" s="760">
        <v>599.79999999999995</v>
      </c>
      <c r="J54" s="760"/>
      <c r="K54" s="760"/>
      <c r="L54" s="760"/>
      <c r="M54" s="760"/>
      <c r="N54" s="760">
        <v>2.2999999999999998</v>
      </c>
      <c r="O54" s="760">
        <v>1379.54</v>
      </c>
      <c r="P54" s="774"/>
      <c r="Q54" s="761">
        <v>599.80000000000007</v>
      </c>
    </row>
    <row r="55" spans="1:17" ht="14.4" customHeight="1" x14ac:dyDescent="0.3">
      <c r="A55" s="755" t="s">
        <v>529</v>
      </c>
      <c r="B55" s="756" t="s">
        <v>3409</v>
      </c>
      <c r="C55" s="756" t="s">
        <v>3324</v>
      </c>
      <c r="D55" s="756" t="s">
        <v>3450</v>
      </c>
      <c r="E55" s="756" t="s">
        <v>3449</v>
      </c>
      <c r="F55" s="760">
        <v>9</v>
      </c>
      <c r="G55" s="760">
        <v>7198.11</v>
      </c>
      <c r="H55" s="760">
        <v>1.8368382775119616</v>
      </c>
      <c r="I55" s="760">
        <v>799.79</v>
      </c>
      <c r="J55" s="760">
        <v>4.9000000000000004</v>
      </c>
      <c r="K55" s="760">
        <v>3918.75</v>
      </c>
      <c r="L55" s="760">
        <v>1</v>
      </c>
      <c r="M55" s="760">
        <v>799.74489795918362</v>
      </c>
      <c r="N55" s="760">
        <v>0.8</v>
      </c>
      <c r="O55" s="760">
        <v>639.79</v>
      </c>
      <c r="P55" s="774">
        <v>0.16326379585326953</v>
      </c>
      <c r="Q55" s="761">
        <v>799.73749999999995</v>
      </c>
    </row>
    <row r="56" spans="1:17" ht="14.4" customHeight="1" x14ac:dyDescent="0.3">
      <c r="A56" s="755" t="s">
        <v>529</v>
      </c>
      <c r="B56" s="756" t="s">
        <v>3409</v>
      </c>
      <c r="C56" s="756" t="s">
        <v>3324</v>
      </c>
      <c r="D56" s="756" t="s">
        <v>3451</v>
      </c>
      <c r="E56" s="756" t="s">
        <v>1428</v>
      </c>
      <c r="F56" s="760">
        <v>3</v>
      </c>
      <c r="G56" s="760">
        <v>277.47000000000003</v>
      </c>
      <c r="H56" s="760">
        <v>3.9473684210526314E-2</v>
      </c>
      <c r="I56" s="760">
        <v>92.490000000000009</v>
      </c>
      <c r="J56" s="760">
        <v>76</v>
      </c>
      <c r="K56" s="760">
        <v>7029.2400000000007</v>
      </c>
      <c r="L56" s="760">
        <v>1</v>
      </c>
      <c r="M56" s="760">
        <v>92.490000000000009</v>
      </c>
      <c r="N56" s="760">
        <v>29</v>
      </c>
      <c r="O56" s="760">
        <v>2682.2099999999996</v>
      </c>
      <c r="P56" s="774">
        <v>0.38157894736842096</v>
      </c>
      <c r="Q56" s="761">
        <v>92.489999999999981</v>
      </c>
    </row>
    <row r="57" spans="1:17" ht="14.4" customHeight="1" x14ac:dyDescent="0.3">
      <c r="A57" s="755" t="s">
        <v>529</v>
      </c>
      <c r="B57" s="756" t="s">
        <v>3409</v>
      </c>
      <c r="C57" s="756" t="s">
        <v>3324</v>
      </c>
      <c r="D57" s="756" t="s">
        <v>3452</v>
      </c>
      <c r="E57" s="756" t="s">
        <v>3453</v>
      </c>
      <c r="F57" s="760">
        <v>0.1</v>
      </c>
      <c r="G57" s="760">
        <v>157.97</v>
      </c>
      <c r="H57" s="760"/>
      <c r="I57" s="760">
        <v>1579.6999999999998</v>
      </c>
      <c r="J57" s="760"/>
      <c r="K57" s="760"/>
      <c r="L57" s="760"/>
      <c r="M57" s="760"/>
      <c r="N57" s="760"/>
      <c r="O57" s="760"/>
      <c r="P57" s="774"/>
      <c r="Q57" s="761"/>
    </row>
    <row r="58" spans="1:17" ht="14.4" customHeight="1" x14ac:dyDescent="0.3">
      <c r="A58" s="755" t="s">
        <v>529</v>
      </c>
      <c r="B58" s="756" t="s">
        <v>3409</v>
      </c>
      <c r="C58" s="756" t="s">
        <v>3324</v>
      </c>
      <c r="D58" s="756" t="s">
        <v>3454</v>
      </c>
      <c r="E58" s="756" t="s">
        <v>3455</v>
      </c>
      <c r="F58" s="760">
        <v>31.8</v>
      </c>
      <c r="G58" s="760">
        <v>65660.27</v>
      </c>
      <c r="H58" s="760">
        <v>25.147652806023771</v>
      </c>
      <c r="I58" s="760">
        <v>2064.7883647798744</v>
      </c>
      <c r="J58" s="760">
        <v>1.6</v>
      </c>
      <c r="K58" s="760">
        <v>2610.9899999999998</v>
      </c>
      <c r="L58" s="760">
        <v>1</v>
      </c>
      <c r="M58" s="760">
        <v>1631.8687499999999</v>
      </c>
      <c r="N58" s="760"/>
      <c r="O58" s="760"/>
      <c r="P58" s="774"/>
      <c r="Q58" s="761"/>
    </row>
    <row r="59" spans="1:17" ht="14.4" customHeight="1" x14ac:dyDescent="0.3">
      <c r="A59" s="755" t="s">
        <v>529</v>
      </c>
      <c r="B59" s="756" t="s">
        <v>3409</v>
      </c>
      <c r="C59" s="756" t="s">
        <v>3324</v>
      </c>
      <c r="D59" s="756" t="s">
        <v>3456</v>
      </c>
      <c r="E59" s="756" t="s">
        <v>3457</v>
      </c>
      <c r="F59" s="760">
        <v>2.2999999999999998</v>
      </c>
      <c r="G59" s="760">
        <v>901.14</v>
      </c>
      <c r="H59" s="760"/>
      <c r="I59" s="760">
        <v>391.8</v>
      </c>
      <c r="J59" s="760"/>
      <c r="K59" s="760"/>
      <c r="L59" s="760"/>
      <c r="M59" s="760"/>
      <c r="N59" s="760">
        <v>1</v>
      </c>
      <c r="O59" s="760">
        <v>391.8</v>
      </c>
      <c r="P59" s="774"/>
      <c r="Q59" s="761">
        <v>391.8</v>
      </c>
    </row>
    <row r="60" spans="1:17" ht="14.4" customHeight="1" x14ac:dyDescent="0.3">
      <c r="A60" s="755" t="s">
        <v>529</v>
      </c>
      <c r="B60" s="756" t="s">
        <v>3409</v>
      </c>
      <c r="C60" s="756" t="s">
        <v>3324</v>
      </c>
      <c r="D60" s="756" t="s">
        <v>3458</v>
      </c>
      <c r="E60" s="756" t="s">
        <v>3459</v>
      </c>
      <c r="F60" s="760"/>
      <c r="G60" s="760"/>
      <c r="H60" s="760"/>
      <c r="I60" s="760"/>
      <c r="J60" s="760"/>
      <c r="K60" s="760"/>
      <c r="L60" s="760"/>
      <c r="M60" s="760"/>
      <c r="N60" s="760">
        <v>8</v>
      </c>
      <c r="O60" s="760">
        <v>876.8</v>
      </c>
      <c r="P60" s="774"/>
      <c r="Q60" s="761">
        <v>109.6</v>
      </c>
    </row>
    <row r="61" spans="1:17" ht="14.4" customHeight="1" x14ac:dyDescent="0.3">
      <c r="A61" s="755" t="s">
        <v>529</v>
      </c>
      <c r="B61" s="756" t="s">
        <v>3409</v>
      </c>
      <c r="C61" s="756" t="s">
        <v>3324</v>
      </c>
      <c r="D61" s="756" t="s">
        <v>3460</v>
      </c>
      <c r="E61" s="756" t="s">
        <v>3459</v>
      </c>
      <c r="F61" s="760"/>
      <c r="G61" s="760"/>
      <c r="H61" s="760"/>
      <c r="I61" s="760"/>
      <c r="J61" s="760"/>
      <c r="K61" s="760"/>
      <c r="L61" s="760"/>
      <c r="M61" s="760"/>
      <c r="N61" s="760">
        <v>25</v>
      </c>
      <c r="O61" s="760">
        <v>5480</v>
      </c>
      <c r="P61" s="774"/>
      <c r="Q61" s="761">
        <v>219.2</v>
      </c>
    </row>
    <row r="62" spans="1:17" ht="14.4" customHeight="1" x14ac:dyDescent="0.3">
      <c r="A62" s="755" t="s">
        <v>529</v>
      </c>
      <c r="B62" s="756" t="s">
        <v>3409</v>
      </c>
      <c r="C62" s="756" t="s">
        <v>3324</v>
      </c>
      <c r="D62" s="756" t="s">
        <v>3461</v>
      </c>
      <c r="E62" s="756" t="s">
        <v>3462</v>
      </c>
      <c r="F62" s="760">
        <v>5.4</v>
      </c>
      <c r="G62" s="760">
        <v>2084.8000000000002</v>
      </c>
      <c r="H62" s="760"/>
      <c r="I62" s="760">
        <v>386.07407407407408</v>
      </c>
      <c r="J62" s="760"/>
      <c r="K62" s="760"/>
      <c r="L62" s="760"/>
      <c r="M62" s="760"/>
      <c r="N62" s="760"/>
      <c r="O62" s="760"/>
      <c r="P62" s="774"/>
      <c r="Q62" s="761"/>
    </row>
    <row r="63" spans="1:17" ht="14.4" customHeight="1" x14ac:dyDescent="0.3">
      <c r="A63" s="755" t="s">
        <v>529</v>
      </c>
      <c r="B63" s="756" t="s">
        <v>3409</v>
      </c>
      <c r="C63" s="756" t="s">
        <v>3324</v>
      </c>
      <c r="D63" s="756" t="s">
        <v>3463</v>
      </c>
      <c r="E63" s="756" t="s">
        <v>1407</v>
      </c>
      <c r="F63" s="760">
        <v>3.5999999999999996</v>
      </c>
      <c r="G63" s="760">
        <v>2779.73</v>
      </c>
      <c r="H63" s="760">
        <v>0.14117277213567919</v>
      </c>
      <c r="I63" s="760">
        <v>772.14722222222235</v>
      </c>
      <c r="J63" s="760">
        <v>25.5</v>
      </c>
      <c r="K63" s="760">
        <v>19690.27</v>
      </c>
      <c r="L63" s="760">
        <v>1</v>
      </c>
      <c r="M63" s="760">
        <v>772.16745098039212</v>
      </c>
      <c r="N63" s="760">
        <v>8.2000000000000011</v>
      </c>
      <c r="O63" s="760">
        <v>6331.5700000000006</v>
      </c>
      <c r="P63" s="774">
        <v>0.32155831281135305</v>
      </c>
      <c r="Q63" s="761">
        <v>772.14268292682925</v>
      </c>
    </row>
    <row r="64" spans="1:17" ht="14.4" customHeight="1" x14ac:dyDescent="0.3">
      <c r="A64" s="755" t="s">
        <v>529</v>
      </c>
      <c r="B64" s="756" t="s">
        <v>3409</v>
      </c>
      <c r="C64" s="756" t="s">
        <v>3324</v>
      </c>
      <c r="D64" s="756" t="s">
        <v>3464</v>
      </c>
      <c r="E64" s="756" t="s">
        <v>3465</v>
      </c>
      <c r="F64" s="760">
        <v>3.42</v>
      </c>
      <c r="G64" s="760">
        <v>11858.08</v>
      </c>
      <c r="H64" s="760">
        <v>5.2827250087985425</v>
      </c>
      <c r="I64" s="760">
        <v>3467.2748538011697</v>
      </c>
      <c r="J64" s="760">
        <v>0.66</v>
      </c>
      <c r="K64" s="760">
        <v>2244.69</v>
      </c>
      <c r="L64" s="760">
        <v>1</v>
      </c>
      <c r="M64" s="760">
        <v>3401.0454545454545</v>
      </c>
      <c r="N64" s="760"/>
      <c r="O64" s="760"/>
      <c r="P64" s="774"/>
      <c r="Q64" s="761"/>
    </row>
    <row r="65" spans="1:17" ht="14.4" customHeight="1" x14ac:dyDescent="0.3">
      <c r="A65" s="755" t="s">
        <v>529</v>
      </c>
      <c r="B65" s="756" t="s">
        <v>3409</v>
      </c>
      <c r="C65" s="756" t="s">
        <v>3324</v>
      </c>
      <c r="D65" s="756" t="s">
        <v>3466</v>
      </c>
      <c r="E65" s="756" t="s">
        <v>1790</v>
      </c>
      <c r="F65" s="760"/>
      <c r="G65" s="760"/>
      <c r="H65" s="760"/>
      <c r="I65" s="760"/>
      <c r="J65" s="760">
        <v>11.399999999999999</v>
      </c>
      <c r="K65" s="760">
        <v>4799.92</v>
      </c>
      <c r="L65" s="760">
        <v>1</v>
      </c>
      <c r="M65" s="760">
        <v>421.04561403508779</v>
      </c>
      <c r="N65" s="760">
        <v>0.79999999999999993</v>
      </c>
      <c r="O65" s="760">
        <v>310.69</v>
      </c>
      <c r="P65" s="774">
        <v>6.4728162136035605E-2</v>
      </c>
      <c r="Q65" s="761">
        <v>388.36250000000001</v>
      </c>
    </row>
    <row r="66" spans="1:17" ht="14.4" customHeight="1" x14ac:dyDescent="0.3">
      <c r="A66" s="755" t="s">
        <v>529</v>
      </c>
      <c r="B66" s="756" t="s">
        <v>3409</v>
      </c>
      <c r="C66" s="756" t="s">
        <v>3324</v>
      </c>
      <c r="D66" s="756" t="s">
        <v>3467</v>
      </c>
      <c r="E66" s="756" t="s">
        <v>1780</v>
      </c>
      <c r="F66" s="760"/>
      <c r="G66" s="760"/>
      <c r="H66" s="760"/>
      <c r="I66" s="760"/>
      <c r="J66" s="760"/>
      <c r="K66" s="760"/>
      <c r="L66" s="760"/>
      <c r="M66" s="760"/>
      <c r="N66" s="760">
        <v>19</v>
      </c>
      <c r="O66" s="760">
        <v>4164.8</v>
      </c>
      <c r="P66" s="774"/>
      <c r="Q66" s="761">
        <v>219.20000000000002</v>
      </c>
    </row>
    <row r="67" spans="1:17" ht="14.4" customHeight="1" x14ac:dyDescent="0.3">
      <c r="A67" s="755" t="s">
        <v>529</v>
      </c>
      <c r="B67" s="756" t="s">
        <v>3409</v>
      </c>
      <c r="C67" s="756" t="s">
        <v>3324</v>
      </c>
      <c r="D67" s="756" t="s">
        <v>3468</v>
      </c>
      <c r="E67" s="756" t="s">
        <v>1790</v>
      </c>
      <c r="F67" s="760"/>
      <c r="G67" s="760"/>
      <c r="H67" s="760"/>
      <c r="I67" s="760"/>
      <c r="J67" s="760">
        <v>1.1000000000000001</v>
      </c>
      <c r="K67" s="760">
        <v>943.25</v>
      </c>
      <c r="L67" s="760">
        <v>1</v>
      </c>
      <c r="M67" s="760">
        <v>857.49999999999989</v>
      </c>
      <c r="N67" s="760"/>
      <c r="O67" s="760"/>
      <c r="P67" s="774"/>
      <c r="Q67" s="761"/>
    </row>
    <row r="68" spans="1:17" ht="14.4" customHeight="1" x14ac:dyDescent="0.3">
      <c r="A68" s="755" t="s">
        <v>529</v>
      </c>
      <c r="B68" s="756" t="s">
        <v>3409</v>
      </c>
      <c r="C68" s="756" t="s">
        <v>3324</v>
      </c>
      <c r="D68" s="756" t="s">
        <v>3469</v>
      </c>
      <c r="E68" s="756" t="s">
        <v>3470</v>
      </c>
      <c r="F68" s="760">
        <v>0.2</v>
      </c>
      <c r="G68" s="760">
        <v>157.97</v>
      </c>
      <c r="H68" s="760">
        <v>9.99981009413001E-2</v>
      </c>
      <c r="I68" s="760">
        <v>789.84999999999991</v>
      </c>
      <c r="J68" s="760">
        <v>2</v>
      </c>
      <c r="K68" s="760">
        <v>1579.73</v>
      </c>
      <c r="L68" s="760">
        <v>1</v>
      </c>
      <c r="M68" s="760">
        <v>789.86500000000001</v>
      </c>
      <c r="N68" s="760"/>
      <c r="O68" s="760"/>
      <c r="P68" s="774"/>
      <c r="Q68" s="761"/>
    </row>
    <row r="69" spans="1:17" ht="14.4" customHeight="1" x14ac:dyDescent="0.3">
      <c r="A69" s="755" t="s">
        <v>529</v>
      </c>
      <c r="B69" s="756" t="s">
        <v>3409</v>
      </c>
      <c r="C69" s="756" t="s">
        <v>3324</v>
      </c>
      <c r="D69" s="756" t="s">
        <v>3471</v>
      </c>
      <c r="E69" s="756" t="s">
        <v>1757</v>
      </c>
      <c r="F69" s="760">
        <v>1.2</v>
      </c>
      <c r="G69" s="760">
        <v>2550.7199999999998</v>
      </c>
      <c r="H69" s="760">
        <v>3.4532374100719417E-2</v>
      </c>
      <c r="I69" s="760">
        <v>2125.6</v>
      </c>
      <c r="J69" s="760">
        <v>34.75</v>
      </c>
      <c r="K69" s="760">
        <v>73864.600000000006</v>
      </c>
      <c r="L69" s="760">
        <v>1</v>
      </c>
      <c r="M69" s="760">
        <v>2125.6000000000004</v>
      </c>
      <c r="N69" s="760">
        <v>4.2</v>
      </c>
      <c r="O69" s="760">
        <v>8927.52</v>
      </c>
      <c r="P69" s="774">
        <v>0.12086330935251798</v>
      </c>
      <c r="Q69" s="761">
        <v>2125.6</v>
      </c>
    </row>
    <row r="70" spans="1:17" ht="14.4" customHeight="1" x14ac:dyDescent="0.3">
      <c r="A70" s="755" t="s">
        <v>529</v>
      </c>
      <c r="B70" s="756" t="s">
        <v>3409</v>
      </c>
      <c r="C70" s="756" t="s">
        <v>3324</v>
      </c>
      <c r="D70" s="756" t="s">
        <v>3472</v>
      </c>
      <c r="E70" s="756" t="s">
        <v>3473</v>
      </c>
      <c r="F70" s="760"/>
      <c r="G70" s="760"/>
      <c r="H70" s="760"/>
      <c r="I70" s="760"/>
      <c r="J70" s="760"/>
      <c r="K70" s="760"/>
      <c r="L70" s="760"/>
      <c r="M70" s="760"/>
      <c r="N70" s="760">
        <v>6.5</v>
      </c>
      <c r="O70" s="760">
        <v>2602.6</v>
      </c>
      <c r="P70" s="774"/>
      <c r="Q70" s="761">
        <v>400.4</v>
      </c>
    </row>
    <row r="71" spans="1:17" ht="14.4" customHeight="1" x14ac:dyDescent="0.3">
      <c r="A71" s="755" t="s">
        <v>529</v>
      </c>
      <c r="B71" s="756" t="s">
        <v>3409</v>
      </c>
      <c r="C71" s="756" t="s">
        <v>3324</v>
      </c>
      <c r="D71" s="756" t="s">
        <v>3474</v>
      </c>
      <c r="E71" s="756" t="s">
        <v>1780</v>
      </c>
      <c r="F71" s="760"/>
      <c r="G71" s="760"/>
      <c r="H71" s="760"/>
      <c r="I71" s="760"/>
      <c r="J71" s="760"/>
      <c r="K71" s="760"/>
      <c r="L71" s="760"/>
      <c r="M71" s="760"/>
      <c r="N71" s="760">
        <v>15</v>
      </c>
      <c r="O71" s="760">
        <v>2137.56</v>
      </c>
      <c r="P71" s="774"/>
      <c r="Q71" s="761">
        <v>142.50399999999999</v>
      </c>
    </row>
    <row r="72" spans="1:17" ht="14.4" customHeight="1" x14ac:dyDescent="0.3">
      <c r="A72" s="755" t="s">
        <v>529</v>
      </c>
      <c r="B72" s="756" t="s">
        <v>3409</v>
      </c>
      <c r="C72" s="756" t="s">
        <v>3324</v>
      </c>
      <c r="D72" s="756" t="s">
        <v>3475</v>
      </c>
      <c r="E72" s="756" t="s">
        <v>1381</v>
      </c>
      <c r="F72" s="760"/>
      <c r="G72" s="760"/>
      <c r="H72" s="760"/>
      <c r="I72" s="760"/>
      <c r="J72" s="760">
        <v>3.2</v>
      </c>
      <c r="K72" s="760">
        <v>2527.5</v>
      </c>
      <c r="L72" s="760">
        <v>1</v>
      </c>
      <c r="M72" s="760">
        <v>789.84375</v>
      </c>
      <c r="N72" s="760">
        <v>0.9</v>
      </c>
      <c r="O72" s="760">
        <v>710.83999999999992</v>
      </c>
      <c r="P72" s="774">
        <v>0.28124233432245299</v>
      </c>
      <c r="Q72" s="761">
        <v>789.82222222222208</v>
      </c>
    </row>
    <row r="73" spans="1:17" ht="14.4" customHeight="1" x14ac:dyDescent="0.3">
      <c r="A73" s="755" t="s">
        <v>529</v>
      </c>
      <c r="B73" s="756" t="s">
        <v>3409</v>
      </c>
      <c r="C73" s="756" t="s">
        <v>3324</v>
      </c>
      <c r="D73" s="756" t="s">
        <v>3476</v>
      </c>
      <c r="E73" s="756" t="s">
        <v>1769</v>
      </c>
      <c r="F73" s="760"/>
      <c r="G73" s="760"/>
      <c r="H73" s="760"/>
      <c r="I73" s="760"/>
      <c r="J73" s="760">
        <v>0.9</v>
      </c>
      <c r="K73" s="760">
        <v>1468.66</v>
      </c>
      <c r="L73" s="760">
        <v>1</v>
      </c>
      <c r="M73" s="760">
        <v>1631.8444444444444</v>
      </c>
      <c r="N73" s="760">
        <v>1.4</v>
      </c>
      <c r="O73" s="760">
        <v>2284.59</v>
      </c>
      <c r="P73" s="774">
        <v>1.5555608513883403</v>
      </c>
      <c r="Q73" s="761">
        <v>1631.8500000000001</v>
      </c>
    </row>
    <row r="74" spans="1:17" ht="14.4" customHeight="1" x14ac:dyDescent="0.3">
      <c r="A74" s="755" t="s">
        <v>529</v>
      </c>
      <c r="B74" s="756" t="s">
        <v>3409</v>
      </c>
      <c r="C74" s="756" t="s">
        <v>3324</v>
      </c>
      <c r="D74" s="756" t="s">
        <v>3477</v>
      </c>
      <c r="E74" s="756" t="s">
        <v>1769</v>
      </c>
      <c r="F74" s="760"/>
      <c r="G74" s="760"/>
      <c r="H74" s="760"/>
      <c r="I74" s="760"/>
      <c r="J74" s="760">
        <v>14.2</v>
      </c>
      <c r="K74" s="760">
        <v>46345.02</v>
      </c>
      <c r="L74" s="760">
        <v>1</v>
      </c>
      <c r="M74" s="760">
        <v>3263.7338028169015</v>
      </c>
      <c r="N74" s="760">
        <v>38.299999999999997</v>
      </c>
      <c r="O74" s="760">
        <v>125001.15</v>
      </c>
      <c r="P74" s="774">
        <v>2.6971862348964355</v>
      </c>
      <c r="Q74" s="761">
        <v>3263.7375979112271</v>
      </c>
    </row>
    <row r="75" spans="1:17" ht="14.4" customHeight="1" x14ac:dyDescent="0.3">
      <c r="A75" s="755" t="s">
        <v>529</v>
      </c>
      <c r="B75" s="756" t="s">
        <v>3409</v>
      </c>
      <c r="C75" s="756" t="s">
        <v>3324</v>
      </c>
      <c r="D75" s="756" t="s">
        <v>3478</v>
      </c>
      <c r="E75" s="756" t="s">
        <v>1765</v>
      </c>
      <c r="F75" s="760"/>
      <c r="G75" s="760"/>
      <c r="H75" s="760"/>
      <c r="I75" s="760"/>
      <c r="J75" s="760"/>
      <c r="K75" s="760"/>
      <c r="L75" s="760"/>
      <c r="M75" s="760"/>
      <c r="N75" s="760">
        <v>2</v>
      </c>
      <c r="O75" s="760">
        <v>1183.4000000000001</v>
      </c>
      <c r="P75" s="774"/>
      <c r="Q75" s="761">
        <v>591.70000000000005</v>
      </c>
    </row>
    <row r="76" spans="1:17" ht="14.4" customHeight="1" x14ac:dyDescent="0.3">
      <c r="A76" s="755" t="s">
        <v>529</v>
      </c>
      <c r="B76" s="756" t="s">
        <v>3409</v>
      </c>
      <c r="C76" s="756" t="s">
        <v>3479</v>
      </c>
      <c r="D76" s="756" t="s">
        <v>3480</v>
      </c>
      <c r="E76" s="756" t="s">
        <v>3481</v>
      </c>
      <c r="F76" s="760">
        <v>19</v>
      </c>
      <c r="G76" s="760">
        <v>35446.019999999997</v>
      </c>
      <c r="H76" s="760">
        <v>0.98229399854897903</v>
      </c>
      <c r="I76" s="760">
        <v>1865.58</v>
      </c>
      <c r="J76" s="760">
        <v>18</v>
      </c>
      <c r="K76" s="760">
        <v>36084.94</v>
      </c>
      <c r="L76" s="760">
        <v>1</v>
      </c>
      <c r="M76" s="760">
        <v>2004.7188888888891</v>
      </c>
      <c r="N76" s="760">
        <v>7</v>
      </c>
      <c r="O76" s="760">
        <v>15116.990000000002</v>
      </c>
      <c r="P76" s="774">
        <v>0.41892795166072055</v>
      </c>
      <c r="Q76" s="761">
        <v>2159.5700000000002</v>
      </c>
    </row>
    <row r="77" spans="1:17" ht="14.4" customHeight="1" x14ac:dyDescent="0.3">
      <c r="A77" s="755" t="s">
        <v>529</v>
      </c>
      <c r="B77" s="756" t="s">
        <v>3409</v>
      </c>
      <c r="C77" s="756" t="s">
        <v>3479</v>
      </c>
      <c r="D77" s="756" t="s">
        <v>3482</v>
      </c>
      <c r="E77" s="756" t="s">
        <v>3483</v>
      </c>
      <c r="F77" s="760">
        <v>2</v>
      </c>
      <c r="G77" s="760">
        <v>5457.42</v>
      </c>
      <c r="H77" s="760"/>
      <c r="I77" s="760">
        <v>2728.71</v>
      </c>
      <c r="J77" s="760"/>
      <c r="K77" s="760"/>
      <c r="L77" s="760"/>
      <c r="M77" s="760"/>
      <c r="N77" s="760">
        <v>2</v>
      </c>
      <c r="O77" s="760">
        <v>5282.3</v>
      </c>
      <c r="P77" s="774"/>
      <c r="Q77" s="761">
        <v>2641.15</v>
      </c>
    </row>
    <row r="78" spans="1:17" ht="14.4" customHeight="1" x14ac:dyDescent="0.3">
      <c r="A78" s="755" t="s">
        <v>529</v>
      </c>
      <c r="B78" s="756" t="s">
        <v>3409</v>
      </c>
      <c r="C78" s="756" t="s">
        <v>3484</v>
      </c>
      <c r="D78" s="756" t="s">
        <v>3485</v>
      </c>
      <c r="E78" s="756" t="s">
        <v>3486</v>
      </c>
      <c r="F78" s="760"/>
      <c r="G78" s="760"/>
      <c r="H78" s="760"/>
      <c r="I78" s="760"/>
      <c r="J78" s="760">
        <v>1</v>
      </c>
      <c r="K78" s="760">
        <v>1707.31</v>
      </c>
      <c r="L78" s="760">
        <v>1</v>
      </c>
      <c r="M78" s="760">
        <v>1707.31</v>
      </c>
      <c r="N78" s="760"/>
      <c r="O78" s="760"/>
      <c r="P78" s="774"/>
      <c r="Q78" s="761"/>
    </row>
    <row r="79" spans="1:17" ht="14.4" customHeight="1" x14ac:dyDescent="0.3">
      <c r="A79" s="755" t="s">
        <v>529</v>
      </c>
      <c r="B79" s="756" t="s">
        <v>3409</v>
      </c>
      <c r="C79" s="756" t="s">
        <v>3332</v>
      </c>
      <c r="D79" s="756" t="s">
        <v>3487</v>
      </c>
      <c r="E79" s="756" t="s">
        <v>3488</v>
      </c>
      <c r="F79" s="760">
        <v>4312</v>
      </c>
      <c r="G79" s="760">
        <v>4695945</v>
      </c>
      <c r="H79" s="760">
        <v>1.0865006725925144</v>
      </c>
      <c r="I79" s="760">
        <v>1089.0410482374768</v>
      </c>
      <c r="J79" s="760">
        <v>3953</v>
      </c>
      <c r="K79" s="760">
        <v>4322082</v>
      </c>
      <c r="L79" s="760">
        <v>1</v>
      </c>
      <c r="M79" s="760">
        <v>1093.3675689349861</v>
      </c>
      <c r="N79" s="760">
        <v>4136</v>
      </c>
      <c r="O79" s="760">
        <v>4589221</v>
      </c>
      <c r="P79" s="774">
        <v>1.0618079434864955</v>
      </c>
      <c r="Q79" s="761">
        <v>1109.5795454545455</v>
      </c>
    </row>
    <row r="80" spans="1:17" ht="14.4" customHeight="1" x14ac:dyDescent="0.3">
      <c r="A80" s="755" t="s">
        <v>529</v>
      </c>
      <c r="B80" s="756" t="s">
        <v>3409</v>
      </c>
      <c r="C80" s="756" t="s">
        <v>3332</v>
      </c>
      <c r="D80" s="756" t="s">
        <v>3489</v>
      </c>
      <c r="E80" s="756" t="s">
        <v>3490</v>
      </c>
      <c r="F80" s="760">
        <v>20</v>
      </c>
      <c r="G80" s="760">
        <v>3780</v>
      </c>
      <c r="H80" s="760">
        <v>1.2115384615384615</v>
      </c>
      <c r="I80" s="760">
        <v>189</v>
      </c>
      <c r="J80" s="760">
        <v>16</v>
      </c>
      <c r="K80" s="760">
        <v>3120</v>
      </c>
      <c r="L80" s="760">
        <v>1</v>
      </c>
      <c r="M80" s="760">
        <v>195</v>
      </c>
      <c r="N80" s="760">
        <v>9</v>
      </c>
      <c r="O80" s="760">
        <v>1764</v>
      </c>
      <c r="P80" s="774">
        <v>0.56538461538461537</v>
      </c>
      <c r="Q80" s="761">
        <v>196</v>
      </c>
    </row>
    <row r="81" spans="1:17" ht="14.4" customHeight="1" x14ac:dyDescent="0.3">
      <c r="A81" s="755" t="s">
        <v>529</v>
      </c>
      <c r="B81" s="756" t="s">
        <v>3409</v>
      </c>
      <c r="C81" s="756" t="s">
        <v>3332</v>
      </c>
      <c r="D81" s="756" t="s">
        <v>3360</v>
      </c>
      <c r="E81" s="756" t="s">
        <v>3361</v>
      </c>
      <c r="F81" s="760">
        <v>235</v>
      </c>
      <c r="G81" s="760">
        <v>153423</v>
      </c>
      <c r="H81" s="760">
        <v>0.74960058239240157</v>
      </c>
      <c r="I81" s="760">
        <v>652.86382978723407</v>
      </c>
      <c r="J81" s="760">
        <v>293</v>
      </c>
      <c r="K81" s="760">
        <v>204673</v>
      </c>
      <c r="L81" s="760">
        <v>1</v>
      </c>
      <c r="M81" s="760">
        <v>698.5426621160409</v>
      </c>
      <c r="N81" s="760">
        <v>251</v>
      </c>
      <c r="O81" s="760">
        <v>175951</v>
      </c>
      <c r="P81" s="774">
        <v>0.85966883760925961</v>
      </c>
      <c r="Q81" s="761">
        <v>701</v>
      </c>
    </row>
    <row r="82" spans="1:17" ht="14.4" customHeight="1" x14ac:dyDescent="0.3">
      <c r="A82" s="755" t="s">
        <v>529</v>
      </c>
      <c r="B82" s="756" t="s">
        <v>3409</v>
      </c>
      <c r="C82" s="756" t="s">
        <v>3332</v>
      </c>
      <c r="D82" s="756" t="s">
        <v>3362</v>
      </c>
      <c r="E82" s="756" t="s">
        <v>3363</v>
      </c>
      <c r="F82" s="760">
        <v>202</v>
      </c>
      <c r="G82" s="760">
        <v>84618</v>
      </c>
      <c r="H82" s="760">
        <v>0.99093591905564926</v>
      </c>
      <c r="I82" s="760">
        <v>418.9009900990099</v>
      </c>
      <c r="J82" s="760">
        <v>193</v>
      </c>
      <c r="K82" s="760">
        <v>85392</v>
      </c>
      <c r="L82" s="760">
        <v>1</v>
      </c>
      <c r="M82" s="760">
        <v>442.44559585492226</v>
      </c>
      <c r="N82" s="760">
        <v>280</v>
      </c>
      <c r="O82" s="760">
        <v>124320</v>
      </c>
      <c r="P82" s="774">
        <v>1.4558740865654862</v>
      </c>
      <c r="Q82" s="761">
        <v>444</v>
      </c>
    </row>
    <row r="83" spans="1:17" ht="14.4" customHeight="1" x14ac:dyDescent="0.3">
      <c r="A83" s="755" t="s">
        <v>529</v>
      </c>
      <c r="B83" s="756" t="s">
        <v>3409</v>
      </c>
      <c r="C83" s="756" t="s">
        <v>3332</v>
      </c>
      <c r="D83" s="756" t="s">
        <v>3364</v>
      </c>
      <c r="E83" s="756" t="s">
        <v>3365</v>
      </c>
      <c r="F83" s="760">
        <v>212</v>
      </c>
      <c r="G83" s="760">
        <v>44508</v>
      </c>
      <c r="H83" s="760">
        <v>0.98160645758899034</v>
      </c>
      <c r="I83" s="760">
        <v>209.9433962264151</v>
      </c>
      <c r="J83" s="760">
        <v>205</v>
      </c>
      <c r="K83" s="760">
        <v>45342</v>
      </c>
      <c r="L83" s="760">
        <v>1</v>
      </c>
      <c r="M83" s="760">
        <v>221.18048780487806</v>
      </c>
      <c r="N83" s="760">
        <v>246</v>
      </c>
      <c r="O83" s="760">
        <v>54842</v>
      </c>
      <c r="P83" s="774">
        <v>1.2095187684707336</v>
      </c>
      <c r="Q83" s="761">
        <v>222.9349593495935</v>
      </c>
    </row>
    <row r="84" spans="1:17" ht="14.4" customHeight="1" x14ac:dyDescent="0.3">
      <c r="A84" s="755" t="s">
        <v>529</v>
      </c>
      <c r="B84" s="756" t="s">
        <v>3409</v>
      </c>
      <c r="C84" s="756" t="s">
        <v>3332</v>
      </c>
      <c r="D84" s="756" t="s">
        <v>3491</v>
      </c>
      <c r="E84" s="756" t="s">
        <v>3492</v>
      </c>
      <c r="F84" s="760">
        <v>0</v>
      </c>
      <c r="G84" s="760">
        <v>0</v>
      </c>
      <c r="H84" s="760"/>
      <c r="I84" s="760"/>
      <c r="J84" s="760">
        <v>0</v>
      </c>
      <c r="K84" s="760">
        <v>0</v>
      </c>
      <c r="L84" s="760"/>
      <c r="M84" s="760"/>
      <c r="N84" s="760">
        <v>0</v>
      </c>
      <c r="O84" s="760">
        <v>0</v>
      </c>
      <c r="P84" s="774"/>
      <c r="Q84" s="761"/>
    </row>
    <row r="85" spans="1:17" ht="14.4" customHeight="1" x14ac:dyDescent="0.3">
      <c r="A85" s="755" t="s">
        <v>529</v>
      </c>
      <c r="B85" s="756" t="s">
        <v>3409</v>
      </c>
      <c r="C85" s="756" t="s">
        <v>3332</v>
      </c>
      <c r="D85" s="756" t="s">
        <v>3493</v>
      </c>
      <c r="E85" s="756" t="s">
        <v>3494</v>
      </c>
      <c r="F85" s="760">
        <v>339</v>
      </c>
      <c r="G85" s="760">
        <v>0</v>
      </c>
      <c r="H85" s="760"/>
      <c r="I85" s="760">
        <v>0</v>
      </c>
      <c r="J85" s="760">
        <v>121</v>
      </c>
      <c r="K85" s="760">
        <v>0</v>
      </c>
      <c r="L85" s="760"/>
      <c r="M85" s="760">
        <v>0</v>
      </c>
      <c r="N85" s="760">
        <v>156</v>
      </c>
      <c r="O85" s="760">
        <v>0</v>
      </c>
      <c r="P85" s="774"/>
      <c r="Q85" s="761">
        <v>0</v>
      </c>
    </row>
    <row r="86" spans="1:17" ht="14.4" customHeight="1" x14ac:dyDescent="0.3">
      <c r="A86" s="755" t="s">
        <v>529</v>
      </c>
      <c r="B86" s="756" t="s">
        <v>3409</v>
      </c>
      <c r="C86" s="756" t="s">
        <v>3332</v>
      </c>
      <c r="D86" s="756" t="s">
        <v>3366</v>
      </c>
      <c r="E86" s="756" t="s">
        <v>3367</v>
      </c>
      <c r="F86" s="760">
        <v>275</v>
      </c>
      <c r="G86" s="760">
        <v>91023</v>
      </c>
      <c r="H86" s="760">
        <v>0.86014382506638443</v>
      </c>
      <c r="I86" s="760">
        <v>330.99272727272728</v>
      </c>
      <c r="J86" s="760">
        <v>299</v>
      </c>
      <c r="K86" s="760">
        <v>105823</v>
      </c>
      <c r="L86" s="760">
        <v>1</v>
      </c>
      <c r="M86" s="760">
        <v>353.92307692307691</v>
      </c>
      <c r="N86" s="760">
        <v>267</v>
      </c>
      <c r="O86" s="760">
        <v>94784</v>
      </c>
      <c r="P86" s="774">
        <v>0.89568430303431201</v>
      </c>
      <c r="Q86" s="761">
        <v>354.99625468164794</v>
      </c>
    </row>
    <row r="87" spans="1:17" ht="14.4" customHeight="1" x14ac:dyDescent="0.3">
      <c r="A87" s="755" t="s">
        <v>529</v>
      </c>
      <c r="B87" s="756" t="s">
        <v>3409</v>
      </c>
      <c r="C87" s="756" t="s">
        <v>3332</v>
      </c>
      <c r="D87" s="756" t="s">
        <v>3495</v>
      </c>
      <c r="E87" s="756" t="s">
        <v>3496</v>
      </c>
      <c r="F87" s="760"/>
      <c r="G87" s="760"/>
      <c r="H87" s="760"/>
      <c r="I87" s="760"/>
      <c r="J87" s="760">
        <v>3</v>
      </c>
      <c r="K87" s="760">
        <v>0</v>
      </c>
      <c r="L87" s="760"/>
      <c r="M87" s="760">
        <v>0</v>
      </c>
      <c r="N87" s="760">
        <v>1</v>
      </c>
      <c r="O87" s="760">
        <v>0</v>
      </c>
      <c r="P87" s="774"/>
      <c r="Q87" s="761">
        <v>0</v>
      </c>
    </row>
    <row r="88" spans="1:17" ht="14.4" customHeight="1" x14ac:dyDescent="0.3">
      <c r="A88" s="755" t="s">
        <v>529</v>
      </c>
      <c r="B88" s="756" t="s">
        <v>3409</v>
      </c>
      <c r="C88" s="756" t="s">
        <v>3332</v>
      </c>
      <c r="D88" s="756" t="s">
        <v>3497</v>
      </c>
      <c r="E88" s="756" t="s">
        <v>3498</v>
      </c>
      <c r="F88" s="760">
        <v>13</v>
      </c>
      <c r="G88" s="760">
        <v>0</v>
      </c>
      <c r="H88" s="760"/>
      <c r="I88" s="760">
        <v>0</v>
      </c>
      <c r="J88" s="760"/>
      <c r="K88" s="760"/>
      <c r="L88" s="760"/>
      <c r="M88" s="760"/>
      <c r="N88" s="760"/>
      <c r="O88" s="760"/>
      <c r="P88" s="774"/>
      <c r="Q88" s="761"/>
    </row>
    <row r="89" spans="1:17" ht="14.4" customHeight="1" x14ac:dyDescent="0.3">
      <c r="A89" s="755" t="s">
        <v>529</v>
      </c>
      <c r="B89" s="756" t="s">
        <v>3409</v>
      </c>
      <c r="C89" s="756" t="s">
        <v>3332</v>
      </c>
      <c r="D89" s="756" t="s">
        <v>3499</v>
      </c>
      <c r="E89" s="756" t="s">
        <v>3500</v>
      </c>
      <c r="F89" s="760"/>
      <c r="G89" s="760"/>
      <c r="H89" s="760"/>
      <c r="I89" s="760"/>
      <c r="J89" s="760">
        <v>2</v>
      </c>
      <c r="K89" s="760">
        <v>470</v>
      </c>
      <c r="L89" s="760">
        <v>1</v>
      </c>
      <c r="M89" s="760">
        <v>235</v>
      </c>
      <c r="N89" s="760">
        <v>1</v>
      </c>
      <c r="O89" s="760">
        <v>235</v>
      </c>
      <c r="P89" s="774">
        <v>0.5</v>
      </c>
      <c r="Q89" s="761">
        <v>235</v>
      </c>
    </row>
    <row r="90" spans="1:17" ht="14.4" customHeight="1" x14ac:dyDescent="0.3">
      <c r="A90" s="755" t="s">
        <v>529</v>
      </c>
      <c r="B90" s="756" t="s">
        <v>3501</v>
      </c>
      <c r="C90" s="756" t="s">
        <v>3332</v>
      </c>
      <c r="D90" s="756" t="s">
        <v>3502</v>
      </c>
      <c r="E90" s="756" t="s">
        <v>3503</v>
      </c>
      <c r="F90" s="760"/>
      <c r="G90" s="760"/>
      <c r="H90" s="760"/>
      <c r="I90" s="760"/>
      <c r="J90" s="760">
        <v>1</v>
      </c>
      <c r="K90" s="760">
        <v>1964</v>
      </c>
      <c r="L90" s="760">
        <v>1</v>
      </c>
      <c r="M90" s="760">
        <v>1964</v>
      </c>
      <c r="N90" s="760"/>
      <c r="O90" s="760"/>
      <c r="P90" s="774"/>
      <c r="Q90" s="761"/>
    </row>
    <row r="91" spans="1:17" ht="14.4" customHeight="1" x14ac:dyDescent="0.3">
      <c r="A91" s="755" t="s">
        <v>3504</v>
      </c>
      <c r="B91" s="756" t="s">
        <v>3353</v>
      </c>
      <c r="C91" s="756" t="s">
        <v>3332</v>
      </c>
      <c r="D91" s="756" t="s">
        <v>3333</v>
      </c>
      <c r="E91" s="756" t="s">
        <v>3334</v>
      </c>
      <c r="F91" s="760">
        <v>1</v>
      </c>
      <c r="G91" s="760">
        <v>35</v>
      </c>
      <c r="H91" s="760">
        <v>0.47297297297297297</v>
      </c>
      <c r="I91" s="760">
        <v>35</v>
      </c>
      <c r="J91" s="760">
        <v>2</v>
      </c>
      <c r="K91" s="760">
        <v>74</v>
      </c>
      <c r="L91" s="760">
        <v>1</v>
      </c>
      <c r="M91" s="760">
        <v>37</v>
      </c>
      <c r="N91" s="760"/>
      <c r="O91" s="760"/>
      <c r="P91" s="774"/>
      <c r="Q91" s="761"/>
    </row>
    <row r="92" spans="1:17" ht="14.4" customHeight="1" x14ac:dyDescent="0.3">
      <c r="A92" s="755" t="s">
        <v>3504</v>
      </c>
      <c r="B92" s="756" t="s">
        <v>3353</v>
      </c>
      <c r="C92" s="756" t="s">
        <v>3332</v>
      </c>
      <c r="D92" s="756" t="s">
        <v>3366</v>
      </c>
      <c r="E92" s="756" t="s">
        <v>3367</v>
      </c>
      <c r="F92" s="760">
        <v>53</v>
      </c>
      <c r="G92" s="760">
        <v>17543</v>
      </c>
      <c r="H92" s="760">
        <v>0.90102722136620439</v>
      </c>
      <c r="I92" s="760">
        <v>331</v>
      </c>
      <c r="J92" s="760">
        <v>55</v>
      </c>
      <c r="K92" s="760">
        <v>19470</v>
      </c>
      <c r="L92" s="760">
        <v>1</v>
      </c>
      <c r="M92" s="760">
        <v>354</v>
      </c>
      <c r="N92" s="760">
        <v>60</v>
      </c>
      <c r="O92" s="760">
        <v>21300</v>
      </c>
      <c r="P92" s="774">
        <v>1.0939907550077042</v>
      </c>
      <c r="Q92" s="761">
        <v>355</v>
      </c>
    </row>
    <row r="93" spans="1:17" ht="14.4" customHeight="1" x14ac:dyDescent="0.3">
      <c r="A93" s="755" t="s">
        <v>3505</v>
      </c>
      <c r="B93" s="756" t="s">
        <v>3353</v>
      </c>
      <c r="C93" s="756" t="s">
        <v>3332</v>
      </c>
      <c r="D93" s="756" t="s">
        <v>3333</v>
      </c>
      <c r="E93" s="756" t="s">
        <v>3334</v>
      </c>
      <c r="F93" s="760"/>
      <c r="G93" s="760"/>
      <c r="H93" s="760"/>
      <c r="I93" s="760"/>
      <c r="J93" s="760"/>
      <c r="K93" s="760"/>
      <c r="L93" s="760"/>
      <c r="M93" s="760"/>
      <c r="N93" s="760">
        <v>1</v>
      </c>
      <c r="O93" s="760">
        <v>37</v>
      </c>
      <c r="P93" s="774"/>
      <c r="Q93" s="761">
        <v>37</v>
      </c>
    </row>
    <row r="94" spans="1:17" ht="14.4" customHeight="1" x14ac:dyDescent="0.3">
      <c r="A94" s="755" t="s">
        <v>3505</v>
      </c>
      <c r="B94" s="756" t="s">
        <v>3353</v>
      </c>
      <c r="C94" s="756" t="s">
        <v>3332</v>
      </c>
      <c r="D94" s="756" t="s">
        <v>3366</v>
      </c>
      <c r="E94" s="756" t="s">
        <v>3367</v>
      </c>
      <c r="F94" s="760">
        <v>3</v>
      </c>
      <c r="G94" s="760">
        <v>993</v>
      </c>
      <c r="H94" s="760">
        <v>2.8050847457627119</v>
      </c>
      <c r="I94" s="760">
        <v>331</v>
      </c>
      <c r="J94" s="760">
        <v>1</v>
      </c>
      <c r="K94" s="760">
        <v>354</v>
      </c>
      <c r="L94" s="760">
        <v>1</v>
      </c>
      <c r="M94" s="760">
        <v>354</v>
      </c>
      <c r="N94" s="760">
        <v>1</v>
      </c>
      <c r="O94" s="760">
        <v>355</v>
      </c>
      <c r="P94" s="774">
        <v>1.0028248587570621</v>
      </c>
      <c r="Q94" s="761">
        <v>355</v>
      </c>
    </row>
    <row r="95" spans="1:17" ht="14.4" customHeight="1" x14ac:dyDescent="0.3">
      <c r="A95" s="755" t="s">
        <v>3506</v>
      </c>
      <c r="B95" s="756" t="s">
        <v>3353</v>
      </c>
      <c r="C95" s="756" t="s">
        <v>3332</v>
      </c>
      <c r="D95" s="756" t="s">
        <v>3366</v>
      </c>
      <c r="E95" s="756" t="s">
        <v>3367</v>
      </c>
      <c r="F95" s="760"/>
      <c r="G95" s="760"/>
      <c r="H95" s="760"/>
      <c r="I95" s="760"/>
      <c r="J95" s="760">
        <v>2</v>
      </c>
      <c r="K95" s="760">
        <v>708</v>
      </c>
      <c r="L95" s="760">
        <v>1</v>
      </c>
      <c r="M95" s="760">
        <v>354</v>
      </c>
      <c r="N95" s="760"/>
      <c r="O95" s="760"/>
      <c r="P95" s="774"/>
      <c r="Q95" s="761"/>
    </row>
    <row r="96" spans="1:17" ht="14.4" customHeight="1" thickBot="1" x14ac:dyDescent="0.35">
      <c r="A96" s="762" t="s">
        <v>3507</v>
      </c>
      <c r="B96" s="763" t="s">
        <v>3353</v>
      </c>
      <c r="C96" s="763" t="s">
        <v>3332</v>
      </c>
      <c r="D96" s="763" t="s">
        <v>3366</v>
      </c>
      <c r="E96" s="763" t="s">
        <v>3367</v>
      </c>
      <c r="F96" s="767">
        <v>2</v>
      </c>
      <c r="G96" s="767">
        <v>662</v>
      </c>
      <c r="H96" s="767">
        <v>0.62335216572504704</v>
      </c>
      <c r="I96" s="767">
        <v>331</v>
      </c>
      <c r="J96" s="767">
        <v>3</v>
      </c>
      <c r="K96" s="767">
        <v>1062</v>
      </c>
      <c r="L96" s="767">
        <v>1</v>
      </c>
      <c r="M96" s="767">
        <v>354</v>
      </c>
      <c r="N96" s="767">
        <v>2</v>
      </c>
      <c r="O96" s="767">
        <v>710</v>
      </c>
      <c r="P96" s="775">
        <v>0.66854990583804141</v>
      </c>
      <c r="Q96" s="768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329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260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307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307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318</v>
      </c>
      <c r="Q4" s="128" t="s">
        <v>319</v>
      </c>
    </row>
    <row r="5" spans="1:17" ht="14.4" hidden="1" customHeight="1" outlineLevel="1" x14ac:dyDescent="0.3">
      <c r="A5" s="508" t="s">
        <v>168</v>
      </c>
      <c r="B5" s="119">
        <v>318.53699999999998</v>
      </c>
      <c r="C5" s="114">
        <v>278.31400000000002</v>
      </c>
      <c r="D5" s="114">
        <v>282.84199999999998</v>
      </c>
      <c r="E5" s="489">
        <f>IF(OR(D5=0,B5=0),"",D5/B5)</f>
        <v>0.88794080436495604</v>
      </c>
      <c r="F5" s="129">
        <f>IF(OR(D5=0,C5=0),"",D5/C5)</f>
        <v>1.0162693935626665</v>
      </c>
      <c r="G5" s="130">
        <v>133</v>
      </c>
      <c r="H5" s="114">
        <v>162</v>
      </c>
      <c r="I5" s="114">
        <v>146</v>
      </c>
      <c r="J5" s="489">
        <f>IF(OR(I5=0,G5=0),"",I5/G5)</f>
        <v>1.0977443609022557</v>
      </c>
      <c r="K5" s="131">
        <f>IF(OR(I5=0,H5=0),"",I5/H5)</f>
        <v>0.90123456790123457</v>
      </c>
      <c r="L5" s="121"/>
      <c r="M5" s="121"/>
      <c r="N5" s="7">
        <f>D5-C5</f>
        <v>4.5279999999999632</v>
      </c>
      <c r="O5" s="8">
        <f>I5-H5</f>
        <v>-16</v>
      </c>
      <c r="P5" s="7">
        <f>D5-B5</f>
        <v>-35.694999999999993</v>
      </c>
      <c r="Q5" s="8">
        <f>I5-G5</f>
        <v>13</v>
      </c>
    </row>
    <row r="6" spans="1:17" ht="14.4" hidden="1" customHeight="1" outlineLevel="1" x14ac:dyDescent="0.3">
      <c r="A6" s="509" t="s">
        <v>169</v>
      </c>
      <c r="B6" s="120">
        <v>74.72</v>
      </c>
      <c r="C6" s="113">
        <v>97.296000000000006</v>
      </c>
      <c r="D6" s="113">
        <v>83.786000000000001</v>
      </c>
      <c r="E6" s="489">
        <f t="shared" ref="E6:E12" si="0">IF(OR(D6=0,B6=0),"",D6/B6)</f>
        <v>1.1213329764453961</v>
      </c>
      <c r="F6" s="129">
        <f t="shared" ref="F6:F12" si="1">IF(OR(D6=0,C6=0),"",D6/C6)</f>
        <v>0.86114537082716658</v>
      </c>
      <c r="G6" s="133">
        <v>39</v>
      </c>
      <c r="H6" s="113">
        <v>50</v>
      </c>
      <c r="I6" s="113">
        <v>37</v>
      </c>
      <c r="J6" s="490">
        <f t="shared" ref="J6:J12" si="2">IF(OR(I6=0,G6=0),"",I6/G6)</f>
        <v>0.94871794871794868</v>
      </c>
      <c r="K6" s="134">
        <f t="shared" ref="K6:K12" si="3">IF(OR(I6=0,H6=0),"",I6/H6)</f>
        <v>0.74</v>
      </c>
      <c r="L6" s="121"/>
      <c r="M6" s="121"/>
      <c r="N6" s="5">
        <f t="shared" ref="N6:N13" si="4">D6-C6</f>
        <v>-13.510000000000005</v>
      </c>
      <c r="O6" s="6">
        <f t="shared" ref="O6:O13" si="5">I6-H6</f>
        <v>-13</v>
      </c>
      <c r="P6" s="5">
        <f t="shared" ref="P6:P13" si="6">D6-B6</f>
        <v>9.0660000000000025</v>
      </c>
      <c r="Q6" s="6">
        <f t="shared" ref="Q6:Q13" si="7">I6-G6</f>
        <v>-2</v>
      </c>
    </row>
    <row r="7" spans="1:17" ht="14.4" hidden="1" customHeight="1" outlineLevel="1" x14ac:dyDescent="0.3">
      <c r="A7" s="509" t="s">
        <v>170</v>
      </c>
      <c r="B7" s="120">
        <v>91.16</v>
      </c>
      <c r="C7" s="113">
        <v>117.995</v>
      </c>
      <c r="D7" s="113">
        <v>69.888000000000005</v>
      </c>
      <c r="E7" s="489">
        <f t="shared" si="0"/>
        <v>0.76665204036858281</v>
      </c>
      <c r="F7" s="129">
        <f t="shared" si="1"/>
        <v>0.59229628374083654</v>
      </c>
      <c r="G7" s="133">
        <v>32</v>
      </c>
      <c r="H7" s="113">
        <v>52</v>
      </c>
      <c r="I7" s="113">
        <v>29</v>
      </c>
      <c r="J7" s="490">
        <f t="shared" si="2"/>
        <v>0.90625</v>
      </c>
      <c r="K7" s="134">
        <f t="shared" si="3"/>
        <v>0.55769230769230771</v>
      </c>
      <c r="L7" s="121"/>
      <c r="M7" s="121"/>
      <c r="N7" s="5">
        <f t="shared" si="4"/>
        <v>-48.106999999999999</v>
      </c>
      <c r="O7" s="6">
        <f t="shared" si="5"/>
        <v>-23</v>
      </c>
      <c r="P7" s="5">
        <f t="shared" si="6"/>
        <v>-21.271999999999991</v>
      </c>
      <c r="Q7" s="6">
        <f t="shared" si="7"/>
        <v>-3</v>
      </c>
    </row>
    <row r="8" spans="1:17" ht="14.4" hidden="1" customHeight="1" outlineLevel="1" x14ac:dyDescent="0.3">
      <c r="A8" s="509" t="s">
        <v>171</v>
      </c>
      <c r="B8" s="120">
        <v>13.047000000000001</v>
      </c>
      <c r="C8" s="113">
        <v>7.9059999999999997</v>
      </c>
      <c r="D8" s="113">
        <v>3.8490000000000002</v>
      </c>
      <c r="E8" s="489">
        <f t="shared" si="0"/>
        <v>0.2950103472062543</v>
      </c>
      <c r="F8" s="129">
        <f t="shared" si="1"/>
        <v>0.48684543384771062</v>
      </c>
      <c r="G8" s="133">
        <v>8</v>
      </c>
      <c r="H8" s="113">
        <v>7</v>
      </c>
      <c r="I8" s="113">
        <v>2</v>
      </c>
      <c r="J8" s="490">
        <f t="shared" si="2"/>
        <v>0.25</v>
      </c>
      <c r="K8" s="134">
        <f t="shared" si="3"/>
        <v>0.2857142857142857</v>
      </c>
      <c r="L8" s="121"/>
      <c r="M8" s="121"/>
      <c r="N8" s="5">
        <f t="shared" si="4"/>
        <v>-4.0569999999999995</v>
      </c>
      <c r="O8" s="6">
        <f t="shared" si="5"/>
        <v>-5</v>
      </c>
      <c r="P8" s="5">
        <f t="shared" si="6"/>
        <v>-9.1980000000000004</v>
      </c>
      <c r="Q8" s="6">
        <f t="shared" si="7"/>
        <v>-6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80.552000000000007</v>
      </c>
      <c r="C10" s="113">
        <v>75.748000000000005</v>
      </c>
      <c r="D10" s="113">
        <v>54.741999999999997</v>
      </c>
      <c r="E10" s="489">
        <f t="shared" si="0"/>
        <v>0.67958585758267942</v>
      </c>
      <c r="F10" s="129">
        <f t="shared" si="1"/>
        <v>0.72268574747848124</v>
      </c>
      <c r="G10" s="133">
        <v>33</v>
      </c>
      <c r="H10" s="113">
        <v>38</v>
      </c>
      <c r="I10" s="113">
        <v>30</v>
      </c>
      <c r="J10" s="490">
        <f t="shared" si="2"/>
        <v>0.90909090909090906</v>
      </c>
      <c r="K10" s="134">
        <f t="shared" si="3"/>
        <v>0.78947368421052633</v>
      </c>
      <c r="L10" s="121"/>
      <c r="M10" s="121"/>
      <c r="N10" s="5">
        <f t="shared" si="4"/>
        <v>-21.006000000000007</v>
      </c>
      <c r="O10" s="6">
        <f t="shared" si="5"/>
        <v>-8</v>
      </c>
      <c r="P10" s="5">
        <f t="shared" si="6"/>
        <v>-25.810000000000009</v>
      </c>
      <c r="Q10" s="6">
        <f t="shared" si="7"/>
        <v>-3</v>
      </c>
    </row>
    <row r="11" spans="1:17" ht="14.4" hidden="1" customHeight="1" outlineLevel="1" x14ac:dyDescent="0.3">
      <c r="A11" s="509" t="s">
        <v>174</v>
      </c>
      <c r="B11" s="120">
        <v>4.7549999999999999</v>
      </c>
      <c r="C11" s="113">
        <v>8.5470000000000006</v>
      </c>
      <c r="D11" s="113">
        <v>0.89200000000000002</v>
      </c>
      <c r="E11" s="489">
        <f t="shared" si="0"/>
        <v>0.1875920084121977</v>
      </c>
      <c r="F11" s="129">
        <f t="shared" si="1"/>
        <v>0.10436410436410436</v>
      </c>
      <c r="G11" s="133">
        <v>3</v>
      </c>
      <c r="H11" s="113">
        <v>5</v>
      </c>
      <c r="I11" s="113">
        <v>1</v>
      </c>
      <c r="J11" s="490">
        <f t="shared" si="2"/>
        <v>0.33333333333333331</v>
      </c>
      <c r="K11" s="134">
        <f t="shared" si="3"/>
        <v>0.2</v>
      </c>
      <c r="L11" s="121"/>
      <c r="M11" s="121"/>
      <c r="N11" s="5">
        <f t="shared" si="4"/>
        <v>-7.6550000000000002</v>
      </c>
      <c r="O11" s="6">
        <f t="shared" si="5"/>
        <v>-4</v>
      </c>
      <c r="P11" s="5">
        <f t="shared" si="6"/>
        <v>-3.863</v>
      </c>
      <c r="Q11" s="6">
        <f t="shared" si="7"/>
        <v>-2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0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582.77099999999996</v>
      </c>
      <c r="C13" s="116">
        <f>SUM(C5:C12)</f>
        <v>585.80600000000004</v>
      </c>
      <c r="D13" s="116">
        <f>SUM(D5:D12)</f>
        <v>495.99899999999997</v>
      </c>
      <c r="E13" s="485">
        <f>IF(OR(D13=0,B13=0),0,D13/B13)</f>
        <v>0.85110446470397461</v>
      </c>
      <c r="F13" s="135">
        <f>IF(OR(D13=0,C13=0),0,D13/C13)</f>
        <v>0.84669498093225393</v>
      </c>
      <c r="G13" s="136">
        <f>SUM(G5:G12)</f>
        <v>248</v>
      </c>
      <c r="H13" s="116">
        <f>SUM(H5:H12)</f>
        <v>314</v>
      </c>
      <c r="I13" s="116">
        <f>SUM(I5:I12)</f>
        <v>245</v>
      </c>
      <c r="J13" s="485">
        <f>IF(OR(I13=0,G13=0),0,I13/G13)</f>
        <v>0.98790322580645162</v>
      </c>
      <c r="K13" s="137">
        <f>IF(OR(I13=0,H13=0),0,I13/H13)</f>
        <v>0.78025477707006374</v>
      </c>
      <c r="L13" s="121"/>
      <c r="M13" s="121"/>
      <c r="N13" s="127">
        <f t="shared" si="4"/>
        <v>-89.807000000000073</v>
      </c>
      <c r="O13" s="138">
        <f t="shared" si="5"/>
        <v>-69</v>
      </c>
      <c r="P13" s="127">
        <f t="shared" si="6"/>
        <v>-86.771999999999991</v>
      </c>
      <c r="Q13" s="138">
        <f t="shared" si="7"/>
        <v>-3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308</v>
      </c>
      <c r="B16" s="678" t="s">
        <v>71</v>
      </c>
      <c r="C16" s="679"/>
      <c r="D16" s="679"/>
      <c r="E16" s="680"/>
      <c r="F16" s="681"/>
      <c r="G16" s="678" t="s">
        <v>260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307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307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318</v>
      </c>
      <c r="Q17" s="144" t="s">
        <v>319</v>
      </c>
    </row>
    <row r="18" spans="1:17" ht="14.4" hidden="1" customHeight="1" outlineLevel="1" x14ac:dyDescent="0.3">
      <c r="A18" s="508" t="s">
        <v>168</v>
      </c>
      <c r="B18" s="119">
        <v>292.83999999999997</v>
      </c>
      <c r="C18" s="114">
        <v>233.49600000000001</v>
      </c>
      <c r="D18" s="114">
        <v>278.44600000000003</v>
      </c>
      <c r="E18" s="489">
        <f>IF(OR(D18=0,B18=0),"",D18/B18)</f>
        <v>0.9508468788416885</v>
      </c>
      <c r="F18" s="129">
        <f>IF(OR(D18=0,C18=0),"",D18/C18)</f>
        <v>1.1925086511117964</v>
      </c>
      <c r="G18" s="119">
        <v>130</v>
      </c>
      <c r="H18" s="114">
        <v>149</v>
      </c>
      <c r="I18" s="114">
        <v>145</v>
      </c>
      <c r="J18" s="489">
        <f>IF(OR(I18=0,G18=0),"",I18/G18)</f>
        <v>1.1153846153846154</v>
      </c>
      <c r="K18" s="131">
        <f>IF(OR(I18=0,H18=0),"",I18/H18)</f>
        <v>0.97315436241610742</v>
      </c>
      <c r="L18" s="667">
        <v>0.91871999999999998</v>
      </c>
      <c r="M18" s="668"/>
      <c r="N18" s="145">
        <f t="shared" ref="N18:N26" si="8">D18-C18</f>
        <v>44.950000000000017</v>
      </c>
      <c r="O18" s="146">
        <f t="shared" ref="O18:O26" si="9">I18-H18</f>
        <v>-4</v>
      </c>
      <c r="P18" s="145">
        <f t="shared" ref="P18:P26" si="10">D18-B18</f>
        <v>-14.393999999999949</v>
      </c>
      <c r="Q18" s="146">
        <f t="shared" ref="Q18:Q26" si="11">I18-G18</f>
        <v>15</v>
      </c>
    </row>
    <row r="19" spans="1:17" ht="14.4" hidden="1" customHeight="1" outlineLevel="1" x14ac:dyDescent="0.3">
      <c r="A19" s="509" t="s">
        <v>169</v>
      </c>
      <c r="B19" s="120">
        <v>74.72</v>
      </c>
      <c r="C19" s="113">
        <v>87.021000000000001</v>
      </c>
      <c r="D19" s="113">
        <v>79.605999999999995</v>
      </c>
      <c r="E19" s="490">
        <f t="shared" ref="E19:E25" si="12">IF(OR(D19=0,B19=0),"",D19/B19)</f>
        <v>1.0653907922912205</v>
      </c>
      <c r="F19" s="132">
        <f t="shared" ref="F19:F25" si="13">IF(OR(D19=0,C19=0),"",D19/C19)</f>
        <v>0.9147906827087714</v>
      </c>
      <c r="G19" s="120">
        <v>39</v>
      </c>
      <c r="H19" s="113">
        <v>47</v>
      </c>
      <c r="I19" s="113">
        <v>36</v>
      </c>
      <c r="J19" s="490">
        <f t="shared" ref="J19:J25" si="14">IF(OR(I19=0,G19=0),"",I19/G19)</f>
        <v>0.92307692307692313</v>
      </c>
      <c r="K19" s="134">
        <f t="shared" ref="K19:K25" si="15">IF(OR(I19=0,H19=0),"",I19/H19)</f>
        <v>0.76595744680851063</v>
      </c>
      <c r="L19" s="667">
        <v>0.99456</v>
      </c>
      <c r="M19" s="668"/>
      <c r="N19" s="147">
        <f t="shared" si="8"/>
        <v>-7.4150000000000063</v>
      </c>
      <c r="O19" s="148">
        <f t="shared" si="9"/>
        <v>-11</v>
      </c>
      <c r="P19" s="147">
        <f t="shared" si="10"/>
        <v>4.8859999999999957</v>
      </c>
      <c r="Q19" s="148">
        <f t="shared" si="11"/>
        <v>-3</v>
      </c>
    </row>
    <row r="20" spans="1:17" ht="14.4" hidden="1" customHeight="1" outlineLevel="1" x14ac:dyDescent="0.3">
      <c r="A20" s="509" t="s">
        <v>170</v>
      </c>
      <c r="B20" s="120">
        <v>75.546999999999997</v>
      </c>
      <c r="C20" s="113">
        <v>101.114</v>
      </c>
      <c r="D20" s="113">
        <v>66.53</v>
      </c>
      <c r="E20" s="490">
        <f t="shared" si="12"/>
        <v>0.88064383761102361</v>
      </c>
      <c r="F20" s="132">
        <f t="shared" si="13"/>
        <v>0.65797021184010129</v>
      </c>
      <c r="G20" s="120">
        <v>31</v>
      </c>
      <c r="H20" s="113">
        <v>47</v>
      </c>
      <c r="I20" s="113">
        <v>28</v>
      </c>
      <c r="J20" s="490">
        <f t="shared" si="14"/>
        <v>0.90322580645161288</v>
      </c>
      <c r="K20" s="134">
        <f t="shared" si="15"/>
        <v>0.5957446808510638</v>
      </c>
      <c r="L20" s="667">
        <v>0.96671999999999991</v>
      </c>
      <c r="M20" s="668"/>
      <c r="N20" s="147">
        <f t="shared" si="8"/>
        <v>-34.584000000000003</v>
      </c>
      <c r="O20" s="148">
        <f t="shared" si="9"/>
        <v>-19</v>
      </c>
      <c r="P20" s="147">
        <f t="shared" si="10"/>
        <v>-9.0169999999999959</v>
      </c>
      <c r="Q20" s="148">
        <f t="shared" si="11"/>
        <v>-3</v>
      </c>
    </row>
    <row r="21" spans="1:17" ht="14.4" hidden="1" customHeight="1" outlineLevel="1" x14ac:dyDescent="0.3">
      <c r="A21" s="509" t="s">
        <v>171</v>
      </c>
      <c r="B21" s="120">
        <v>13.047000000000001</v>
      </c>
      <c r="C21" s="113">
        <v>7.9059999999999997</v>
      </c>
      <c r="D21" s="113">
        <v>3.8490000000000002</v>
      </c>
      <c r="E21" s="490">
        <f t="shared" si="12"/>
        <v>0.2950103472062543</v>
      </c>
      <c r="F21" s="132">
        <f t="shared" si="13"/>
        <v>0.48684543384771062</v>
      </c>
      <c r="G21" s="120">
        <v>8</v>
      </c>
      <c r="H21" s="113">
        <v>7</v>
      </c>
      <c r="I21" s="113">
        <v>2</v>
      </c>
      <c r="J21" s="490">
        <f t="shared" si="14"/>
        <v>0.25</v>
      </c>
      <c r="K21" s="134">
        <f t="shared" si="15"/>
        <v>0.2857142857142857</v>
      </c>
      <c r="L21" s="667">
        <v>1.11744</v>
      </c>
      <c r="M21" s="668"/>
      <c r="N21" s="147">
        <f t="shared" si="8"/>
        <v>-4.0569999999999995</v>
      </c>
      <c r="O21" s="148">
        <f t="shared" si="9"/>
        <v>-5</v>
      </c>
      <c r="P21" s="147">
        <f t="shared" si="10"/>
        <v>-9.1980000000000004</v>
      </c>
      <c r="Q21" s="148">
        <f t="shared" si="11"/>
        <v>-6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76.42</v>
      </c>
      <c r="C23" s="113">
        <v>71.381</v>
      </c>
      <c r="D23" s="113">
        <v>49.244999999999997</v>
      </c>
      <c r="E23" s="490">
        <f t="shared" si="12"/>
        <v>0.64439937189217478</v>
      </c>
      <c r="F23" s="132">
        <f t="shared" si="13"/>
        <v>0.68988946638461213</v>
      </c>
      <c r="G23" s="120">
        <v>32</v>
      </c>
      <c r="H23" s="113">
        <v>37</v>
      </c>
      <c r="I23" s="113">
        <v>29</v>
      </c>
      <c r="J23" s="490">
        <f t="shared" si="14"/>
        <v>0.90625</v>
      </c>
      <c r="K23" s="134">
        <f t="shared" si="15"/>
        <v>0.78378378378378377</v>
      </c>
      <c r="L23" s="667">
        <v>0.98495999999999995</v>
      </c>
      <c r="M23" s="668"/>
      <c r="N23" s="147">
        <f t="shared" si="8"/>
        <v>-22.136000000000003</v>
      </c>
      <c r="O23" s="148">
        <f t="shared" si="9"/>
        <v>-8</v>
      </c>
      <c r="P23" s="147">
        <f t="shared" si="10"/>
        <v>-27.175000000000004</v>
      </c>
      <c r="Q23" s="148">
        <f t="shared" si="11"/>
        <v>-3</v>
      </c>
    </row>
    <row r="24" spans="1:17" ht="14.4" hidden="1" customHeight="1" outlineLevel="1" x14ac:dyDescent="0.3">
      <c r="A24" s="509" t="s">
        <v>174</v>
      </c>
      <c r="B24" s="120">
        <v>4.7549999999999999</v>
      </c>
      <c r="C24" s="113">
        <v>8.5470000000000006</v>
      </c>
      <c r="D24" s="113">
        <v>0.89200000000000002</v>
      </c>
      <c r="E24" s="490">
        <f t="shared" si="12"/>
        <v>0.1875920084121977</v>
      </c>
      <c r="F24" s="132">
        <f t="shared" si="13"/>
        <v>0.10436410436410436</v>
      </c>
      <c r="G24" s="120">
        <v>3</v>
      </c>
      <c r="H24" s="113">
        <v>5</v>
      </c>
      <c r="I24" s="113">
        <v>1</v>
      </c>
      <c r="J24" s="490">
        <f t="shared" si="14"/>
        <v>0.33333333333333331</v>
      </c>
      <c r="K24" s="134">
        <f t="shared" si="15"/>
        <v>0.2</v>
      </c>
      <c r="L24" s="667">
        <v>1.0147199999999998</v>
      </c>
      <c r="M24" s="668"/>
      <c r="N24" s="147">
        <f t="shared" si="8"/>
        <v>-7.6550000000000002</v>
      </c>
      <c r="O24" s="148">
        <f t="shared" si="9"/>
        <v>-4</v>
      </c>
      <c r="P24" s="147">
        <f t="shared" si="10"/>
        <v>-3.863</v>
      </c>
      <c r="Q24" s="148">
        <f t="shared" si="11"/>
        <v>-2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0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537.32899999999995</v>
      </c>
      <c r="C26" s="150">
        <f>SUM(C18:C25)</f>
        <v>509.46500000000003</v>
      </c>
      <c r="D26" s="150">
        <f>SUM(D18:D25)</f>
        <v>478.56799999999998</v>
      </c>
      <c r="E26" s="486">
        <f>IF(OR(D26=0,B26=0),0,D26/B26)</f>
        <v>0.89064241833215785</v>
      </c>
      <c r="F26" s="151">
        <f>IF(OR(D26=0,C26=0),0,D26/C26)</f>
        <v>0.93935402824531611</v>
      </c>
      <c r="G26" s="149">
        <f>SUM(G18:G25)</f>
        <v>243</v>
      </c>
      <c r="H26" s="150">
        <f>SUM(H18:H25)</f>
        <v>292</v>
      </c>
      <c r="I26" s="150">
        <f>SUM(I18:I25)</f>
        <v>241</v>
      </c>
      <c r="J26" s="486">
        <f>IF(OR(I26=0,G26=0),0,I26/G26)</f>
        <v>0.99176954732510292</v>
      </c>
      <c r="K26" s="152">
        <f>IF(OR(I26=0,H26=0),0,I26/H26)</f>
        <v>0.82534246575342463</v>
      </c>
      <c r="L26" s="121"/>
      <c r="M26" s="121"/>
      <c r="N26" s="143">
        <f t="shared" si="8"/>
        <v>-30.897000000000048</v>
      </c>
      <c r="O26" s="153">
        <f t="shared" si="9"/>
        <v>-51</v>
      </c>
      <c r="P26" s="143">
        <f t="shared" si="10"/>
        <v>-58.760999999999967</v>
      </c>
      <c r="Q26" s="153">
        <f t="shared" si="11"/>
        <v>-2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309</v>
      </c>
      <c r="B29" s="663" t="s">
        <v>71</v>
      </c>
      <c r="C29" s="664"/>
      <c r="D29" s="664"/>
      <c r="E29" s="665"/>
      <c r="F29" s="666"/>
      <c r="G29" s="664" t="s">
        <v>260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307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307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318</v>
      </c>
      <c r="Q30" s="161" t="s">
        <v>319</v>
      </c>
    </row>
    <row r="31" spans="1:17" ht="14.4" hidden="1" customHeight="1" outlineLevel="1" x14ac:dyDescent="0.3">
      <c r="A31" s="508" t="s">
        <v>168</v>
      </c>
      <c r="B31" s="119">
        <v>25.696999999999999</v>
      </c>
      <c r="C31" s="114">
        <v>44.817999999999998</v>
      </c>
      <c r="D31" s="114">
        <v>4.3959999999999999</v>
      </c>
      <c r="E31" s="489">
        <f>IF(OR(D31=0,B31=0),"",D31/B31)</f>
        <v>0.17107055298283846</v>
      </c>
      <c r="F31" s="129">
        <f>IF(OR(D31=0,C31=0),"",D31/C31)</f>
        <v>9.8085590610915263E-2</v>
      </c>
      <c r="G31" s="130">
        <v>3</v>
      </c>
      <c r="H31" s="114">
        <v>13</v>
      </c>
      <c r="I31" s="114">
        <v>1</v>
      </c>
      <c r="J31" s="489">
        <f>IF(OR(I31=0,G31=0),"",I31/G31)</f>
        <v>0.33333333333333331</v>
      </c>
      <c r="K31" s="131">
        <f>IF(OR(I31=0,H31=0),"",I31/H31)</f>
        <v>7.6923076923076927E-2</v>
      </c>
      <c r="L31" s="155"/>
      <c r="M31" s="155"/>
      <c r="N31" s="145">
        <f t="shared" ref="N31:N39" si="16">D31-C31</f>
        <v>-40.421999999999997</v>
      </c>
      <c r="O31" s="146">
        <f t="shared" ref="O31:O39" si="17">I31-H31</f>
        <v>-12</v>
      </c>
      <c r="P31" s="145">
        <f t="shared" ref="P31:P39" si="18">D31-B31</f>
        <v>-21.300999999999998</v>
      </c>
      <c r="Q31" s="146">
        <f t="shared" ref="Q31:Q39" si="19">I31-G31</f>
        <v>-2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10.275</v>
      </c>
      <c r="D32" s="113">
        <v>4.18</v>
      </c>
      <c r="E32" s="490" t="str">
        <f t="shared" ref="E32:E38" si="20">IF(OR(D32=0,B32=0),"",D32/B32)</f>
        <v/>
      </c>
      <c r="F32" s="132">
        <f t="shared" ref="F32:F38" si="21">IF(OR(D32=0,C32=0),"",D32/C32)</f>
        <v>0.4068126520681265</v>
      </c>
      <c r="G32" s="133">
        <v>0</v>
      </c>
      <c r="H32" s="113">
        <v>3</v>
      </c>
      <c r="I32" s="113">
        <v>1</v>
      </c>
      <c r="J32" s="490" t="str">
        <f t="shared" ref="J32:J38" si="22">IF(OR(I32=0,G32=0),"",I32/G32)</f>
        <v/>
      </c>
      <c r="K32" s="134">
        <f t="shared" ref="K32:K38" si="23">IF(OR(I32=0,H32=0),"",I32/H32)</f>
        <v>0.33333333333333331</v>
      </c>
      <c r="L32" s="155"/>
      <c r="M32" s="155"/>
      <c r="N32" s="147">
        <f t="shared" si="16"/>
        <v>-6.0950000000000006</v>
      </c>
      <c r="O32" s="148">
        <f t="shared" si="17"/>
        <v>-2</v>
      </c>
      <c r="P32" s="147">
        <f t="shared" si="18"/>
        <v>4.18</v>
      </c>
      <c r="Q32" s="148">
        <f t="shared" si="19"/>
        <v>1</v>
      </c>
    </row>
    <row r="33" spans="1:17" ht="14.4" hidden="1" customHeight="1" outlineLevel="1" x14ac:dyDescent="0.3">
      <c r="A33" s="509" t="s">
        <v>170</v>
      </c>
      <c r="B33" s="120">
        <v>15.613</v>
      </c>
      <c r="C33" s="113">
        <v>16.881</v>
      </c>
      <c r="D33" s="113">
        <v>3.3580000000000001</v>
      </c>
      <c r="E33" s="490">
        <f t="shared" si="20"/>
        <v>0.2150771792736822</v>
      </c>
      <c r="F33" s="132">
        <f t="shared" si="21"/>
        <v>0.19892186481843493</v>
      </c>
      <c r="G33" s="133">
        <v>1</v>
      </c>
      <c r="H33" s="113">
        <v>5</v>
      </c>
      <c r="I33" s="113">
        <v>1</v>
      </c>
      <c r="J33" s="490">
        <f t="shared" si="22"/>
        <v>1</v>
      </c>
      <c r="K33" s="134">
        <f t="shared" si="23"/>
        <v>0.2</v>
      </c>
      <c r="L33" s="155"/>
      <c r="M33" s="155"/>
      <c r="N33" s="147">
        <f t="shared" si="16"/>
        <v>-13.523</v>
      </c>
      <c r="O33" s="148">
        <f t="shared" si="17"/>
        <v>-4</v>
      </c>
      <c r="P33" s="147">
        <f t="shared" si="18"/>
        <v>-12.254999999999999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4.1319999999999997</v>
      </c>
      <c r="C36" s="113">
        <v>4.367</v>
      </c>
      <c r="D36" s="113">
        <v>5.4969999999999999</v>
      </c>
      <c r="E36" s="490">
        <f t="shared" si="20"/>
        <v>1.3303484995159729</v>
      </c>
      <c r="F36" s="132">
        <f t="shared" si="21"/>
        <v>1.2587588733684452</v>
      </c>
      <c r="G36" s="133">
        <v>1</v>
      </c>
      <c r="H36" s="113">
        <v>1</v>
      </c>
      <c r="I36" s="113">
        <v>1</v>
      </c>
      <c r="J36" s="490">
        <f t="shared" si="22"/>
        <v>1</v>
      </c>
      <c r="K36" s="134">
        <f t="shared" si="23"/>
        <v>1</v>
      </c>
      <c r="L36" s="155"/>
      <c r="M36" s="155"/>
      <c r="N36" s="147">
        <f t="shared" si="16"/>
        <v>1.1299999999999999</v>
      </c>
      <c r="O36" s="148">
        <f t="shared" si="17"/>
        <v>0</v>
      </c>
      <c r="P36" s="147">
        <f t="shared" si="18"/>
        <v>1.3650000000000002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45.442</v>
      </c>
      <c r="C39" s="162">
        <f>SUM(C31:C38)</f>
        <v>76.340999999999994</v>
      </c>
      <c r="D39" s="162">
        <f>SUM(D31:D38)</f>
        <v>17.431000000000001</v>
      </c>
      <c r="E39" s="487">
        <f>IF(OR(D39=0,B39=0),0,D39/B39)</f>
        <v>0.3835878702521896</v>
      </c>
      <c r="F39" s="163">
        <f>IF(OR(D39=0,C39=0),0,D39/C39)</f>
        <v>0.22833077900472881</v>
      </c>
      <c r="G39" s="164">
        <f>SUM(G31:G38)</f>
        <v>5</v>
      </c>
      <c r="H39" s="162">
        <f>SUM(H31:H38)</f>
        <v>22</v>
      </c>
      <c r="I39" s="162">
        <f>SUM(I31:I38)</f>
        <v>4</v>
      </c>
      <c r="J39" s="487">
        <f>IF(OR(I39=0,G39=0),0,I39/G39)</f>
        <v>0.8</v>
      </c>
      <c r="K39" s="165">
        <f>IF(OR(I39=0,H39=0),0,I39/H39)</f>
        <v>0.18181818181818182</v>
      </c>
      <c r="L39" s="155"/>
      <c r="M39" s="155"/>
      <c r="N39" s="160">
        <f t="shared" si="16"/>
        <v>-58.91</v>
      </c>
      <c r="O39" s="166">
        <f t="shared" si="17"/>
        <v>-18</v>
      </c>
      <c r="P39" s="160">
        <f t="shared" si="18"/>
        <v>-28.010999999999999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310</v>
      </c>
      <c r="B42" s="657" t="s">
        <v>71</v>
      </c>
      <c r="C42" s="658"/>
      <c r="D42" s="658"/>
      <c r="E42" s="659"/>
      <c r="F42" s="660"/>
      <c r="G42" s="658" t="s">
        <v>260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307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307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318</v>
      </c>
      <c r="Q43" s="482" t="s">
        <v>319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302</v>
      </c>
    </row>
    <row r="56" spans="1:17" ht="14.4" customHeight="1" x14ac:dyDescent="0.25">
      <c r="A56" s="448" t="s">
        <v>303</v>
      </c>
    </row>
    <row r="57" spans="1:17" ht="14.4" customHeight="1" x14ac:dyDescent="0.25">
      <c r="A57" s="447" t="s">
        <v>304</v>
      </c>
    </row>
    <row r="58" spans="1:17" ht="14.4" customHeight="1" x14ac:dyDescent="0.25">
      <c r="A58" s="448" t="s">
        <v>313</v>
      </c>
    </row>
    <row r="59" spans="1:17" ht="14.4" customHeight="1" x14ac:dyDescent="0.25">
      <c r="A59" s="448" t="s">
        <v>314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386</v>
      </c>
      <c r="C33" s="199">
        <v>1105</v>
      </c>
      <c r="D33" s="84">
        <f>IF(C33="","",C33-B33)</f>
        <v>719</v>
      </c>
      <c r="E33" s="85">
        <f>IF(C33="","",C33/B33)</f>
        <v>2.8626943005181347</v>
      </c>
      <c r="F33" s="86">
        <v>719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1035</v>
      </c>
      <c r="C34" s="200">
        <v>2981</v>
      </c>
      <c r="D34" s="87">
        <f t="shared" ref="D34:D45" si="0">IF(C34="","",C34-B34)</f>
        <v>1946</v>
      </c>
      <c r="E34" s="88">
        <f t="shared" ref="E34:E45" si="1">IF(C34="","",C34/B34)</f>
        <v>2.8801932367149758</v>
      </c>
      <c r="F34" s="89">
        <v>1964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1620</v>
      </c>
      <c r="C35" s="200">
        <v>4642</v>
      </c>
      <c r="D35" s="87">
        <f t="shared" si="0"/>
        <v>3022</v>
      </c>
      <c r="E35" s="88">
        <f t="shared" si="1"/>
        <v>2.865432098765432</v>
      </c>
      <c r="F35" s="89">
        <v>3040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2289</v>
      </c>
      <c r="C36" s="200">
        <v>6771</v>
      </c>
      <c r="D36" s="87">
        <f t="shared" si="0"/>
        <v>4482</v>
      </c>
      <c r="E36" s="88">
        <f t="shared" si="1"/>
        <v>2.9580602883355178</v>
      </c>
      <c r="F36" s="89">
        <v>4500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2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3930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327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1" t="s">
        <v>3509</v>
      </c>
      <c r="B5" s="932">
        <v>1</v>
      </c>
      <c r="C5" s="933">
        <v>30.1</v>
      </c>
      <c r="D5" s="934">
        <v>117</v>
      </c>
      <c r="E5" s="935"/>
      <c r="F5" s="936"/>
      <c r="G5" s="937"/>
      <c r="H5" s="938"/>
      <c r="I5" s="936"/>
      <c r="J5" s="937"/>
      <c r="K5" s="939">
        <v>13.87</v>
      </c>
      <c r="L5" s="938">
        <v>11</v>
      </c>
      <c r="M5" s="938">
        <v>72</v>
      </c>
      <c r="N5" s="940">
        <v>24</v>
      </c>
      <c r="O5" s="938" t="s">
        <v>3510</v>
      </c>
      <c r="P5" s="941" t="s">
        <v>3511</v>
      </c>
      <c r="Q5" s="942">
        <f>H5-B5</f>
        <v>-1</v>
      </c>
      <c r="R5" s="957">
        <f>I5-C5</f>
        <v>-30.1</v>
      </c>
      <c r="S5" s="942">
        <f>H5-E5</f>
        <v>0</v>
      </c>
      <c r="T5" s="957">
        <f>I5-F5</f>
        <v>0</v>
      </c>
      <c r="U5" s="969" t="s">
        <v>531</v>
      </c>
      <c r="V5" s="970" t="s">
        <v>531</v>
      </c>
      <c r="W5" s="970" t="s">
        <v>531</v>
      </c>
      <c r="X5" s="971" t="s">
        <v>531</v>
      </c>
      <c r="Y5" s="972"/>
    </row>
    <row r="6" spans="1:25" ht="14.4" customHeight="1" x14ac:dyDescent="0.3">
      <c r="A6" s="929" t="s">
        <v>3512</v>
      </c>
      <c r="B6" s="894">
        <v>1</v>
      </c>
      <c r="C6" s="895">
        <v>13.49</v>
      </c>
      <c r="D6" s="896">
        <v>64</v>
      </c>
      <c r="E6" s="911"/>
      <c r="F6" s="897"/>
      <c r="G6" s="898"/>
      <c r="H6" s="899"/>
      <c r="I6" s="897"/>
      <c r="J6" s="898"/>
      <c r="K6" s="900">
        <v>7.77</v>
      </c>
      <c r="L6" s="899">
        <v>5</v>
      </c>
      <c r="M6" s="899">
        <v>45</v>
      </c>
      <c r="N6" s="901">
        <v>15</v>
      </c>
      <c r="O6" s="899" t="s">
        <v>3510</v>
      </c>
      <c r="P6" s="912" t="s">
        <v>3513</v>
      </c>
      <c r="Q6" s="902">
        <f t="shared" ref="Q6:R69" si="0">H6-B6</f>
        <v>-1</v>
      </c>
      <c r="R6" s="958">
        <f t="shared" si="0"/>
        <v>-13.49</v>
      </c>
      <c r="S6" s="902">
        <f t="shared" ref="S6:S69" si="1">H6-E6</f>
        <v>0</v>
      </c>
      <c r="T6" s="958">
        <f t="shared" ref="T6:T69" si="2">I6-F6</f>
        <v>0</v>
      </c>
      <c r="U6" s="967" t="s">
        <v>531</v>
      </c>
      <c r="V6" s="913" t="s">
        <v>531</v>
      </c>
      <c r="W6" s="913" t="s">
        <v>531</v>
      </c>
      <c r="X6" s="965" t="s">
        <v>531</v>
      </c>
      <c r="Y6" s="963"/>
    </row>
    <row r="7" spans="1:25" ht="14.4" customHeight="1" x14ac:dyDescent="0.3">
      <c r="A7" s="929" t="s">
        <v>3514</v>
      </c>
      <c r="B7" s="913"/>
      <c r="C7" s="914"/>
      <c r="D7" s="915"/>
      <c r="E7" s="911"/>
      <c r="F7" s="897"/>
      <c r="G7" s="898"/>
      <c r="H7" s="903">
        <v>2</v>
      </c>
      <c r="I7" s="904">
        <v>41.42</v>
      </c>
      <c r="J7" s="905">
        <v>58</v>
      </c>
      <c r="K7" s="900">
        <v>20.34</v>
      </c>
      <c r="L7" s="899">
        <v>11</v>
      </c>
      <c r="M7" s="899">
        <v>87</v>
      </c>
      <c r="N7" s="901">
        <v>29</v>
      </c>
      <c r="O7" s="899" t="s">
        <v>3510</v>
      </c>
      <c r="P7" s="912" t="s">
        <v>3515</v>
      </c>
      <c r="Q7" s="902">
        <f t="shared" si="0"/>
        <v>2</v>
      </c>
      <c r="R7" s="958">
        <f t="shared" si="0"/>
        <v>41.42</v>
      </c>
      <c r="S7" s="902">
        <f t="shared" si="1"/>
        <v>2</v>
      </c>
      <c r="T7" s="958">
        <f t="shared" si="2"/>
        <v>41.42</v>
      </c>
      <c r="U7" s="967">
        <v>58</v>
      </c>
      <c r="V7" s="913">
        <v>116</v>
      </c>
      <c r="W7" s="913">
        <v>58</v>
      </c>
      <c r="X7" s="965">
        <v>2</v>
      </c>
      <c r="Y7" s="963">
        <v>58</v>
      </c>
    </row>
    <row r="8" spans="1:25" ht="14.4" customHeight="1" x14ac:dyDescent="0.3">
      <c r="A8" s="929" t="s">
        <v>3516</v>
      </c>
      <c r="B8" s="913">
        <v>1</v>
      </c>
      <c r="C8" s="914">
        <v>12.64</v>
      </c>
      <c r="D8" s="915">
        <v>30</v>
      </c>
      <c r="E8" s="911"/>
      <c r="F8" s="897"/>
      <c r="G8" s="898"/>
      <c r="H8" s="903">
        <v>1</v>
      </c>
      <c r="I8" s="904">
        <v>12.38</v>
      </c>
      <c r="J8" s="905">
        <v>55</v>
      </c>
      <c r="K8" s="900">
        <v>12.38</v>
      </c>
      <c r="L8" s="899">
        <v>5</v>
      </c>
      <c r="M8" s="899">
        <v>60</v>
      </c>
      <c r="N8" s="901">
        <v>20</v>
      </c>
      <c r="O8" s="899" t="s">
        <v>3510</v>
      </c>
      <c r="P8" s="912" t="s">
        <v>3517</v>
      </c>
      <c r="Q8" s="902">
        <f t="shared" si="0"/>
        <v>0</v>
      </c>
      <c r="R8" s="958">
        <f t="shared" si="0"/>
        <v>-0.25999999999999979</v>
      </c>
      <c r="S8" s="902">
        <f t="shared" si="1"/>
        <v>1</v>
      </c>
      <c r="T8" s="958">
        <f t="shared" si="2"/>
        <v>12.38</v>
      </c>
      <c r="U8" s="967">
        <v>20</v>
      </c>
      <c r="V8" s="913">
        <v>55</v>
      </c>
      <c r="W8" s="913">
        <v>35</v>
      </c>
      <c r="X8" s="965">
        <v>2.75</v>
      </c>
      <c r="Y8" s="963">
        <v>35</v>
      </c>
    </row>
    <row r="9" spans="1:25" ht="14.4" customHeight="1" x14ac:dyDescent="0.3">
      <c r="A9" s="930" t="s">
        <v>3518</v>
      </c>
      <c r="B9" s="527">
        <v>1</v>
      </c>
      <c r="C9" s="917">
        <v>12.38</v>
      </c>
      <c r="D9" s="916">
        <v>57</v>
      </c>
      <c r="E9" s="918"/>
      <c r="F9" s="919"/>
      <c r="G9" s="906"/>
      <c r="H9" s="920"/>
      <c r="I9" s="921"/>
      <c r="J9" s="907"/>
      <c r="K9" s="922">
        <v>12.38</v>
      </c>
      <c r="L9" s="923">
        <v>5</v>
      </c>
      <c r="M9" s="923">
        <v>60</v>
      </c>
      <c r="N9" s="924">
        <v>20</v>
      </c>
      <c r="O9" s="923" t="s">
        <v>3510</v>
      </c>
      <c r="P9" s="925" t="s">
        <v>3517</v>
      </c>
      <c r="Q9" s="926">
        <f t="shared" si="0"/>
        <v>-1</v>
      </c>
      <c r="R9" s="959">
        <f t="shared" si="0"/>
        <v>-12.38</v>
      </c>
      <c r="S9" s="926">
        <f t="shared" si="1"/>
        <v>0</v>
      </c>
      <c r="T9" s="959">
        <f t="shared" si="2"/>
        <v>0</v>
      </c>
      <c r="U9" s="968" t="s">
        <v>531</v>
      </c>
      <c r="V9" s="527" t="s">
        <v>531</v>
      </c>
      <c r="W9" s="527" t="s">
        <v>531</v>
      </c>
      <c r="X9" s="966" t="s">
        <v>531</v>
      </c>
      <c r="Y9" s="964"/>
    </row>
    <row r="10" spans="1:25" ht="14.4" customHeight="1" x14ac:dyDescent="0.3">
      <c r="A10" s="930" t="s">
        <v>3519</v>
      </c>
      <c r="B10" s="527"/>
      <c r="C10" s="917"/>
      <c r="D10" s="916"/>
      <c r="E10" s="918">
        <v>1</v>
      </c>
      <c r="F10" s="919">
        <v>12.65</v>
      </c>
      <c r="G10" s="906">
        <v>56</v>
      </c>
      <c r="H10" s="920">
        <v>1</v>
      </c>
      <c r="I10" s="921">
        <v>12.65</v>
      </c>
      <c r="J10" s="908">
        <v>55</v>
      </c>
      <c r="K10" s="922">
        <v>12.65</v>
      </c>
      <c r="L10" s="923">
        <v>5</v>
      </c>
      <c r="M10" s="923">
        <v>60</v>
      </c>
      <c r="N10" s="924">
        <v>20</v>
      </c>
      <c r="O10" s="923" t="s">
        <v>3510</v>
      </c>
      <c r="P10" s="925" t="s">
        <v>3517</v>
      </c>
      <c r="Q10" s="926">
        <f t="shared" si="0"/>
        <v>1</v>
      </c>
      <c r="R10" s="959">
        <f t="shared" si="0"/>
        <v>12.65</v>
      </c>
      <c r="S10" s="926">
        <f t="shared" si="1"/>
        <v>0</v>
      </c>
      <c r="T10" s="959">
        <f t="shared" si="2"/>
        <v>0</v>
      </c>
      <c r="U10" s="968">
        <v>20</v>
      </c>
      <c r="V10" s="527">
        <v>55</v>
      </c>
      <c r="W10" s="527">
        <v>35</v>
      </c>
      <c r="X10" s="966">
        <v>2.75</v>
      </c>
      <c r="Y10" s="964">
        <v>35</v>
      </c>
    </row>
    <row r="11" spans="1:25" ht="14.4" customHeight="1" x14ac:dyDescent="0.3">
      <c r="A11" s="929" t="s">
        <v>3520</v>
      </c>
      <c r="B11" s="913"/>
      <c r="C11" s="914"/>
      <c r="D11" s="915"/>
      <c r="E11" s="903">
        <v>1</v>
      </c>
      <c r="F11" s="904">
        <v>3.29</v>
      </c>
      <c r="G11" s="909">
        <v>28</v>
      </c>
      <c r="H11" s="899">
        <v>1</v>
      </c>
      <c r="I11" s="897">
        <v>3.86</v>
      </c>
      <c r="J11" s="905">
        <v>22</v>
      </c>
      <c r="K11" s="900">
        <v>3.29</v>
      </c>
      <c r="L11" s="899">
        <v>3</v>
      </c>
      <c r="M11" s="899">
        <v>30</v>
      </c>
      <c r="N11" s="901">
        <v>10</v>
      </c>
      <c r="O11" s="899" t="s">
        <v>3510</v>
      </c>
      <c r="P11" s="912" t="s">
        <v>3521</v>
      </c>
      <c r="Q11" s="902">
        <f t="shared" si="0"/>
        <v>1</v>
      </c>
      <c r="R11" s="958">
        <f t="shared" si="0"/>
        <v>3.86</v>
      </c>
      <c r="S11" s="902">
        <f t="shared" si="1"/>
        <v>0</v>
      </c>
      <c r="T11" s="958">
        <f t="shared" si="2"/>
        <v>0.56999999999999984</v>
      </c>
      <c r="U11" s="967">
        <v>10</v>
      </c>
      <c r="V11" s="913">
        <v>22</v>
      </c>
      <c r="W11" s="913">
        <v>12</v>
      </c>
      <c r="X11" s="965">
        <v>2.2000000000000002</v>
      </c>
      <c r="Y11" s="963">
        <v>12</v>
      </c>
    </row>
    <row r="12" spans="1:25" ht="14.4" customHeight="1" x14ac:dyDescent="0.3">
      <c r="A12" s="930" t="s">
        <v>3522</v>
      </c>
      <c r="B12" s="527"/>
      <c r="C12" s="917"/>
      <c r="D12" s="916"/>
      <c r="E12" s="920">
        <v>2</v>
      </c>
      <c r="F12" s="921">
        <v>9.77</v>
      </c>
      <c r="G12" s="907">
        <v>37</v>
      </c>
      <c r="H12" s="923"/>
      <c r="I12" s="919"/>
      <c r="J12" s="906"/>
      <c r="K12" s="922">
        <v>4.5999999999999996</v>
      </c>
      <c r="L12" s="923">
        <v>4</v>
      </c>
      <c r="M12" s="923">
        <v>39</v>
      </c>
      <c r="N12" s="924">
        <v>13</v>
      </c>
      <c r="O12" s="923" t="s">
        <v>3510</v>
      </c>
      <c r="P12" s="925" t="s">
        <v>3523</v>
      </c>
      <c r="Q12" s="926">
        <f t="shared" si="0"/>
        <v>0</v>
      </c>
      <c r="R12" s="959">
        <f t="shared" si="0"/>
        <v>0</v>
      </c>
      <c r="S12" s="926">
        <f t="shared" si="1"/>
        <v>-2</v>
      </c>
      <c r="T12" s="959">
        <f t="shared" si="2"/>
        <v>-9.77</v>
      </c>
      <c r="U12" s="968" t="s">
        <v>531</v>
      </c>
      <c r="V12" s="527" t="s">
        <v>531</v>
      </c>
      <c r="W12" s="527" t="s">
        <v>531</v>
      </c>
      <c r="X12" s="966" t="s">
        <v>531</v>
      </c>
      <c r="Y12" s="964"/>
    </row>
    <row r="13" spans="1:25" ht="14.4" customHeight="1" x14ac:dyDescent="0.3">
      <c r="A13" s="930" t="s">
        <v>3524</v>
      </c>
      <c r="B13" s="527"/>
      <c r="C13" s="917"/>
      <c r="D13" s="916"/>
      <c r="E13" s="920">
        <v>1</v>
      </c>
      <c r="F13" s="921">
        <v>6.5</v>
      </c>
      <c r="G13" s="907">
        <v>37</v>
      </c>
      <c r="H13" s="923"/>
      <c r="I13" s="919"/>
      <c r="J13" s="906"/>
      <c r="K13" s="922">
        <v>6.5</v>
      </c>
      <c r="L13" s="923">
        <v>4</v>
      </c>
      <c r="M13" s="923">
        <v>39</v>
      </c>
      <c r="N13" s="924">
        <v>13</v>
      </c>
      <c r="O13" s="923" t="s">
        <v>3510</v>
      </c>
      <c r="P13" s="925" t="s">
        <v>3525</v>
      </c>
      <c r="Q13" s="926">
        <f t="shared" si="0"/>
        <v>0</v>
      </c>
      <c r="R13" s="959">
        <f t="shared" si="0"/>
        <v>0</v>
      </c>
      <c r="S13" s="926">
        <f t="shared" si="1"/>
        <v>-1</v>
      </c>
      <c r="T13" s="959">
        <f t="shared" si="2"/>
        <v>-6.5</v>
      </c>
      <c r="U13" s="968" t="s">
        <v>531</v>
      </c>
      <c r="V13" s="527" t="s">
        <v>531</v>
      </c>
      <c r="W13" s="527" t="s">
        <v>531</v>
      </c>
      <c r="X13" s="966" t="s">
        <v>531</v>
      </c>
      <c r="Y13" s="964"/>
    </row>
    <row r="14" spans="1:25" ht="14.4" customHeight="1" x14ac:dyDescent="0.3">
      <c r="A14" s="929" t="s">
        <v>3526</v>
      </c>
      <c r="B14" s="894">
        <v>1</v>
      </c>
      <c r="C14" s="895">
        <v>6.52</v>
      </c>
      <c r="D14" s="896">
        <v>74</v>
      </c>
      <c r="E14" s="911"/>
      <c r="F14" s="897"/>
      <c r="G14" s="898"/>
      <c r="H14" s="899"/>
      <c r="I14" s="897"/>
      <c r="J14" s="898"/>
      <c r="K14" s="900">
        <v>5.42</v>
      </c>
      <c r="L14" s="899">
        <v>7</v>
      </c>
      <c r="M14" s="899">
        <v>66</v>
      </c>
      <c r="N14" s="901">
        <v>22</v>
      </c>
      <c r="O14" s="899" t="s">
        <v>3510</v>
      </c>
      <c r="P14" s="912" t="s">
        <v>3527</v>
      </c>
      <c r="Q14" s="902">
        <f t="shared" si="0"/>
        <v>-1</v>
      </c>
      <c r="R14" s="958">
        <f t="shared" si="0"/>
        <v>-6.52</v>
      </c>
      <c r="S14" s="902">
        <f t="shared" si="1"/>
        <v>0</v>
      </c>
      <c r="T14" s="958">
        <f t="shared" si="2"/>
        <v>0</v>
      </c>
      <c r="U14" s="967" t="s">
        <v>531</v>
      </c>
      <c r="V14" s="913" t="s">
        <v>531</v>
      </c>
      <c r="W14" s="913" t="s">
        <v>531</v>
      </c>
      <c r="X14" s="965" t="s">
        <v>531</v>
      </c>
      <c r="Y14" s="963"/>
    </row>
    <row r="15" spans="1:25" ht="14.4" customHeight="1" x14ac:dyDescent="0.3">
      <c r="A15" s="929" t="s">
        <v>3528</v>
      </c>
      <c r="B15" s="913">
        <v>1</v>
      </c>
      <c r="C15" s="914">
        <v>10.25</v>
      </c>
      <c r="D15" s="915">
        <v>44</v>
      </c>
      <c r="E15" s="903">
        <v>2</v>
      </c>
      <c r="F15" s="904">
        <v>25.08</v>
      </c>
      <c r="G15" s="909">
        <v>54.5</v>
      </c>
      <c r="H15" s="899">
        <v>1</v>
      </c>
      <c r="I15" s="897">
        <v>7.19</v>
      </c>
      <c r="J15" s="905">
        <v>19</v>
      </c>
      <c r="K15" s="900">
        <v>7.19</v>
      </c>
      <c r="L15" s="899">
        <v>3</v>
      </c>
      <c r="M15" s="899">
        <v>30</v>
      </c>
      <c r="N15" s="901">
        <v>10</v>
      </c>
      <c r="O15" s="899" t="s">
        <v>3510</v>
      </c>
      <c r="P15" s="912" t="s">
        <v>3529</v>
      </c>
      <c r="Q15" s="902">
        <f t="shared" si="0"/>
        <v>0</v>
      </c>
      <c r="R15" s="958">
        <f t="shared" si="0"/>
        <v>-3.0599999999999996</v>
      </c>
      <c r="S15" s="902">
        <f t="shared" si="1"/>
        <v>-1</v>
      </c>
      <c r="T15" s="958">
        <f t="shared" si="2"/>
        <v>-17.889999999999997</v>
      </c>
      <c r="U15" s="967">
        <v>10</v>
      </c>
      <c r="V15" s="913">
        <v>19</v>
      </c>
      <c r="W15" s="913">
        <v>9</v>
      </c>
      <c r="X15" s="965">
        <v>1.9</v>
      </c>
      <c r="Y15" s="963">
        <v>9</v>
      </c>
    </row>
    <row r="16" spans="1:25" ht="14.4" customHeight="1" x14ac:dyDescent="0.3">
      <c r="A16" s="929" t="s">
        <v>3530</v>
      </c>
      <c r="B16" s="894">
        <v>1</v>
      </c>
      <c r="C16" s="895">
        <v>1.78</v>
      </c>
      <c r="D16" s="896">
        <v>36</v>
      </c>
      <c r="E16" s="911"/>
      <c r="F16" s="897"/>
      <c r="G16" s="898"/>
      <c r="H16" s="899"/>
      <c r="I16" s="897"/>
      <c r="J16" s="898"/>
      <c r="K16" s="900">
        <v>1.0900000000000001</v>
      </c>
      <c r="L16" s="899">
        <v>3</v>
      </c>
      <c r="M16" s="899">
        <v>27</v>
      </c>
      <c r="N16" s="901">
        <v>9</v>
      </c>
      <c r="O16" s="899" t="s">
        <v>3510</v>
      </c>
      <c r="P16" s="912" t="s">
        <v>3531</v>
      </c>
      <c r="Q16" s="902">
        <f t="shared" si="0"/>
        <v>-1</v>
      </c>
      <c r="R16" s="958">
        <f t="shared" si="0"/>
        <v>-1.78</v>
      </c>
      <c r="S16" s="902">
        <f t="shared" si="1"/>
        <v>0</v>
      </c>
      <c r="T16" s="958">
        <f t="shared" si="2"/>
        <v>0</v>
      </c>
      <c r="U16" s="967" t="s">
        <v>531</v>
      </c>
      <c r="V16" s="913" t="s">
        <v>531</v>
      </c>
      <c r="W16" s="913" t="s">
        <v>531</v>
      </c>
      <c r="X16" s="965" t="s">
        <v>531</v>
      </c>
      <c r="Y16" s="963"/>
    </row>
    <row r="17" spans="1:25" ht="14.4" customHeight="1" x14ac:dyDescent="0.3">
      <c r="A17" s="929" t="s">
        <v>3532</v>
      </c>
      <c r="B17" s="913"/>
      <c r="C17" s="914"/>
      <c r="D17" s="915"/>
      <c r="E17" s="911"/>
      <c r="F17" s="897"/>
      <c r="G17" s="898"/>
      <c r="H17" s="903">
        <v>2</v>
      </c>
      <c r="I17" s="904">
        <v>2.5099999999999998</v>
      </c>
      <c r="J17" s="905">
        <v>30</v>
      </c>
      <c r="K17" s="900">
        <v>0.61</v>
      </c>
      <c r="L17" s="899">
        <v>2</v>
      </c>
      <c r="M17" s="899">
        <v>18</v>
      </c>
      <c r="N17" s="901">
        <v>6</v>
      </c>
      <c r="O17" s="899" t="s">
        <v>3510</v>
      </c>
      <c r="P17" s="912" t="s">
        <v>3533</v>
      </c>
      <c r="Q17" s="902">
        <f t="shared" si="0"/>
        <v>2</v>
      </c>
      <c r="R17" s="958">
        <f t="shared" si="0"/>
        <v>2.5099999999999998</v>
      </c>
      <c r="S17" s="902">
        <f t="shared" si="1"/>
        <v>2</v>
      </c>
      <c r="T17" s="958">
        <f t="shared" si="2"/>
        <v>2.5099999999999998</v>
      </c>
      <c r="U17" s="967">
        <v>12</v>
      </c>
      <c r="V17" s="913">
        <v>60</v>
      </c>
      <c r="W17" s="913">
        <v>48</v>
      </c>
      <c r="X17" s="965">
        <v>5</v>
      </c>
      <c r="Y17" s="963">
        <v>48</v>
      </c>
    </row>
    <row r="18" spans="1:25" ht="14.4" customHeight="1" x14ac:dyDescent="0.3">
      <c r="A18" s="930" t="s">
        <v>3534</v>
      </c>
      <c r="B18" s="527"/>
      <c r="C18" s="917"/>
      <c r="D18" s="916"/>
      <c r="E18" s="918">
        <v>2</v>
      </c>
      <c r="F18" s="919">
        <v>2.0699999999999998</v>
      </c>
      <c r="G18" s="906">
        <v>29</v>
      </c>
      <c r="H18" s="920">
        <v>4</v>
      </c>
      <c r="I18" s="921">
        <v>3.91</v>
      </c>
      <c r="J18" s="908">
        <v>27.5</v>
      </c>
      <c r="K18" s="922">
        <v>0.74</v>
      </c>
      <c r="L18" s="923">
        <v>3</v>
      </c>
      <c r="M18" s="923">
        <v>24</v>
      </c>
      <c r="N18" s="924">
        <v>8</v>
      </c>
      <c r="O18" s="923" t="s">
        <v>3510</v>
      </c>
      <c r="P18" s="925" t="s">
        <v>3533</v>
      </c>
      <c r="Q18" s="926">
        <f t="shared" si="0"/>
        <v>4</v>
      </c>
      <c r="R18" s="959">
        <f t="shared" si="0"/>
        <v>3.91</v>
      </c>
      <c r="S18" s="926">
        <f t="shared" si="1"/>
        <v>2</v>
      </c>
      <c r="T18" s="959">
        <f t="shared" si="2"/>
        <v>1.8400000000000003</v>
      </c>
      <c r="U18" s="968">
        <v>32</v>
      </c>
      <c r="V18" s="527">
        <v>110</v>
      </c>
      <c r="W18" s="527">
        <v>78</v>
      </c>
      <c r="X18" s="966">
        <v>3.4375</v>
      </c>
      <c r="Y18" s="964">
        <v>78</v>
      </c>
    </row>
    <row r="19" spans="1:25" ht="14.4" customHeight="1" x14ac:dyDescent="0.3">
      <c r="A19" s="930" t="s">
        <v>3535</v>
      </c>
      <c r="B19" s="527"/>
      <c r="C19" s="917"/>
      <c r="D19" s="916"/>
      <c r="E19" s="918">
        <v>1</v>
      </c>
      <c r="F19" s="919">
        <v>1.36</v>
      </c>
      <c r="G19" s="906">
        <v>37</v>
      </c>
      <c r="H19" s="920">
        <v>1</v>
      </c>
      <c r="I19" s="921">
        <v>1.1000000000000001</v>
      </c>
      <c r="J19" s="908">
        <v>19</v>
      </c>
      <c r="K19" s="922">
        <v>1.1000000000000001</v>
      </c>
      <c r="L19" s="923">
        <v>4</v>
      </c>
      <c r="M19" s="923">
        <v>33</v>
      </c>
      <c r="N19" s="924">
        <v>11</v>
      </c>
      <c r="O19" s="923" t="s">
        <v>3510</v>
      </c>
      <c r="P19" s="925" t="s">
        <v>3533</v>
      </c>
      <c r="Q19" s="926">
        <f t="shared" si="0"/>
        <v>1</v>
      </c>
      <c r="R19" s="959">
        <f t="shared" si="0"/>
        <v>1.1000000000000001</v>
      </c>
      <c r="S19" s="926">
        <f t="shared" si="1"/>
        <v>0</v>
      </c>
      <c r="T19" s="959">
        <f t="shared" si="2"/>
        <v>-0.26</v>
      </c>
      <c r="U19" s="968">
        <v>11</v>
      </c>
      <c r="V19" s="527">
        <v>19</v>
      </c>
      <c r="W19" s="527">
        <v>8</v>
      </c>
      <c r="X19" s="966">
        <v>1.7272727272727273</v>
      </c>
      <c r="Y19" s="964">
        <v>8</v>
      </c>
    </row>
    <row r="20" spans="1:25" ht="14.4" customHeight="1" x14ac:dyDescent="0.3">
      <c r="A20" s="929" t="s">
        <v>3536</v>
      </c>
      <c r="B20" s="894"/>
      <c r="C20" s="895"/>
      <c r="D20" s="896"/>
      <c r="E20" s="911"/>
      <c r="F20" s="897"/>
      <c r="G20" s="898"/>
      <c r="H20" s="899">
        <v>3</v>
      </c>
      <c r="I20" s="897">
        <v>5.72</v>
      </c>
      <c r="J20" s="905">
        <v>28.3</v>
      </c>
      <c r="K20" s="900">
        <v>1.08</v>
      </c>
      <c r="L20" s="899">
        <v>2</v>
      </c>
      <c r="M20" s="899">
        <v>21</v>
      </c>
      <c r="N20" s="901">
        <v>7</v>
      </c>
      <c r="O20" s="899" t="s">
        <v>3510</v>
      </c>
      <c r="P20" s="912" t="s">
        <v>3537</v>
      </c>
      <c r="Q20" s="902">
        <f t="shared" si="0"/>
        <v>3</v>
      </c>
      <c r="R20" s="958">
        <f t="shared" si="0"/>
        <v>5.72</v>
      </c>
      <c r="S20" s="902">
        <f t="shared" si="1"/>
        <v>3</v>
      </c>
      <c r="T20" s="958">
        <f t="shared" si="2"/>
        <v>5.72</v>
      </c>
      <c r="U20" s="967">
        <v>21</v>
      </c>
      <c r="V20" s="913">
        <v>84.9</v>
      </c>
      <c r="W20" s="913">
        <v>63.900000000000006</v>
      </c>
      <c r="X20" s="965">
        <v>4.0428571428571427</v>
      </c>
      <c r="Y20" s="963">
        <v>64</v>
      </c>
    </row>
    <row r="21" spans="1:25" ht="14.4" customHeight="1" x14ac:dyDescent="0.3">
      <c r="A21" s="930" t="s">
        <v>3538</v>
      </c>
      <c r="B21" s="927">
        <v>2</v>
      </c>
      <c r="C21" s="928">
        <v>5.71</v>
      </c>
      <c r="D21" s="910">
        <v>43</v>
      </c>
      <c r="E21" s="918"/>
      <c r="F21" s="919"/>
      <c r="G21" s="906"/>
      <c r="H21" s="923"/>
      <c r="I21" s="919"/>
      <c r="J21" s="906"/>
      <c r="K21" s="922">
        <v>1.61</v>
      </c>
      <c r="L21" s="923">
        <v>3</v>
      </c>
      <c r="M21" s="923">
        <v>30</v>
      </c>
      <c r="N21" s="924">
        <v>10</v>
      </c>
      <c r="O21" s="923" t="s">
        <v>3510</v>
      </c>
      <c r="P21" s="925" t="s">
        <v>3539</v>
      </c>
      <c r="Q21" s="926">
        <f t="shared" si="0"/>
        <v>-2</v>
      </c>
      <c r="R21" s="959">
        <f t="shared" si="0"/>
        <v>-5.71</v>
      </c>
      <c r="S21" s="926">
        <f t="shared" si="1"/>
        <v>0</v>
      </c>
      <c r="T21" s="959">
        <f t="shared" si="2"/>
        <v>0</v>
      </c>
      <c r="U21" s="968" t="s">
        <v>531</v>
      </c>
      <c r="V21" s="527" t="s">
        <v>531</v>
      </c>
      <c r="W21" s="527" t="s">
        <v>531</v>
      </c>
      <c r="X21" s="966" t="s">
        <v>531</v>
      </c>
      <c r="Y21" s="964"/>
    </row>
    <row r="22" spans="1:25" ht="14.4" customHeight="1" x14ac:dyDescent="0.3">
      <c r="A22" s="930" t="s">
        <v>3540</v>
      </c>
      <c r="B22" s="927">
        <v>3</v>
      </c>
      <c r="C22" s="928">
        <v>10.220000000000001</v>
      </c>
      <c r="D22" s="910">
        <v>39</v>
      </c>
      <c r="E22" s="918"/>
      <c r="F22" s="919"/>
      <c r="G22" s="906"/>
      <c r="H22" s="923"/>
      <c r="I22" s="919"/>
      <c r="J22" s="906"/>
      <c r="K22" s="922">
        <v>2.2200000000000002</v>
      </c>
      <c r="L22" s="923">
        <v>3</v>
      </c>
      <c r="M22" s="923">
        <v>30</v>
      </c>
      <c r="N22" s="924">
        <v>10</v>
      </c>
      <c r="O22" s="923" t="s">
        <v>3510</v>
      </c>
      <c r="P22" s="925" t="s">
        <v>3541</v>
      </c>
      <c r="Q22" s="926">
        <f t="shared" si="0"/>
        <v>-3</v>
      </c>
      <c r="R22" s="959">
        <f t="shared" si="0"/>
        <v>-10.220000000000001</v>
      </c>
      <c r="S22" s="926">
        <f t="shared" si="1"/>
        <v>0</v>
      </c>
      <c r="T22" s="959">
        <f t="shared" si="2"/>
        <v>0</v>
      </c>
      <c r="U22" s="968" t="s">
        <v>531</v>
      </c>
      <c r="V22" s="527" t="s">
        <v>531</v>
      </c>
      <c r="W22" s="527" t="s">
        <v>531</v>
      </c>
      <c r="X22" s="966" t="s">
        <v>531</v>
      </c>
      <c r="Y22" s="964"/>
    </row>
    <row r="23" spans="1:25" ht="14.4" customHeight="1" x14ac:dyDescent="0.3">
      <c r="A23" s="929" t="s">
        <v>3542</v>
      </c>
      <c r="B23" s="894">
        <v>14</v>
      </c>
      <c r="C23" s="895">
        <v>23.11</v>
      </c>
      <c r="D23" s="896">
        <v>32.299999999999997</v>
      </c>
      <c r="E23" s="911">
        <v>11</v>
      </c>
      <c r="F23" s="897">
        <v>16.940000000000001</v>
      </c>
      <c r="G23" s="898">
        <v>29.7</v>
      </c>
      <c r="H23" s="899">
        <v>7</v>
      </c>
      <c r="I23" s="897">
        <v>7.66</v>
      </c>
      <c r="J23" s="905">
        <v>22.9</v>
      </c>
      <c r="K23" s="900">
        <v>0.82</v>
      </c>
      <c r="L23" s="899">
        <v>2</v>
      </c>
      <c r="M23" s="899">
        <v>21</v>
      </c>
      <c r="N23" s="901">
        <v>7</v>
      </c>
      <c r="O23" s="899" t="s">
        <v>3510</v>
      </c>
      <c r="P23" s="912" t="s">
        <v>3543</v>
      </c>
      <c r="Q23" s="902">
        <f t="shared" si="0"/>
        <v>-7</v>
      </c>
      <c r="R23" s="958">
        <f t="shared" si="0"/>
        <v>-15.45</v>
      </c>
      <c r="S23" s="902">
        <f t="shared" si="1"/>
        <v>-4</v>
      </c>
      <c r="T23" s="958">
        <f t="shared" si="2"/>
        <v>-9.2800000000000011</v>
      </c>
      <c r="U23" s="967">
        <v>49</v>
      </c>
      <c r="V23" s="913">
        <v>160.29999999999998</v>
      </c>
      <c r="W23" s="913">
        <v>111.29999999999998</v>
      </c>
      <c r="X23" s="965">
        <v>3.2714285714285709</v>
      </c>
      <c r="Y23" s="963">
        <v>111</v>
      </c>
    </row>
    <row r="24" spans="1:25" ht="14.4" customHeight="1" x14ac:dyDescent="0.3">
      <c r="A24" s="930" t="s">
        <v>3544</v>
      </c>
      <c r="B24" s="927">
        <v>7</v>
      </c>
      <c r="C24" s="928">
        <v>13.17</v>
      </c>
      <c r="D24" s="910">
        <v>36.9</v>
      </c>
      <c r="E24" s="918">
        <v>11</v>
      </c>
      <c r="F24" s="919">
        <v>17.61</v>
      </c>
      <c r="G24" s="906">
        <v>30.3</v>
      </c>
      <c r="H24" s="923">
        <v>9</v>
      </c>
      <c r="I24" s="919">
        <v>12.72</v>
      </c>
      <c r="J24" s="908">
        <v>28</v>
      </c>
      <c r="K24" s="922">
        <v>1.1100000000000001</v>
      </c>
      <c r="L24" s="923">
        <v>3</v>
      </c>
      <c r="M24" s="923">
        <v>27</v>
      </c>
      <c r="N24" s="924">
        <v>9</v>
      </c>
      <c r="O24" s="923" t="s">
        <v>3510</v>
      </c>
      <c r="P24" s="925" t="s">
        <v>3545</v>
      </c>
      <c r="Q24" s="926">
        <f t="shared" si="0"/>
        <v>2</v>
      </c>
      <c r="R24" s="959">
        <f t="shared" si="0"/>
        <v>-0.44999999999999929</v>
      </c>
      <c r="S24" s="926">
        <f t="shared" si="1"/>
        <v>-2</v>
      </c>
      <c r="T24" s="959">
        <f t="shared" si="2"/>
        <v>-4.8899999999999988</v>
      </c>
      <c r="U24" s="968">
        <v>81</v>
      </c>
      <c r="V24" s="527">
        <v>252</v>
      </c>
      <c r="W24" s="527">
        <v>171</v>
      </c>
      <c r="X24" s="966">
        <v>3.1111111111111112</v>
      </c>
      <c r="Y24" s="964">
        <v>171</v>
      </c>
    </row>
    <row r="25" spans="1:25" ht="14.4" customHeight="1" x14ac:dyDescent="0.3">
      <c r="A25" s="930" t="s">
        <v>3546</v>
      </c>
      <c r="B25" s="927">
        <v>4</v>
      </c>
      <c r="C25" s="928">
        <v>9.77</v>
      </c>
      <c r="D25" s="910">
        <v>39.299999999999997</v>
      </c>
      <c r="E25" s="918">
        <v>2</v>
      </c>
      <c r="F25" s="919">
        <v>3.45</v>
      </c>
      <c r="G25" s="906">
        <v>26.5</v>
      </c>
      <c r="H25" s="923">
        <v>2</v>
      </c>
      <c r="I25" s="919">
        <v>3.74</v>
      </c>
      <c r="J25" s="908">
        <v>25.5</v>
      </c>
      <c r="K25" s="922">
        <v>1.72</v>
      </c>
      <c r="L25" s="923">
        <v>4</v>
      </c>
      <c r="M25" s="923">
        <v>33</v>
      </c>
      <c r="N25" s="924">
        <v>11</v>
      </c>
      <c r="O25" s="923" t="s">
        <v>3510</v>
      </c>
      <c r="P25" s="925" t="s">
        <v>3547</v>
      </c>
      <c r="Q25" s="926">
        <f t="shared" si="0"/>
        <v>-2</v>
      </c>
      <c r="R25" s="959">
        <f t="shared" si="0"/>
        <v>-6.0299999999999994</v>
      </c>
      <c r="S25" s="926">
        <f t="shared" si="1"/>
        <v>0</v>
      </c>
      <c r="T25" s="959">
        <f t="shared" si="2"/>
        <v>0.29000000000000004</v>
      </c>
      <c r="U25" s="968">
        <v>22</v>
      </c>
      <c r="V25" s="527">
        <v>51</v>
      </c>
      <c r="W25" s="527">
        <v>29</v>
      </c>
      <c r="X25" s="966">
        <v>2.3181818181818183</v>
      </c>
      <c r="Y25" s="964">
        <v>29</v>
      </c>
    </row>
    <row r="26" spans="1:25" ht="14.4" customHeight="1" x14ac:dyDescent="0.3">
      <c r="A26" s="929" t="s">
        <v>3548</v>
      </c>
      <c r="B26" s="913"/>
      <c r="C26" s="914"/>
      <c r="D26" s="915"/>
      <c r="E26" s="911">
        <v>1</v>
      </c>
      <c r="F26" s="897">
        <v>0.77</v>
      </c>
      <c r="G26" s="898">
        <v>21</v>
      </c>
      <c r="H26" s="903">
        <v>1</v>
      </c>
      <c r="I26" s="904">
        <v>0.6</v>
      </c>
      <c r="J26" s="905">
        <v>12</v>
      </c>
      <c r="K26" s="900">
        <v>0.6</v>
      </c>
      <c r="L26" s="899">
        <v>2</v>
      </c>
      <c r="M26" s="899">
        <v>18</v>
      </c>
      <c r="N26" s="901">
        <v>6</v>
      </c>
      <c r="O26" s="899" t="s">
        <v>3510</v>
      </c>
      <c r="P26" s="912" t="s">
        <v>3549</v>
      </c>
      <c r="Q26" s="902">
        <f t="shared" si="0"/>
        <v>1</v>
      </c>
      <c r="R26" s="958">
        <f t="shared" si="0"/>
        <v>0.6</v>
      </c>
      <c r="S26" s="902">
        <f t="shared" si="1"/>
        <v>0</v>
      </c>
      <c r="T26" s="958">
        <f t="shared" si="2"/>
        <v>-0.17000000000000004</v>
      </c>
      <c r="U26" s="967">
        <v>6</v>
      </c>
      <c r="V26" s="913">
        <v>12</v>
      </c>
      <c r="W26" s="913">
        <v>6</v>
      </c>
      <c r="X26" s="965">
        <v>2</v>
      </c>
      <c r="Y26" s="963">
        <v>6</v>
      </c>
    </row>
    <row r="27" spans="1:25" ht="14.4" customHeight="1" x14ac:dyDescent="0.3">
      <c r="A27" s="930" t="s">
        <v>3550</v>
      </c>
      <c r="B27" s="527">
        <v>1</v>
      </c>
      <c r="C27" s="917">
        <v>0.81</v>
      </c>
      <c r="D27" s="916">
        <v>27</v>
      </c>
      <c r="E27" s="918"/>
      <c r="F27" s="919"/>
      <c r="G27" s="906"/>
      <c r="H27" s="920">
        <v>2</v>
      </c>
      <c r="I27" s="921">
        <v>2.04</v>
      </c>
      <c r="J27" s="908">
        <v>27</v>
      </c>
      <c r="K27" s="922">
        <v>0.66</v>
      </c>
      <c r="L27" s="923">
        <v>3</v>
      </c>
      <c r="M27" s="923">
        <v>24</v>
      </c>
      <c r="N27" s="924">
        <v>8</v>
      </c>
      <c r="O27" s="923" t="s">
        <v>3510</v>
      </c>
      <c r="P27" s="925" t="s">
        <v>3549</v>
      </c>
      <c r="Q27" s="926">
        <f t="shared" si="0"/>
        <v>1</v>
      </c>
      <c r="R27" s="959">
        <f t="shared" si="0"/>
        <v>1.23</v>
      </c>
      <c r="S27" s="926">
        <f t="shared" si="1"/>
        <v>2</v>
      </c>
      <c r="T27" s="959">
        <f t="shared" si="2"/>
        <v>2.04</v>
      </c>
      <c r="U27" s="968">
        <v>16</v>
      </c>
      <c r="V27" s="527">
        <v>54</v>
      </c>
      <c r="W27" s="527">
        <v>38</v>
      </c>
      <c r="X27" s="966">
        <v>3.375</v>
      </c>
      <c r="Y27" s="964">
        <v>38</v>
      </c>
    </row>
    <row r="28" spans="1:25" ht="14.4" customHeight="1" x14ac:dyDescent="0.3">
      <c r="A28" s="930" t="s">
        <v>3551</v>
      </c>
      <c r="B28" s="527"/>
      <c r="C28" s="917"/>
      <c r="D28" s="916"/>
      <c r="E28" s="918"/>
      <c r="F28" s="919"/>
      <c r="G28" s="906"/>
      <c r="H28" s="920">
        <v>1</v>
      </c>
      <c r="I28" s="921">
        <v>1.0900000000000001</v>
      </c>
      <c r="J28" s="908">
        <v>20</v>
      </c>
      <c r="K28" s="922">
        <v>1.0900000000000001</v>
      </c>
      <c r="L28" s="923">
        <v>3</v>
      </c>
      <c r="M28" s="923">
        <v>27</v>
      </c>
      <c r="N28" s="924">
        <v>9</v>
      </c>
      <c r="O28" s="923" t="s">
        <v>3510</v>
      </c>
      <c r="P28" s="925" t="s">
        <v>3549</v>
      </c>
      <c r="Q28" s="926">
        <f t="shared" si="0"/>
        <v>1</v>
      </c>
      <c r="R28" s="959">
        <f t="shared" si="0"/>
        <v>1.0900000000000001</v>
      </c>
      <c r="S28" s="926">
        <f t="shared" si="1"/>
        <v>1</v>
      </c>
      <c r="T28" s="959">
        <f t="shared" si="2"/>
        <v>1.0900000000000001</v>
      </c>
      <c r="U28" s="968">
        <v>9</v>
      </c>
      <c r="V28" s="527">
        <v>20</v>
      </c>
      <c r="W28" s="527">
        <v>11</v>
      </c>
      <c r="X28" s="966">
        <v>2.2222222222222223</v>
      </c>
      <c r="Y28" s="964">
        <v>11</v>
      </c>
    </row>
    <row r="29" spans="1:25" ht="14.4" customHeight="1" x14ac:dyDescent="0.3">
      <c r="A29" s="929" t="s">
        <v>3552</v>
      </c>
      <c r="B29" s="913"/>
      <c r="C29" s="914"/>
      <c r="D29" s="915"/>
      <c r="E29" s="911"/>
      <c r="F29" s="897"/>
      <c r="G29" s="898"/>
      <c r="H29" s="903">
        <v>1</v>
      </c>
      <c r="I29" s="904">
        <v>0.7</v>
      </c>
      <c r="J29" s="905">
        <v>21</v>
      </c>
      <c r="K29" s="900">
        <v>0.54</v>
      </c>
      <c r="L29" s="899">
        <v>2</v>
      </c>
      <c r="M29" s="899">
        <v>18</v>
      </c>
      <c r="N29" s="901">
        <v>6</v>
      </c>
      <c r="O29" s="899" t="s">
        <v>3510</v>
      </c>
      <c r="P29" s="912" t="s">
        <v>3553</v>
      </c>
      <c r="Q29" s="902">
        <f t="shared" si="0"/>
        <v>1</v>
      </c>
      <c r="R29" s="958">
        <f t="shared" si="0"/>
        <v>0.7</v>
      </c>
      <c r="S29" s="902">
        <f t="shared" si="1"/>
        <v>1</v>
      </c>
      <c r="T29" s="958">
        <f t="shared" si="2"/>
        <v>0.7</v>
      </c>
      <c r="U29" s="967">
        <v>6</v>
      </c>
      <c r="V29" s="913">
        <v>21</v>
      </c>
      <c r="W29" s="913">
        <v>15</v>
      </c>
      <c r="X29" s="965">
        <v>3.5</v>
      </c>
      <c r="Y29" s="963">
        <v>15</v>
      </c>
    </row>
    <row r="30" spans="1:25" ht="14.4" customHeight="1" x14ac:dyDescent="0.3">
      <c r="A30" s="929" t="s">
        <v>3554</v>
      </c>
      <c r="B30" s="894">
        <v>2</v>
      </c>
      <c r="C30" s="895">
        <v>1.82</v>
      </c>
      <c r="D30" s="896">
        <v>26.5</v>
      </c>
      <c r="E30" s="911"/>
      <c r="F30" s="897"/>
      <c r="G30" s="898"/>
      <c r="H30" s="899"/>
      <c r="I30" s="897"/>
      <c r="J30" s="898"/>
      <c r="K30" s="900">
        <v>0.5</v>
      </c>
      <c r="L30" s="899">
        <v>2</v>
      </c>
      <c r="M30" s="899">
        <v>18</v>
      </c>
      <c r="N30" s="901">
        <v>6</v>
      </c>
      <c r="O30" s="899" t="s">
        <v>3510</v>
      </c>
      <c r="P30" s="912" t="s">
        <v>3555</v>
      </c>
      <c r="Q30" s="902">
        <f t="shared" si="0"/>
        <v>-2</v>
      </c>
      <c r="R30" s="958">
        <f t="shared" si="0"/>
        <v>-1.82</v>
      </c>
      <c r="S30" s="902">
        <f t="shared" si="1"/>
        <v>0</v>
      </c>
      <c r="T30" s="958">
        <f t="shared" si="2"/>
        <v>0</v>
      </c>
      <c r="U30" s="967" t="s">
        <v>531</v>
      </c>
      <c r="V30" s="913" t="s">
        <v>531</v>
      </c>
      <c r="W30" s="913" t="s">
        <v>531</v>
      </c>
      <c r="X30" s="965" t="s">
        <v>531</v>
      </c>
      <c r="Y30" s="963"/>
    </row>
    <row r="31" spans="1:25" ht="14.4" customHeight="1" x14ac:dyDescent="0.3">
      <c r="A31" s="930" t="s">
        <v>3556</v>
      </c>
      <c r="B31" s="927">
        <v>1</v>
      </c>
      <c r="C31" s="928">
        <v>0.88</v>
      </c>
      <c r="D31" s="910">
        <v>27</v>
      </c>
      <c r="E31" s="918"/>
      <c r="F31" s="919"/>
      <c r="G31" s="906"/>
      <c r="H31" s="923"/>
      <c r="I31" s="919"/>
      <c r="J31" s="906"/>
      <c r="K31" s="922">
        <v>0.57999999999999996</v>
      </c>
      <c r="L31" s="923">
        <v>2</v>
      </c>
      <c r="M31" s="923">
        <v>21</v>
      </c>
      <c r="N31" s="924">
        <v>7</v>
      </c>
      <c r="O31" s="923" t="s">
        <v>3510</v>
      </c>
      <c r="P31" s="925" t="s">
        <v>3557</v>
      </c>
      <c r="Q31" s="926">
        <f t="shared" si="0"/>
        <v>-1</v>
      </c>
      <c r="R31" s="959">
        <f t="shared" si="0"/>
        <v>-0.88</v>
      </c>
      <c r="S31" s="926">
        <f t="shared" si="1"/>
        <v>0</v>
      </c>
      <c r="T31" s="959">
        <f t="shared" si="2"/>
        <v>0</v>
      </c>
      <c r="U31" s="968" t="s">
        <v>531</v>
      </c>
      <c r="V31" s="527" t="s">
        <v>531</v>
      </c>
      <c r="W31" s="527" t="s">
        <v>531</v>
      </c>
      <c r="X31" s="966" t="s">
        <v>531</v>
      </c>
      <c r="Y31" s="964"/>
    </row>
    <row r="32" spans="1:25" ht="14.4" customHeight="1" x14ac:dyDescent="0.3">
      <c r="A32" s="930" t="s">
        <v>3558</v>
      </c>
      <c r="B32" s="927"/>
      <c r="C32" s="928"/>
      <c r="D32" s="910"/>
      <c r="E32" s="918">
        <v>1</v>
      </c>
      <c r="F32" s="919">
        <v>0.74</v>
      </c>
      <c r="G32" s="906">
        <v>20</v>
      </c>
      <c r="H32" s="923"/>
      <c r="I32" s="919"/>
      <c r="J32" s="906"/>
      <c r="K32" s="922">
        <v>0.74</v>
      </c>
      <c r="L32" s="923">
        <v>3</v>
      </c>
      <c r="M32" s="923">
        <v>24</v>
      </c>
      <c r="N32" s="924">
        <v>8</v>
      </c>
      <c r="O32" s="923" t="s">
        <v>3510</v>
      </c>
      <c r="P32" s="925" t="s">
        <v>3559</v>
      </c>
      <c r="Q32" s="926">
        <f t="shared" si="0"/>
        <v>0</v>
      </c>
      <c r="R32" s="959">
        <f t="shared" si="0"/>
        <v>0</v>
      </c>
      <c r="S32" s="926">
        <f t="shared" si="1"/>
        <v>-1</v>
      </c>
      <c r="T32" s="959">
        <f t="shared" si="2"/>
        <v>-0.74</v>
      </c>
      <c r="U32" s="968" t="s">
        <v>531</v>
      </c>
      <c r="V32" s="527" t="s">
        <v>531</v>
      </c>
      <c r="W32" s="527" t="s">
        <v>531</v>
      </c>
      <c r="X32" s="966" t="s">
        <v>531</v>
      </c>
      <c r="Y32" s="964"/>
    </row>
    <row r="33" spans="1:25" ht="14.4" customHeight="1" x14ac:dyDescent="0.3">
      <c r="A33" s="929" t="s">
        <v>3560</v>
      </c>
      <c r="B33" s="913"/>
      <c r="C33" s="914"/>
      <c r="D33" s="915"/>
      <c r="E33" s="903">
        <v>1</v>
      </c>
      <c r="F33" s="904">
        <v>4.2699999999999996</v>
      </c>
      <c r="G33" s="909">
        <v>67</v>
      </c>
      <c r="H33" s="899"/>
      <c r="I33" s="897"/>
      <c r="J33" s="898"/>
      <c r="K33" s="900">
        <v>1.07</v>
      </c>
      <c r="L33" s="899">
        <v>3</v>
      </c>
      <c r="M33" s="899">
        <v>24</v>
      </c>
      <c r="N33" s="901">
        <v>8</v>
      </c>
      <c r="O33" s="899" t="s">
        <v>3510</v>
      </c>
      <c r="P33" s="912" t="s">
        <v>3561</v>
      </c>
      <c r="Q33" s="902">
        <f t="shared" si="0"/>
        <v>0</v>
      </c>
      <c r="R33" s="958">
        <f t="shared" si="0"/>
        <v>0</v>
      </c>
      <c r="S33" s="902">
        <f t="shared" si="1"/>
        <v>-1</v>
      </c>
      <c r="T33" s="958">
        <f t="shared" si="2"/>
        <v>-4.2699999999999996</v>
      </c>
      <c r="U33" s="967" t="s">
        <v>531</v>
      </c>
      <c r="V33" s="913" t="s">
        <v>531</v>
      </c>
      <c r="W33" s="913" t="s">
        <v>531</v>
      </c>
      <c r="X33" s="965" t="s">
        <v>531</v>
      </c>
      <c r="Y33" s="963"/>
    </row>
    <row r="34" spans="1:25" ht="14.4" customHeight="1" x14ac:dyDescent="0.3">
      <c r="A34" s="929" t="s">
        <v>3562</v>
      </c>
      <c r="B34" s="913"/>
      <c r="C34" s="914"/>
      <c r="D34" s="915"/>
      <c r="E34" s="903">
        <v>1</v>
      </c>
      <c r="F34" s="904">
        <v>1.21</v>
      </c>
      <c r="G34" s="909">
        <v>22</v>
      </c>
      <c r="H34" s="899"/>
      <c r="I34" s="897"/>
      <c r="J34" s="898"/>
      <c r="K34" s="900">
        <v>0.49</v>
      </c>
      <c r="L34" s="899">
        <v>1</v>
      </c>
      <c r="M34" s="899">
        <v>12</v>
      </c>
      <c r="N34" s="901">
        <v>4</v>
      </c>
      <c r="O34" s="899" t="s">
        <v>3510</v>
      </c>
      <c r="P34" s="912" t="s">
        <v>3563</v>
      </c>
      <c r="Q34" s="902">
        <f t="shared" si="0"/>
        <v>0</v>
      </c>
      <c r="R34" s="958">
        <f t="shared" si="0"/>
        <v>0</v>
      </c>
      <c r="S34" s="902">
        <f t="shared" si="1"/>
        <v>-1</v>
      </c>
      <c r="T34" s="958">
        <f t="shared" si="2"/>
        <v>-1.21</v>
      </c>
      <c r="U34" s="967" t="s">
        <v>531</v>
      </c>
      <c r="V34" s="913" t="s">
        <v>531</v>
      </c>
      <c r="W34" s="913" t="s">
        <v>531</v>
      </c>
      <c r="X34" s="965" t="s">
        <v>531</v>
      </c>
      <c r="Y34" s="963"/>
    </row>
    <row r="35" spans="1:25" ht="14.4" customHeight="1" x14ac:dyDescent="0.3">
      <c r="A35" s="929" t="s">
        <v>3564</v>
      </c>
      <c r="B35" s="894">
        <v>2</v>
      </c>
      <c r="C35" s="895">
        <v>3.49</v>
      </c>
      <c r="D35" s="896">
        <v>29</v>
      </c>
      <c r="E35" s="911">
        <v>1</v>
      </c>
      <c r="F35" s="897">
        <v>2.71</v>
      </c>
      <c r="G35" s="898">
        <v>42</v>
      </c>
      <c r="H35" s="899"/>
      <c r="I35" s="897"/>
      <c r="J35" s="898"/>
      <c r="K35" s="900">
        <v>0.64</v>
      </c>
      <c r="L35" s="899">
        <v>2</v>
      </c>
      <c r="M35" s="899">
        <v>15</v>
      </c>
      <c r="N35" s="901">
        <v>5</v>
      </c>
      <c r="O35" s="899" t="s">
        <v>3510</v>
      </c>
      <c r="P35" s="912" t="s">
        <v>3565</v>
      </c>
      <c r="Q35" s="902">
        <f t="shared" si="0"/>
        <v>-2</v>
      </c>
      <c r="R35" s="958">
        <f t="shared" si="0"/>
        <v>-3.49</v>
      </c>
      <c r="S35" s="902">
        <f t="shared" si="1"/>
        <v>-1</v>
      </c>
      <c r="T35" s="958">
        <f t="shared" si="2"/>
        <v>-2.71</v>
      </c>
      <c r="U35" s="967" t="s">
        <v>531</v>
      </c>
      <c r="V35" s="913" t="s">
        <v>531</v>
      </c>
      <c r="W35" s="913" t="s">
        <v>531</v>
      </c>
      <c r="X35" s="965" t="s">
        <v>531</v>
      </c>
      <c r="Y35" s="963"/>
    </row>
    <row r="36" spans="1:25" ht="14.4" customHeight="1" x14ac:dyDescent="0.3">
      <c r="A36" s="929" t="s">
        <v>3566</v>
      </c>
      <c r="B36" s="913"/>
      <c r="C36" s="914"/>
      <c r="D36" s="915"/>
      <c r="E36" s="911">
        <v>1</v>
      </c>
      <c r="F36" s="897">
        <v>2.81</v>
      </c>
      <c r="G36" s="898">
        <v>50</v>
      </c>
      <c r="H36" s="903">
        <v>2</v>
      </c>
      <c r="I36" s="904">
        <v>2.58</v>
      </c>
      <c r="J36" s="905">
        <v>27</v>
      </c>
      <c r="K36" s="900">
        <v>0.67</v>
      </c>
      <c r="L36" s="899">
        <v>2</v>
      </c>
      <c r="M36" s="899">
        <v>18</v>
      </c>
      <c r="N36" s="901">
        <v>6</v>
      </c>
      <c r="O36" s="899" t="s">
        <v>3510</v>
      </c>
      <c r="P36" s="912" t="s">
        <v>3567</v>
      </c>
      <c r="Q36" s="902">
        <f t="shared" si="0"/>
        <v>2</v>
      </c>
      <c r="R36" s="958">
        <f t="shared" si="0"/>
        <v>2.58</v>
      </c>
      <c r="S36" s="902">
        <f t="shared" si="1"/>
        <v>1</v>
      </c>
      <c r="T36" s="958">
        <f t="shared" si="2"/>
        <v>-0.22999999999999998</v>
      </c>
      <c r="U36" s="967">
        <v>12</v>
      </c>
      <c r="V36" s="913">
        <v>54</v>
      </c>
      <c r="W36" s="913">
        <v>42</v>
      </c>
      <c r="X36" s="965">
        <v>4.5</v>
      </c>
      <c r="Y36" s="963">
        <v>42</v>
      </c>
    </row>
    <row r="37" spans="1:25" ht="14.4" customHeight="1" x14ac:dyDescent="0.3">
      <c r="A37" s="930" t="s">
        <v>3568</v>
      </c>
      <c r="B37" s="527"/>
      <c r="C37" s="917"/>
      <c r="D37" s="916"/>
      <c r="E37" s="918">
        <v>1</v>
      </c>
      <c r="F37" s="919">
        <v>1.1200000000000001</v>
      </c>
      <c r="G37" s="906">
        <v>25</v>
      </c>
      <c r="H37" s="920"/>
      <c r="I37" s="921"/>
      <c r="J37" s="907"/>
      <c r="K37" s="922">
        <v>1.1200000000000001</v>
      </c>
      <c r="L37" s="923">
        <v>3</v>
      </c>
      <c r="M37" s="923">
        <v>27</v>
      </c>
      <c r="N37" s="924">
        <v>9</v>
      </c>
      <c r="O37" s="923" t="s">
        <v>3510</v>
      </c>
      <c r="P37" s="925" t="s">
        <v>3569</v>
      </c>
      <c r="Q37" s="926">
        <f t="shared" si="0"/>
        <v>0</v>
      </c>
      <c r="R37" s="959">
        <f t="shared" si="0"/>
        <v>0</v>
      </c>
      <c r="S37" s="926">
        <f t="shared" si="1"/>
        <v>-1</v>
      </c>
      <c r="T37" s="959">
        <f t="shared" si="2"/>
        <v>-1.1200000000000001</v>
      </c>
      <c r="U37" s="968" t="s">
        <v>531</v>
      </c>
      <c r="V37" s="527" t="s">
        <v>531</v>
      </c>
      <c r="W37" s="527" t="s">
        <v>531</v>
      </c>
      <c r="X37" s="966" t="s">
        <v>531</v>
      </c>
      <c r="Y37" s="964"/>
    </row>
    <row r="38" spans="1:25" ht="14.4" customHeight="1" x14ac:dyDescent="0.3">
      <c r="A38" s="929" t="s">
        <v>3570</v>
      </c>
      <c r="B38" s="913"/>
      <c r="C38" s="914"/>
      <c r="D38" s="915"/>
      <c r="E38" s="903">
        <v>1</v>
      </c>
      <c r="F38" s="904">
        <v>0.76</v>
      </c>
      <c r="G38" s="909">
        <v>21</v>
      </c>
      <c r="H38" s="899">
        <v>1</v>
      </c>
      <c r="I38" s="897">
        <v>1.1299999999999999</v>
      </c>
      <c r="J38" s="905">
        <v>29</v>
      </c>
      <c r="K38" s="900">
        <v>0.22</v>
      </c>
      <c r="L38" s="899">
        <v>1</v>
      </c>
      <c r="M38" s="899">
        <v>9</v>
      </c>
      <c r="N38" s="901">
        <v>3</v>
      </c>
      <c r="O38" s="899" t="s">
        <v>3510</v>
      </c>
      <c r="P38" s="912" t="s">
        <v>3571</v>
      </c>
      <c r="Q38" s="902">
        <f t="shared" si="0"/>
        <v>1</v>
      </c>
      <c r="R38" s="958">
        <f t="shared" si="0"/>
        <v>1.1299999999999999</v>
      </c>
      <c r="S38" s="902">
        <f t="shared" si="1"/>
        <v>0</v>
      </c>
      <c r="T38" s="958">
        <f t="shared" si="2"/>
        <v>0.36999999999999988</v>
      </c>
      <c r="U38" s="967">
        <v>3</v>
      </c>
      <c r="V38" s="913">
        <v>29</v>
      </c>
      <c r="W38" s="913">
        <v>26</v>
      </c>
      <c r="X38" s="965">
        <v>9.6666666666666661</v>
      </c>
      <c r="Y38" s="963">
        <v>26</v>
      </c>
    </row>
    <row r="39" spans="1:25" ht="14.4" customHeight="1" x14ac:dyDescent="0.3">
      <c r="A39" s="930" t="s">
        <v>3572</v>
      </c>
      <c r="B39" s="527"/>
      <c r="C39" s="917"/>
      <c r="D39" s="916"/>
      <c r="E39" s="920">
        <v>1</v>
      </c>
      <c r="F39" s="921">
        <v>0.61</v>
      </c>
      <c r="G39" s="907">
        <v>16</v>
      </c>
      <c r="H39" s="923"/>
      <c r="I39" s="919"/>
      <c r="J39" s="906"/>
      <c r="K39" s="922">
        <v>0.25</v>
      </c>
      <c r="L39" s="923">
        <v>1</v>
      </c>
      <c r="M39" s="923">
        <v>9</v>
      </c>
      <c r="N39" s="924">
        <v>3</v>
      </c>
      <c r="O39" s="923" t="s">
        <v>3510</v>
      </c>
      <c r="P39" s="925" t="s">
        <v>3573</v>
      </c>
      <c r="Q39" s="926">
        <f t="shared" si="0"/>
        <v>0</v>
      </c>
      <c r="R39" s="959">
        <f t="shared" si="0"/>
        <v>0</v>
      </c>
      <c r="S39" s="926">
        <f t="shared" si="1"/>
        <v>-1</v>
      </c>
      <c r="T39" s="959">
        <f t="shared" si="2"/>
        <v>-0.61</v>
      </c>
      <c r="U39" s="968" t="s">
        <v>531</v>
      </c>
      <c r="V39" s="527" t="s">
        <v>531</v>
      </c>
      <c r="W39" s="527" t="s">
        <v>531</v>
      </c>
      <c r="X39" s="966" t="s">
        <v>531</v>
      </c>
      <c r="Y39" s="964"/>
    </row>
    <row r="40" spans="1:25" ht="14.4" customHeight="1" x14ac:dyDescent="0.3">
      <c r="A40" s="929" t="s">
        <v>3574</v>
      </c>
      <c r="B40" s="913"/>
      <c r="C40" s="914"/>
      <c r="D40" s="915"/>
      <c r="E40" s="903">
        <v>1</v>
      </c>
      <c r="F40" s="904">
        <v>0.61</v>
      </c>
      <c r="G40" s="909">
        <v>20</v>
      </c>
      <c r="H40" s="899"/>
      <c r="I40" s="897"/>
      <c r="J40" s="898"/>
      <c r="K40" s="900">
        <v>0.51</v>
      </c>
      <c r="L40" s="899">
        <v>2</v>
      </c>
      <c r="M40" s="899">
        <v>18</v>
      </c>
      <c r="N40" s="901">
        <v>6</v>
      </c>
      <c r="O40" s="899" t="s">
        <v>3510</v>
      </c>
      <c r="P40" s="912" t="s">
        <v>3575</v>
      </c>
      <c r="Q40" s="902">
        <f t="shared" si="0"/>
        <v>0</v>
      </c>
      <c r="R40" s="958">
        <f t="shared" si="0"/>
        <v>0</v>
      </c>
      <c r="S40" s="902">
        <f t="shared" si="1"/>
        <v>-1</v>
      </c>
      <c r="T40" s="958">
        <f t="shared" si="2"/>
        <v>-0.61</v>
      </c>
      <c r="U40" s="967" t="s">
        <v>531</v>
      </c>
      <c r="V40" s="913" t="s">
        <v>531</v>
      </c>
      <c r="W40" s="913" t="s">
        <v>531</v>
      </c>
      <c r="X40" s="965" t="s">
        <v>531</v>
      </c>
      <c r="Y40" s="963"/>
    </row>
    <row r="41" spans="1:25" ht="14.4" customHeight="1" x14ac:dyDescent="0.3">
      <c r="A41" s="929" t="s">
        <v>3576</v>
      </c>
      <c r="B41" s="913"/>
      <c r="C41" s="914"/>
      <c r="D41" s="915"/>
      <c r="E41" s="911"/>
      <c r="F41" s="897"/>
      <c r="G41" s="898"/>
      <c r="H41" s="903">
        <v>1</v>
      </c>
      <c r="I41" s="904">
        <v>5.59</v>
      </c>
      <c r="J41" s="905">
        <v>43</v>
      </c>
      <c r="K41" s="900">
        <v>1.65</v>
      </c>
      <c r="L41" s="899">
        <v>2</v>
      </c>
      <c r="M41" s="899">
        <v>18</v>
      </c>
      <c r="N41" s="901">
        <v>6</v>
      </c>
      <c r="O41" s="899" t="s">
        <v>3510</v>
      </c>
      <c r="P41" s="912" t="s">
        <v>3577</v>
      </c>
      <c r="Q41" s="902">
        <f t="shared" si="0"/>
        <v>1</v>
      </c>
      <c r="R41" s="958">
        <f t="shared" si="0"/>
        <v>5.59</v>
      </c>
      <c r="S41" s="902">
        <f t="shared" si="1"/>
        <v>1</v>
      </c>
      <c r="T41" s="958">
        <f t="shared" si="2"/>
        <v>5.59</v>
      </c>
      <c r="U41" s="967">
        <v>6</v>
      </c>
      <c r="V41" s="913">
        <v>43</v>
      </c>
      <c r="W41" s="913">
        <v>37</v>
      </c>
      <c r="X41" s="965">
        <v>7.166666666666667</v>
      </c>
      <c r="Y41" s="963">
        <v>37</v>
      </c>
    </row>
    <row r="42" spans="1:25" ht="14.4" customHeight="1" x14ac:dyDescent="0.3">
      <c r="A42" s="929" t="s">
        <v>3578</v>
      </c>
      <c r="B42" s="913">
        <v>1</v>
      </c>
      <c r="C42" s="914">
        <v>1.61</v>
      </c>
      <c r="D42" s="915">
        <v>38</v>
      </c>
      <c r="E42" s="911"/>
      <c r="F42" s="897"/>
      <c r="G42" s="898"/>
      <c r="H42" s="903"/>
      <c r="I42" s="904"/>
      <c r="J42" s="909"/>
      <c r="K42" s="900">
        <v>0.43</v>
      </c>
      <c r="L42" s="899">
        <v>2</v>
      </c>
      <c r="M42" s="899">
        <v>15</v>
      </c>
      <c r="N42" s="901">
        <v>5</v>
      </c>
      <c r="O42" s="899" t="s">
        <v>3510</v>
      </c>
      <c r="P42" s="912" t="s">
        <v>3579</v>
      </c>
      <c r="Q42" s="902">
        <f t="shared" si="0"/>
        <v>-1</v>
      </c>
      <c r="R42" s="958">
        <f t="shared" si="0"/>
        <v>-1.61</v>
      </c>
      <c r="S42" s="902">
        <f t="shared" si="1"/>
        <v>0</v>
      </c>
      <c r="T42" s="958">
        <f t="shared" si="2"/>
        <v>0</v>
      </c>
      <c r="U42" s="967" t="s">
        <v>531</v>
      </c>
      <c r="V42" s="913" t="s">
        <v>531</v>
      </c>
      <c r="W42" s="913" t="s">
        <v>531</v>
      </c>
      <c r="X42" s="965" t="s">
        <v>531</v>
      </c>
      <c r="Y42" s="963"/>
    </row>
    <row r="43" spans="1:25" ht="14.4" customHeight="1" x14ac:dyDescent="0.3">
      <c r="A43" s="930" t="s">
        <v>3580</v>
      </c>
      <c r="B43" s="527"/>
      <c r="C43" s="917"/>
      <c r="D43" s="916"/>
      <c r="E43" s="918"/>
      <c r="F43" s="919"/>
      <c r="G43" s="906"/>
      <c r="H43" s="920">
        <v>1</v>
      </c>
      <c r="I43" s="921">
        <v>1.26</v>
      </c>
      <c r="J43" s="908">
        <v>33</v>
      </c>
      <c r="K43" s="922">
        <v>0.51</v>
      </c>
      <c r="L43" s="923">
        <v>2</v>
      </c>
      <c r="M43" s="923">
        <v>18</v>
      </c>
      <c r="N43" s="924">
        <v>6</v>
      </c>
      <c r="O43" s="923" t="s">
        <v>3510</v>
      </c>
      <c r="P43" s="925" t="s">
        <v>3581</v>
      </c>
      <c r="Q43" s="926">
        <f t="shared" si="0"/>
        <v>1</v>
      </c>
      <c r="R43" s="959">
        <f t="shared" si="0"/>
        <v>1.26</v>
      </c>
      <c r="S43" s="926">
        <f t="shared" si="1"/>
        <v>1</v>
      </c>
      <c r="T43" s="959">
        <f t="shared" si="2"/>
        <v>1.26</v>
      </c>
      <c r="U43" s="968">
        <v>6</v>
      </c>
      <c r="V43" s="527">
        <v>33</v>
      </c>
      <c r="W43" s="527">
        <v>27</v>
      </c>
      <c r="X43" s="966">
        <v>5.5</v>
      </c>
      <c r="Y43" s="964">
        <v>27</v>
      </c>
    </row>
    <row r="44" spans="1:25" ht="14.4" customHeight="1" x14ac:dyDescent="0.3">
      <c r="A44" s="929" t="s">
        <v>3582</v>
      </c>
      <c r="B44" s="913"/>
      <c r="C44" s="914"/>
      <c r="D44" s="915"/>
      <c r="E44" s="911">
        <v>1</v>
      </c>
      <c r="F44" s="897">
        <v>1</v>
      </c>
      <c r="G44" s="898">
        <v>26</v>
      </c>
      <c r="H44" s="903"/>
      <c r="I44" s="904"/>
      <c r="J44" s="909"/>
      <c r="K44" s="900">
        <v>0.32</v>
      </c>
      <c r="L44" s="899">
        <v>1</v>
      </c>
      <c r="M44" s="899">
        <v>12</v>
      </c>
      <c r="N44" s="901">
        <v>4</v>
      </c>
      <c r="O44" s="899" t="s">
        <v>3510</v>
      </c>
      <c r="P44" s="912" t="s">
        <v>3583</v>
      </c>
      <c r="Q44" s="902">
        <f t="shared" si="0"/>
        <v>0</v>
      </c>
      <c r="R44" s="958">
        <f t="shared" si="0"/>
        <v>0</v>
      </c>
      <c r="S44" s="902">
        <f t="shared" si="1"/>
        <v>-1</v>
      </c>
      <c r="T44" s="958">
        <f t="shared" si="2"/>
        <v>-1</v>
      </c>
      <c r="U44" s="967" t="s">
        <v>531</v>
      </c>
      <c r="V44" s="913" t="s">
        <v>531</v>
      </c>
      <c r="W44" s="913" t="s">
        <v>531</v>
      </c>
      <c r="X44" s="965" t="s">
        <v>531</v>
      </c>
      <c r="Y44" s="963"/>
    </row>
    <row r="45" spans="1:25" ht="14.4" customHeight="1" x14ac:dyDescent="0.3">
      <c r="A45" s="930" t="s">
        <v>3584</v>
      </c>
      <c r="B45" s="527"/>
      <c r="C45" s="917"/>
      <c r="D45" s="916"/>
      <c r="E45" s="918"/>
      <c r="F45" s="919"/>
      <c r="G45" s="906"/>
      <c r="H45" s="920">
        <v>2</v>
      </c>
      <c r="I45" s="921">
        <v>2.42</v>
      </c>
      <c r="J45" s="908">
        <v>29.5</v>
      </c>
      <c r="K45" s="922">
        <v>0.45</v>
      </c>
      <c r="L45" s="923">
        <v>2</v>
      </c>
      <c r="M45" s="923">
        <v>15</v>
      </c>
      <c r="N45" s="924">
        <v>5</v>
      </c>
      <c r="O45" s="923" t="s">
        <v>3510</v>
      </c>
      <c r="P45" s="925" t="s">
        <v>3583</v>
      </c>
      <c r="Q45" s="926">
        <f t="shared" si="0"/>
        <v>2</v>
      </c>
      <c r="R45" s="959">
        <f t="shared" si="0"/>
        <v>2.42</v>
      </c>
      <c r="S45" s="926">
        <f t="shared" si="1"/>
        <v>2</v>
      </c>
      <c r="T45" s="959">
        <f t="shared" si="2"/>
        <v>2.42</v>
      </c>
      <c r="U45" s="968">
        <v>10</v>
      </c>
      <c r="V45" s="527">
        <v>59</v>
      </c>
      <c r="W45" s="527">
        <v>49</v>
      </c>
      <c r="X45" s="966">
        <v>5.9</v>
      </c>
      <c r="Y45" s="964">
        <v>49</v>
      </c>
    </row>
    <row r="46" spans="1:25" ht="14.4" customHeight="1" x14ac:dyDescent="0.3">
      <c r="A46" s="929" t="s">
        <v>3585</v>
      </c>
      <c r="B46" s="913"/>
      <c r="C46" s="914"/>
      <c r="D46" s="915"/>
      <c r="E46" s="911"/>
      <c r="F46" s="897"/>
      <c r="G46" s="898"/>
      <c r="H46" s="903">
        <v>1</v>
      </c>
      <c r="I46" s="904">
        <v>2.41</v>
      </c>
      <c r="J46" s="905">
        <v>18</v>
      </c>
      <c r="K46" s="900">
        <v>2.41</v>
      </c>
      <c r="L46" s="899">
        <v>5</v>
      </c>
      <c r="M46" s="899">
        <v>48</v>
      </c>
      <c r="N46" s="901">
        <v>16</v>
      </c>
      <c r="O46" s="899" t="s">
        <v>3510</v>
      </c>
      <c r="P46" s="912" t="s">
        <v>3586</v>
      </c>
      <c r="Q46" s="902">
        <f t="shared" si="0"/>
        <v>1</v>
      </c>
      <c r="R46" s="958">
        <f t="shared" si="0"/>
        <v>2.41</v>
      </c>
      <c r="S46" s="902">
        <f t="shared" si="1"/>
        <v>1</v>
      </c>
      <c r="T46" s="958">
        <f t="shared" si="2"/>
        <v>2.41</v>
      </c>
      <c r="U46" s="967">
        <v>16</v>
      </c>
      <c r="V46" s="913">
        <v>18</v>
      </c>
      <c r="W46" s="913">
        <v>2</v>
      </c>
      <c r="X46" s="965">
        <v>1.125</v>
      </c>
      <c r="Y46" s="963">
        <v>2</v>
      </c>
    </row>
    <row r="47" spans="1:25" ht="14.4" customHeight="1" x14ac:dyDescent="0.3">
      <c r="A47" s="929" t="s">
        <v>3587</v>
      </c>
      <c r="B47" s="913"/>
      <c r="C47" s="914"/>
      <c r="D47" s="915"/>
      <c r="E47" s="911"/>
      <c r="F47" s="897"/>
      <c r="G47" s="898"/>
      <c r="H47" s="903">
        <v>2</v>
      </c>
      <c r="I47" s="904">
        <v>4.2</v>
      </c>
      <c r="J47" s="905">
        <v>30</v>
      </c>
      <c r="K47" s="900">
        <v>1.67</v>
      </c>
      <c r="L47" s="899">
        <v>3</v>
      </c>
      <c r="M47" s="899">
        <v>27</v>
      </c>
      <c r="N47" s="901">
        <v>9</v>
      </c>
      <c r="O47" s="899" t="s">
        <v>3510</v>
      </c>
      <c r="P47" s="912" t="s">
        <v>3588</v>
      </c>
      <c r="Q47" s="902">
        <f t="shared" si="0"/>
        <v>2</v>
      </c>
      <c r="R47" s="958">
        <f t="shared" si="0"/>
        <v>4.2</v>
      </c>
      <c r="S47" s="902">
        <f t="shared" si="1"/>
        <v>2</v>
      </c>
      <c r="T47" s="958">
        <f t="shared" si="2"/>
        <v>4.2</v>
      </c>
      <c r="U47" s="967">
        <v>18</v>
      </c>
      <c r="V47" s="913">
        <v>60</v>
      </c>
      <c r="W47" s="913">
        <v>42</v>
      </c>
      <c r="X47" s="965">
        <v>3.3333333333333335</v>
      </c>
      <c r="Y47" s="963">
        <v>42</v>
      </c>
    </row>
    <row r="48" spans="1:25" ht="14.4" customHeight="1" x14ac:dyDescent="0.3">
      <c r="A48" s="929" t="s">
        <v>3589</v>
      </c>
      <c r="B48" s="894"/>
      <c r="C48" s="895"/>
      <c r="D48" s="896"/>
      <c r="E48" s="911">
        <v>1</v>
      </c>
      <c r="F48" s="897">
        <v>0.73</v>
      </c>
      <c r="G48" s="898">
        <v>23</v>
      </c>
      <c r="H48" s="899"/>
      <c r="I48" s="897"/>
      <c r="J48" s="898"/>
      <c r="K48" s="900">
        <v>0.73</v>
      </c>
      <c r="L48" s="899">
        <v>3</v>
      </c>
      <c r="M48" s="899">
        <v>24</v>
      </c>
      <c r="N48" s="901">
        <v>8</v>
      </c>
      <c r="O48" s="899" t="s">
        <v>3510</v>
      </c>
      <c r="P48" s="912" t="s">
        <v>3590</v>
      </c>
      <c r="Q48" s="902">
        <f t="shared" si="0"/>
        <v>0</v>
      </c>
      <c r="R48" s="958">
        <f t="shared" si="0"/>
        <v>0</v>
      </c>
      <c r="S48" s="902">
        <f t="shared" si="1"/>
        <v>-1</v>
      </c>
      <c r="T48" s="958">
        <f t="shared" si="2"/>
        <v>-0.73</v>
      </c>
      <c r="U48" s="967" t="s">
        <v>531</v>
      </c>
      <c r="V48" s="913" t="s">
        <v>531</v>
      </c>
      <c r="W48" s="913" t="s">
        <v>531</v>
      </c>
      <c r="X48" s="965" t="s">
        <v>531</v>
      </c>
      <c r="Y48" s="963"/>
    </row>
    <row r="49" spans="1:25" ht="14.4" customHeight="1" x14ac:dyDescent="0.3">
      <c r="A49" s="930" t="s">
        <v>3591</v>
      </c>
      <c r="B49" s="927">
        <v>5</v>
      </c>
      <c r="C49" s="928">
        <v>4.2699999999999996</v>
      </c>
      <c r="D49" s="910">
        <v>24.6</v>
      </c>
      <c r="E49" s="918">
        <v>2</v>
      </c>
      <c r="F49" s="919">
        <v>1.67</v>
      </c>
      <c r="G49" s="906">
        <v>25.5</v>
      </c>
      <c r="H49" s="923">
        <v>1</v>
      </c>
      <c r="I49" s="919">
        <v>1.73</v>
      </c>
      <c r="J49" s="908">
        <v>44</v>
      </c>
      <c r="K49" s="922">
        <v>0.83</v>
      </c>
      <c r="L49" s="923">
        <v>3</v>
      </c>
      <c r="M49" s="923">
        <v>27</v>
      </c>
      <c r="N49" s="924">
        <v>9</v>
      </c>
      <c r="O49" s="923" t="s">
        <v>3510</v>
      </c>
      <c r="P49" s="925" t="s">
        <v>3592</v>
      </c>
      <c r="Q49" s="926">
        <f t="shared" si="0"/>
        <v>-4</v>
      </c>
      <c r="R49" s="959">
        <f t="shared" si="0"/>
        <v>-2.5399999999999996</v>
      </c>
      <c r="S49" s="926">
        <f t="shared" si="1"/>
        <v>-1</v>
      </c>
      <c r="T49" s="959">
        <f t="shared" si="2"/>
        <v>6.0000000000000053E-2</v>
      </c>
      <c r="U49" s="968">
        <v>9</v>
      </c>
      <c r="V49" s="527">
        <v>44</v>
      </c>
      <c r="W49" s="527">
        <v>35</v>
      </c>
      <c r="X49" s="966">
        <v>4.8888888888888893</v>
      </c>
      <c r="Y49" s="964">
        <v>35</v>
      </c>
    </row>
    <row r="50" spans="1:25" ht="14.4" customHeight="1" x14ac:dyDescent="0.3">
      <c r="A50" s="930" t="s">
        <v>3593</v>
      </c>
      <c r="B50" s="927">
        <v>5</v>
      </c>
      <c r="C50" s="928">
        <v>6.26</v>
      </c>
      <c r="D50" s="910">
        <v>30.6</v>
      </c>
      <c r="E50" s="918">
        <v>3</v>
      </c>
      <c r="F50" s="919">
        <v>3</v>
      </c>
      <c r="G50" s="906">
        <v>16.7</v>
      </c>
      <c r="H50" s="923">
        <v>3</v>
      </c>
      <c r="I50" s="919">
        <v>4.8499999999999996</v>
      </c>
      <c r="J50" s="908">
        <v>33.700000000000003</v>
      </c>
      <c r="K50" s="922">
        <v>1</v>
      </c>
      <c r="L50" s="923">
        <v>3</v>
      </c>
      <c r="M50" s="923">
        <v>30</v>
      </c>
      <c r="N50" s="924">
        <v>10</v>
      </c>
      <c r="O50" s="923" t="s">
        <v>3510</v>
      </c>
      <c r="P50" s="925" t="s">
        <v>3594</v>
      </c>
      <c r="Q50" s="926">
        <f t="shared" si="0"/>
        <v>-2</v>
      </c>
      <c r="R50" s="959">
        <f t="shared" si="0"/>
        <v>-1.4100000000000001</v>
      </c>
      <c r="S50" s="926">
        <f t="shared" si="1"/>
        <v>0</v>
      </c>
      <c r="T50" s="959">
        <f t="shared" si="2"/>
        <v>1.8499999999999996</v>
      </c>
      <c r="U50" s="968">
        <v>30</v>
      </c>
      <c r="V50" s="527">
        <v>101.10000000000001</v>
      </c>
      <c r="W50" s="527">
        <v>71.100000000000009</v>
      </c>
      <c r="X50" s="966">
        <v>3.37</v>
      </c>
      <c r="Y50" s="964">
        <v>71</v>
      </c>
    </row>
    <row r="51" spans="1:25" ht="14.4" customHeight="1" x14ac:dyDescent="0.3">
      <c r="A51" s="929" t="s">
        <v>3595</v>
      </c>
      <c r="B51" s="913"/>
      <c r="C51" s="914"/>
      <c r="D51" s="915"/>
      <c r="E51" s="911"/>
      <c r="F51" s="897"/>
      <c r="G51" s="898"/>
      <c r="H51" s="903">
        <v>1</v>
      </c>
      <c r="I51" s="904">
        <v>0.61</v>
      </c>
      <c r="J51" s="905">
        <v>20</v>
      </c>
      <c r="K51" s="900">
        <v>0.61</v>
      </c>
      <c r="L51" s="899">
        <v>2</v>
      </c>
      <c r="M51" s="899">
        <v>21</v>
      </c>
      <c r="N51" s="901">
        <v>7</v>
      </c>
      <c r="O51" s="899" t="s">
        <v>3510</v>
      </c>
      <c r="P51" s="912" t="s">
        <v>3596</v>
      </c>
      <c r="Q51" s="902">
        <f t="shared" si="0"/>
        <v>1</v>
      </c>
      <c r="R51" s="958">
        <f t="shared" si="0"/>
        <v>0.61</v>
      </c>
      <c r="S51" s="902">
        <f t="shared" si="1"/>
        <v>1</v>
      </c>
      <c r="T51" s="958">
        <f t="shared" si="2"/>
        <v>0.61</v>
      </c>
      <c r="U51" s="967">
        <v>7</v>
      </c>
      <c r="V51" s="913">
        <v>20</v>
      </c>
      <c r="W51" s="913">
        <v>13</v>
      </c>
      <c r="X51" s="965">
        <v>2.8571428571428572</v>
      </c>
      <c r="Y51" s="963">
        <v>13</v>
      </c>
    </row>
    <row r="52" spans="1:25" ht="14.4" customHeight="1" x14ac:dyDescent="0.3">
      <c r="A52" s="929" t="s">
        <v>3597</v>
      </c>
      <c r="B52" s="913"/>
      <c r="C52" s="914"/>
      <c r="D52" s="915"/>
      <c r="E52" s="911"/>
      <c r="F52" s="897"/>
      <c r="G52" s="898"/>
      <c r="H52" s="903">
        <v>1</v>
      </c>
      <c r="I52" s="904">
        <v>0.84</v>
      </c>
      <c r="J52" s="905">
        <v>25</v>
      </c>
      <c r="K52" s="900">
        <v>0.84</v>
      </c>
      <c r="L52" s="899">
        <v>3</v>
      </c>
      <c r="M52" s="899">
        <v>30</v>
      </c>
      <c r="N52" s="901">
        <v>10</v>
      </c>
      <c r="O52" s="899" t="s">
        <v>3510</v>
      </c>
      <c r="P52" s="912" t="s">
        <v>3598</v>
      </c>
      <c r="Q52" s="902">
        <f t="shared" si="0"/>
        <v>1</v>
      </c>
      <c r="R52" s="958">
        <f t="shared" si="0"/>
        <v>0.84</v>
      </c>
      <c r="S52" s="902">
        <f t="shared" si="1"/>
        <v>1</v>
      </c>
      <c r="T52" s="958">
        <f t="shared" si="2"/>
        <v>0.84</v>
      </c>
      <c r="U52" s="967">
        <v>10</v>
      </c>
      <c r="V52" s="913">
        <v>25</v>
      </c>
      <c r="W52" s="913">
        <v>15</v>
      </c>
      <c r="X52" s="965">
        <v>2.5</v>
      </c>
      <c r="Y52" s="963">
        <v>15</v>
      </c>
    </row>
    <row r="53" spans="1:25" ht="14.4" customHeight="1" x14ac:dyDescent="0.3">
      <c r="A53" s="929" t="s">
        <v>3599</v>
      </c>
      <c r="B53" s="913"/>
      <c r="C53" s="914"/>
      <c r="D53" s="915"/>
      <c r="E53" s="911">
        <v>1</v>
      </c>
      <c r="F53" s="897">
        <v>0.96</v>
      </c>
      <c r="G53" s="898">
        <v>26</v>
      </c>
      <c r="H53" s="903"/>
      <c r="I53" s="904"/>
      <c r="J53" s="909"/>
      <c r="K53" s="900">
        <v>0.96</v>
      </c>
      <c r="L53" s="899">
        <v>4</v>
      </c>
      <c r="M53" s="899">
        <v>36</v>
      </c>
      <c r="N53" s="901">
        <v>12</v>
      </c>
      <c r="O53" s="899" t="s">
        <v>3510</v>
      </c>
      <c r="P53" s="912" t="s">
        <v>3600</v>
      </c>
      <c r="Q53" s="902">
        <f t="shared" si="0"/>
        <v>0</v>
      </c>
      <c r="R53" s="958">
        <f t="shared" si="0"/>
        <v>0</v>
      </c>
      <c r="S53" s="902">
        <f t="shared" si="1"/>
        <v>-1</v>
      </c>
      <c r="T53" s="958">
        <f t="shared" si="2"/>
        <v>-0.96</v>
      </c>
      <c r="U53" s="967" t="s">
        <v>531</v>
      </c>
      <c r="V53" s="913" t="s">
        <v>531</v>
      </c>
      <c r="W53" s="913" t="s">
        <v>531</v>
      </c>
      <c r="X53" s="965" t="s">
        <v>531</v>
      </c>
      <c r="Y53" s="963"/>
    </row>
    <row r="54" spans="1:25" ht="14.4" customHeight="1" x14ac:dyDescent="0.3">
      <c r="A54" s="930" t="s">
        <v>3601</v>
      </c>
      <c r="B54" s="527"/>
      <c r="C54" s="917"/>
      <c r="D54" s="916"/>
      <c r="E54" s="918"/>
      <c r="F54" s="919"/>
      <c r="G54" s="906"/>
      <c r="H54" s="920">
        <v>1</v>
      </c>
      <c r="I54" s="921">
        <v>1.55</v>
      </c>
      <c r="J54" s="908">
        <v>29</v>
      </c>
      <c r="K54" s="922">
        <v>1.55</v>
      </c>
      <c r="L54" s="923">
        <v>5</v>
      </c>
      <c r="M54" s="923">
        <v>42</v>
      </c>
      <c r="N54" s="924">
        <v>14</v>
      </c>
      <c r="O54" s="923" t="s">
        <v>3510</v>
      </c>
      <c r="P54" s="925" t="s">
        <v>3602</v>
      </c>
      <c r="Q54" s="926">
        <f t="shared" si="0"/>
        <v>1</v>
      </c>
      <c r="R54" s="959">
        <f t="shared" si="0"/>
        <v>1.55</v>
      </c>
      <c r="S54" s="926">
        <f t="shared" si="1"/>
        <v>1</v>
      </c>
      <c r="T54" s="959">
        <f t="shared" si="2"/>
        <v>1.55</v>
      </c>
      <c r="U54" s="968">
        <v>14</v>
      </c>
      <c r="V54" s="527">
        <v>29</v>
      </c>
      <c r="W54" s="527">
        <v>15</v>
      </c>
      <c r="X54" s="966">
        <v>2.0714285714285716</v>
      </c>
      <c r="Y54" s="964">
        <v>15</v>
      </c>
    </row>
    <row r="55" spans="1:25" ht="14.4" customHeight="1" x14ac:dyDescent="0.3">
      <c r="A55" s="929" t="s">
        <v>3603</v>
      </c>
      <c r="B55" s="913">
        <v>1</v>
      </c>
      <c r="C55" s="914">
        <v>0.57999999999999996</v>
      </c>
      <c r="D55" s="915">
        <v>16</v>
      </c>
      <c r="E55" s="911">
        <v>1</v>
      </c>
      <c r="F55" s="897">
        <v>0.57999999999999996</v>
      </c>
      <c r="G55" s="898">
        <v>19</v>
      </c>
      <c r="H55" s="903">
        <v>2</v>
      </c>
      <c r="I55" s="904">
        <v>1.49</v>
      </c>
      <c r="J55" s="905">
        <v>24.5</v>
      </c>
      <c r="K55" s="900">
        <v>0.57999999999999996</v>
      </c>
      <c r="L55" s="899">
        <v>2</v>
      </c>
      <c r="M55" s="899">
        <v>21</v>
      </c>
      <c r="N55" s="901">
        <v>7</v>
      </c>
      <c r="O55" s="899" t="s">
        <v>3510</v>
      </c>
      <c r="P55" s="912" t="s">
        <v>3604</v>
      </c>
      <c r="Q55" s="902">
        <f t="shared" si="0"/>
        <v>1</v>
      </c>
      <c r="R55" s="958">
        <f t="shared" si="0"/>
        <v>0.91</v>
      </c>
      <c r="S55" s="902">
        <f t="shared" si="1"/>
        <v>1</v>
      </c>
      <c r="T55" s="958">
        <f t="shared" si="2"/>
        <v>0.91</v>
      </c>
      <c r="U55" s="967">
        <v>14</v>
      </c>
      <c r="V55" s="913">
        <v>49</v>
      </c>
      <c r="W55" s="913">
        <v>35</v>
      </c>
      <c r="X55" s="965">
        <v>3.5</v>
      </c>
      <c r="Y55" s="963">
        <v>35</v>
      </c>
    </row>
    <row r="56" spans="1:25" ht="14.4" customHeight="1" x14ac:dyDescent="0.3">
      <c r="A56" s="930" t="s">
        <v>3605</v>
      </c>
      <c r="B56" s="527">
        <v>5</v>
      </c>
      <c r="C56" s="917">
        <v>4.26</v>
      </c>
      <c r="D56" s="916">
        <v>24.4</v>
      </c>
      <c r="E56" s="918">
        <v>6</v>
      </c>
      <c r="F56" s="919">
        <v>7.92</v>
      </c>
      <c r="G56" s="906">
        <v>38.700000000000003</v>
      </c>
      <c r="H56" s="920">
        <v>9</v>
      </c>
      <c r="I56" s="921">
        <v>7</v>
      </c>
      <c r="J56" s="908">
        <v>23.3</v>
      </c>
      <c r="K56" s="922">
        <v>0.73</v>
      </c>
      <c r="L56" s="923">
        <v>3</v>
      </c>
      <c r="M56" s="923">
        <v>30</v>
      </c>
      <c r="N56" s="924">
        <v>10</v>
      </c>
      <c r="O56" s="923" t="s">
        <v>3510</v>
      </c>
      <c r="P56" s="925" t="s">
        <v>3606</v>
      </c>
      <c r="Q56" s="926">
        <f t="shared" si="0"/>
        <v>4</v>
      </c>
      <c r="R56" s="959">
        <f t="shared" si="0"/>
        <v>2.74</v>
      </c>
      <c r="S56" s="926">
        <f t="shared" si="1"/>
        <v>3</v>
      </c>
      <c r="T56" s="959">
        <f t="shared" si="2"/>
        <v>-0.91999999999999993</v>
      </c>
      <c r="U56" s="968">
        <v>90</v>
      </c>
      <c r="V56" s="527">
        <v>209.70000000000002</v>
      </c>
      <c r="W56" s="527">
        <v>119.70000000000002</v>
      </c>
      <c r="X56" s="966">
        <v>2.33</v>
      </c>
      <c r="Y56" s="964">
        <v>120</v>
      </c>
    </row>
    <row r="57" spans="1:25" ht="14.4" customHeight="1" x14ac:dyDescent="0.3">
      <c r="A57" s="930" t="s">
        <v>3607</v>
      </c>
      <c r="B57" s="527"/>
      <c r="C57" s="917"/>
      <c r="D57" s="916"/>
      <c r="E57" s="918">
        <v>2</v>
      </c>
      <c r="F57" s="919">
        <v>2.64</v>
      </c>
      <c r="G57" s="906">
        <v>31</v>
      </c>
      <c r="H57" s="920">
        <v>5</v>
      </c>
      <c r="I57" s="921">
        <v>5.34</v>
      </c>
      <c r="J57" s="908">
        <v>27.6</v>
      </c>
      <c r="K57" s="922">
        <v>1.06</v>
      </c>
      <c r="L57" s="923">
        <v>4</v>
      </c>
      <c r="M57" s="923">
        <v>33</v>
      </c>
      <c r="N57" s="924">
        <v>11</v>
      </c>
      <c r="O57" s="923" t="s">
        <v>3510</v>
      </c>
      <c r="P57" s="925" t="s">
        <v>3608</v>
      </c>
      <c r="Q57" s="926">
        <f t="shared" si="0"/>
        <v>5</v>
      </c>
      <c r="R57" s="959">
        <f t="shared" si="0"/>
        <v>5.34</v>
      </c>
      <c r="S57" s="926">
        <f t="shared" si="1"/>
        <v>3</v>
      </c>
      <c r="T57" s="959">
        <f t="shared" si="2"/>
        <v>2.6999999999999997</v>
      </c>
      <c r="U57" s="968">
        <v>55</v>
      </c>
      <c r="V57" s="527">
        <v>138</v>
      </c>
      <c r="W57" s="527">
        <v>83</v>
      </c>
      <c r="X57" s="966">
        <v>2.5090909090909093</v>
      </c>
      <c r="Y57" s="964">
        <v>83</v>
      </c>
    </row>
    <row r="58" spans="1:25" ht="14.4" customHeight="1" x14ac:dyDescent="0.3">
      <c r="A58" s="929" t="s">
        <v>3609</v>
      </c>
      <c r="B58" s="913"/>
      <c r="C58" s="914"/>
      <c r="D58" s="915"/>
      <c r="E58" s="911"/>
      <c r="F58" s="897"/>
      <c r="G58" s="898"/>
      <c r="H58" s="903">
        <v>2</v>
      </c>
      <c r="I58" s="904">
        <v>1.21</v>
      </c>
      <c r="J58" s="905">
        <v>22.5</v>
      </c>
      <c r="K58" s="900">
        <v>0.6</v>
      </c>
      <c r="L58" s="899">
        <v>3</v>
      </c>
      <c r="M58" s="899">
        <v>27</v>
      </c>
      <c r="N58" s="901">
        <v>9</v>
      </c>
      <c r="O58" s="899" t="s">
        <v>3510</v>
      </c>
      <c r="P58" s="912" t="s">
        <v>3610</v>
      </c>
      <c r="Q58" s="902">
        <f t="shared" si="0"/>
        <v>2</v>
      </c>
      <c r="R58" s="958">
        <f t="shared" si="0"/>
        <v>1.21</v>
      </c>
      <c r="S58" s="902">
        <f t="shared" si="1"/>
        <v>2</v>
      </c>
      <c r="T58" s="958">
        <f t="shared" si="2"/>
        <v>1.21</v>
      </c>
      <c r="U58" s="967">
        <v>18</v>
      </c>
      <c r="V58" s="913">
        <v>45</v>
      </c>
      <c r="W58" s="913">
        <v>27</v>
      </c>
      <c r="X58" s="965">
        <v>2.5</v>
      </c>
      <c r="Y58" s="963">
        <v>27</v>
      </c>
    </row>
    <row r="59" spans="1:25" ht="14.4" customHeight="1" x14ac:dyDescent="0.3">
      <c r="A59" s="930" t="s">
        <v>3611</v>
      </c>
      <c r="B59" s="527"/>
      <c r="C59" s="917"/>
      <c r="D59" s="916"/>
      <c r="E59" s="918">
        <v>1</v>
      </c>
      <c r="F59" s="919">
        <v>0.93</v>
      </c>
      <c r="G59" s="906">
        <v>24</v>
      </c>
      <c r="H59" s="920"/>
      <c r="I59" s="921"/>
      <c r="J59" s="907"/>
      <c r="K59" s="922">
        <v>0.93</v>
      </c>
      <c r="L59" s="923">
        <v>4</v>
      </c>
      <c r="M59" s="923">
        <v>33</v>
      </c>
      <c r="N59" s="924">
        <v>11</v>
      </c>
      <c r="O59" s="923" t="s">
        <v>3510</v>
      </c>
      <c r="P59" s="925" t="s">
        <v>3612</v>
      </c>
      <c r="Q59" s="926">
        <f t="shared" si="0"/>
        <v>0</v>
      </c>
      <c r="R59" s="959">
        <f t="shared" si="0"/>
        <v>0</v>
      </c>
      <c r="S59" s="926">
        <f t="shared" si="1"/>
        <v>-1</v>
      </c>
      <c r="T59" s="959">
        <f t="shared" si="2"/>
        <v>-0.93</v>
      </c>
      <c r="U59" s="968" t="s">
        <v>531</v>
      </c>
      <c r="V59" s="527" t="s">
        <v>531</v>
      </c>
      <c r="W59" s="527" t="s">
        <v>531</v>
      </c>
      <c r="X59" s="966" t="s">
        <v>531</v>
      </c>
      <c r="Y59" s="964"/>
    </row>
    <row r="60" spans="1:25" ht="14.4" customHeight="1" x14ac:dyDescent="0.3">
      <c r="A60" s="929" t="s">
        <v>3613</v>
      </c>
      <c r="B60" s="913"/>
      <c r="C60" s="914"/>
      <c r="D60" s="915"/>
      <c r="E60" s="911"/>
      <c r="F60" s="897"/>
      <c r="G60" s="898"/>
      <c r="H60" s="903">
        <v>1</v>
      </c>
      <c r="I60" s="904">
        <v>1.1599999999999999</v>
      </c>
      <c r="J60" s="905">
        <v>31</v>
      </c>
      <c r="K60" s="900">
        <v>0.55000000000000004</v>
      </c>
      <c r="L60" s="899">
        <v>2</v>
      </c>
      <c r="M60" s="899">
        <v>21</v>
      </c>
      <c r="N60" s="901">
        <v>7</v>
      </c>
      <c r="O60" s="899" t="s">
        <v>3510</v>
      </c>
      <c r="P60" s="912" t="s">
        <v>3614</v>
      </c>
      <c r="Q60" s="902">
        <f t="shared" si="0"/>
        <v>1</v>
      </c>
      <c r="R60" s="958">
        <f t="shared" si="0"/>
        <v>1.1599999999999999</v>
      </c>
      <c r="S60" s="902">
        <f t="shared" si="1"/>
        <v>1</v>
      </c>
      <c r="T60" s="958">
        <f t="shared" si="2"/>
        <v>1.1599999999999999</v>
      </c>
      <c r="U60" s="967">
        <v>7</v>
      </c>
      <c r="V60" s="913">
        <v>31</v>
      </c>
      <c r="W60" s="913">
        <v>24</v>
      </c>
      <c r="X60" s="965">
        <v>4.4285714285714288</v>
      </c>
      <c r="Y60" s="963">
        <v>24</v>
      </c>
    </row>
    <row r="61" spans="1:25" ht="14.4" customHeight="1" x14ac:dyDescent="0.3">
      <c r="A61" s="929" t="s">
        <v>3615</v>
      </c>
      <c r="B61" s="913">
        <v>2</v>
      </c>
      <c r="C61" s="914">
        <v>1.18</v>
      </c>
      <c r="D61" s="915">
        <v>15</v>
      </c>
      <c r="E61" s="911">
        <v>1</v>
      </c>
      <c r="F61" s="897">
        <v>1.98</v>
      </c>
      <c r="G61" s="898">
        <v>46</v>
      </c>
      <c r="H61" s="903"/>
      <c r="I61" s="904"/>
      <c r="J61" s="909"/>
      <c r="K61" s="900">
        <v>0.42</v>
      </c>
      <c r="L61" s="899">
        <v>2</v>
      </c>
      <c r="M61" s="899">
        <v>15</v>
      </c>
      <c r="N61" s="901">
        <v>5</v>
      </c>
      <c r="O61" s="899" t="s">
        <v>3510</v>
      </c>
      <c r="P61" s="912" t="s">
        <v>3616</v>
      </c>
      <c r="Q61" s="902">
        <f t="shared" si="0"/>
        <v>-2</v>
      </c>
      <c r="R61" s="958">
        <f t="shared" si="0"/>
        <v>-1.18</v>
      </c>
      <c r="S61" s="902">
        <f t="shared" si="1"/>
        <v>-1</v>
      </c>
      <c r="T61" s="958">
        <f t="shared" si="2"/>
        <v>-1.98</v>
      </c>
      <c r="U61" s="967" t="s">
        <v>531</v>
      </c>
      <c r="V61" s="913" t="s">
        <v>531</v>
      </c>
      <c r="W61" s="913" t="s">
        <v>531</v>
      </c>
      <c r="X61" s="965" t="s">
        <v>531</v>
      </c>
      <c r="Y61" s="963"/>
    </row>
    <row r="62" spans="1:25" ht="14.4" customHeight="1" x14ac:dyDescent="0.3">
      <c r="A62" s="930" t="s">
        <v>3617</v>
      </c>
      <c r="B62" s="527">
        <v>3</v>
      </c>
      <c r="C62" s="917">
        <v>3.31</v>
      </c>
      <c r="D62" s="916">
        <v>32</v>
      </c>
      <c r="E62" s="918">
        <v>2</v>
      </c>
      <c r="F62" s="919">
        <v>1.1200000000000001</v>
      </c>
      <c r="G62" s="906">
        <v>12</v>
      </c>
      <c r="H62" s="920">
        <v>5</v>
      </c>
      <c r="I62" s="921">
        <v>6.5</v>
      </c>
      <c r="J62" s="908">
        <v>32.6</v>
      </c>
      <c r="K62" s="922">
        <v>0.56000000000000005</v>
      </c>
      <c r="L62" s="923">
        <v>2</v>
      </c>
      <c r="M62" s="923">
        <v>21</v>
      </c>
      <c r="N62" s="924">
        <v>7</v>
      </c>
      <c r="O62" s="923" t="s">
        <v>3510</v>
      </c>
      <c r="P62" s="925" t="s">
        <v>3618</v>
      </c>
      <c r="Q62" s="926">
        <f t="shared" si="0"/>
        <v>2</v>
      </c>
      <c r="R62" s="959">
        <f t="shared" si="0"/>
        <v>3.19</v>
      </c>
      <c r="S62" s="926">
        <f t="shared" si="1"/>
        <v>3</v>
      </c>
      <c r="T62" s="959">
        <f t="shared" si="2"/>
        <v>5.38</v>
      </c>
      <c r="U62" s="968">
        <v>35</v>
      </c>
      <c r="V62" s="527">
        <v>163</v>
      </c>
      <c r="W62" s="527">
        <v>128</v>
      </c>
      <c r="X62" s="966">
        <v>4.6571428571428575</v>
      </c>
      <c r="Y62" s="964">
        <v>128</v>
      </c>
    </row>
    <row r="63" spans="1:25" ht="14.4" customHeight="1" x14ac:dyDescent="0.3">
      <c r="A63" s="930" t="s">
        <v>3619</v>
      </c>
      <c r="B63" s="527">
        <v>1</v>
      </c>
      <c r="C63" s="917">
        <v>1.71</v>
      </c>
      <c r="D63" s="916">
        <v>32</v>
      </c>
      <c r="E63" s="918">
        <v>1</v>
      </c>
      <c r="F63" s="919">
        <v>1.24</v>
      </c>
      <c r="G63" s="906">
        <v>31</v>
      </c>
      <c r="H63" s="920">
        <v>1</v>
      </c>
      <c r="I63" s="921">
        <v>0.94</v>
      </c>
      <c r="J63" s="908">
        <v>26</v>
      </c>
      <c r="K63" s="922">
        <v>0.82</v>
      </c>
      <c r="L63" s="923">
        <v>3</v>
      </c>
      <c r="M63" s="923">
        <v>24</v>
      </c>
      <c r="N63" s="924">
        <v>8</v>
      </c>
      <c r="O63" s="923" t="s">
        <v>3510</v>
      </c>
      <c r="P63" s="925" t="s">
        <v>3620</v>
      </c>
      <c r="Q63" s="926">
        <f t="shared" si="0"/>
        <v>0</v>
      </c>
      <c r="R63" s="959">
        <f t="shared" si="0"/>
        <v>-0.77</v>
      </c>
      <c r="S63" s="926">
        <f t="shared" si="1"/>
        <v>0</v>
      </c>
      <c r="T63" s="959">
        <f t="shared" si="2"/>
        <v>-0.30000000000000004</v>
      </c>
      <c r="U63" s="968">
        <v>8</v>
      </c>
      <c r="V63" s="527">
        <v>26</v>
      </c>
      <c r="W63" s="527">
        <v>18</v>
      </c>
      <c r="X63" s="966">
        <v>3.25</v>
      </c>
      <c r="Y63" s="964">
        <v>18</v>
      </c>
    </row>
    <row r="64" spans="1:25" ht="14.4" customHeight="1" x14ac:dyDescent="0.3">
      <c r="A64" s="929" t="s">
        <v>3621</v>
      </c>
      <c r="B64" s="894">
        <v>1</v>
      </c>
      <c r="C64" s="895">
        <v>14.74</v>
      </c>
      <c r="D64" s="896">
        <v>22</v>
      </c>
      <c r="E64" s="911"/>
      <c r="F64" s="897"/>
      <c r="G64" s="898"/>
      <c r="H64" s="899"/>
      <c r="I64" s="897"/>
      <c r="J64" s="898"/>
      <c r="K64" s="900">
        <v>13.4</v>
      </c>
      <c r="L64" s="899">
        <v>1</v>
      </c>
      <c r="M64" s="899">
        <v>12</v>
      </c>
      <c r="N64" s="901">
        <v>4</v>
      </c>
      <c r="O64" s="899" t="s">
        <v>3332</v>
      </c>
      <c r="P64" s="912" t="s">
        <v>3622</v>
      </c>
      <c r="Q64" s="902">
        <f t="shared" si="0"/>
        <v>-1</v>
      </c>
      <c r="R64" s="958">
        <f t="shared" si="0"/>
        <v>-14.74</v>
      </c>
      <c r="S64" s="902">
        <f t="shared" si="1"/>
        <v>0</v>
      </c>
      <c r="T64" s="958">
        <f t="shared" si="2"/>
        <v>0</v>
      </c>
      <c r="U64" s="967" t="s">
        <v>531</v>
      </c>
      <c r="V64" s="913" t="s">
        <v>531</v>
      </c>
      <c r="W64" s="913" t="s">
        <v>531</v>
      </c>
      <c r="X64" s="965" t="s">
        <v>531</v>
      </c>
      <c r="Y64" s="963"/>
    </row>
    <row r="65" spans="1:25" ht="14.4" customHeight="1" x14ac:dyDescent="0.3">
      <c r="A65" s="930" t="s">
        <v>3623</v>
      </c>
      <c r="B65" s="927">
        <v>1</v>
      </c>
      <c r="C65" s="928">
        <v>15.61</v>
      </c>
      <c r="D65" s="910">
        <v>29</v>
      </c>
      <c r="E65" s="918"/>
      <c r="F65" s="919"/>
      <c r="G65" s="906"/>
      <c r="H65" s="923"/>
      <c r="I65" s="919"/>
      <c r="J65" s="906"/>
      <c r="K65" s="922">
        <v>14.17</v>
      </c>
      <c r="L65" s="923">
        <v>2</v>
      </c>
      <c r="M65" s="923">
        <v>18</v>
      </c>
      <c r="N65" s="924">
        <v>6</v>
      </c>
      <c r="O65" s="923" t="s">
        <v>3332</v>
      </c>
      <c r="P65" s="925" t="s">
        <v>3624</v>
      </c>
      <c r="Q65" s="926">
        <f t="shared" si="0"/>
        <v>-1</v>
      </c>
      <c r="R65" s="959">
        <f t="shared" si="0"/>
        <v>-15.61</v>
      </c>
      <c r="S65" s="926">
        <f t="shared" si="1"/>
        <v>0</v>
      </c>
      <c r="T65" s="959">
        <f t="shared" si="2"/>
        <v>0</v>
      </c>
      <c r="U65" s="968" t="s">
        <v>531</v>
      </c>
      <c r="V65" s="527" t="s">
        <v>531</v>
      </c>
      <c r="W65" s="527" t="s">
        <v>531</v>
      </c>
      <c r="X65" s="966" t="s">
        <v>531</v>
      </c>
      <c r="Y65" s="964"/>
    </row>
    <row r="66" spans="1:25" ht="14.4" customHeight="1" x14ac:dyDescent="0.3">
      <c r="A66" s="929" t="s">
        <v>3625</v>
      </c>
      <c r="B66" s="913">
        <v>1</v>
      </c>
      <c r="C66" s="914">
        <v>4.13</v>
      </c>
      <c r="D66" s="915">
        <v>22</v>
      </c>
      <c r="E66" s="911"/>
      <c r="F66" s="897"/>
      <c r="G66" s="898"/>
      <c r="H66" s="903">
        <v>2</v>
      </c>
      <c r="I66" s="904">
        <v>9.68</v>
      </c>
      <c r="J66" s="905">
        <v>38</v>
      </c>
      <c r="K66" s="900">
        <v>5.09</v>
      </c>
      <c r="L66" s="899">
        <v>3</v>
      </c>
      <c r="M66" s="899">
        <v>30</v>
      </c>
      <c r="N66" s="901">
        <v>10</v>
      </c>
      <c r="O66" s="899" t="s">
        <v>3332</v>
      </c>
      <c r="P66" s="912" t="s">
        <v>3626</v>
      </c>
      <c r="Q66" s="902">
        <f t="shared" si="0"/>
        <v>1</v>
      </c>
      <c r="R66" s="958">
        <f t="shared" si="0"/>
        <v>5.55</v>
      </c>
      <c r="S66" s="902">
        <f t="shared" si="1"/>
        <v>2</v>
      </c>
      <c r="T66" s="958">
        <f t="shared" si="2"/>
        <v>9.68</v>
      </c>
      <c r="U66" s="967">
        <v>20</v>
      </c>
      <c r="V66" s="913">
        <v>76</v>
      </c>
      <c r="W66" s="913">
        <v>56</v>
      </c>
      <c r="X66" s="965">
        <v>3.8</v>
      </c>
      <c r="Y66" s="963">
        <v>56</v>
      </c>
    </row>
    <row r="67" spans="1:25" ht="14.4" customHeight="1" x14ac:dyDescent="0.3">
      <c r="A67" s="929" t="s">
        <v>3627</v>
      </c>
      <c r="B67" s="913">
        <v>1</v>
      </c>
      <c r="C67" s="914">
        <v>6.18</v>
      </c>
      <c r="D67" s="915">
        <v>40</v>
      </c>
      <c r="E67" s="903">
        <v>1</v>
      </c>
      <c r="F67" s="904">
        <v>3.57</v>
      </c>
      <c r="G67" s="909">
        <v>20</v>
      </c>
      <c r="H67" s="899"/>
      <c r="I67" s="897"/>
      <c r="J67" s="898"/>
      <c r="K67" s="900">
        <v>3.31</v>
      </c>
      <c r="L67" s="899">
        <v>2</v>
      </c>
      <c r="M67" s="899">
        <v>18</v>
      </c>
      <c r="N67" s="901">
        <v>6</v>
      </c>
      <c r="O67" s="899" t="s">
        <v>3510</v>
      </c>
      <c r="P67" s="912" t="s">
        <v>3628</v>
      </c>
      <c r="Q67" s="902">
        <f t="shared" si="0"/>
        <v>-1</v>
      </c>
      <c r="R67" s="958">
        <f t="shared" si="0"/>
        <v>-6.18</v>
      </c>
      <c r="S67" s="902">
        <f t="shared" si="1"/>
        <v>-1</v>
      </c>
      <c r="T67" s="958">
        <f t="shared" si="2"/>
        <v>-3.57</v>
      </c>
      <c r="U67" s="967" t="s">
        <v>531</v>
      </c>
      <c r="V67" s="913" t="s">
        <v>531</v>
      </c>
      <c r="W67" s="913" t="s">
        <v>531</v>
      </c>
      <c r="X67" s="965" t="s">
        <v>531</v>
      </c>
      <c r="Y67" s="963"/>
    </row>
    <row r="68" spans="1:25" ht="14.4" customHeight="1" x14ac:dyDescent="0.3">
      <c r="A68" s="929" t="s">
        <v>3629</v>
      </c>
      <c r="B68" s="913">
        <v>2</v>
      </c>
      <c r="C68" s="914">
        <v>10.96</v>
      </c>
      <c r="D68" s="915">
        <v>43.5</v>
      </c>
      <c r="E68" s="911"/>
      <c r="F68" s="897"/>
      <c r="G68" s="898"/>
      <c r="H68" s="903">
        <v>2</v>
      </c>
      <c r="I68" s="904">
        <v>7.75</v>
      </c>
      <c r="J68" s="905">
        <v>26</v>
      </c>
      <c r="K68" s="900">
        <v>3.36</v>
      </c>
      <c r="L68" s="899">
        <v>2</v>
      </c>
      <c r="M68" s="899">
        <v>21</v>
      </c>
      <c r="N68" s="901">
        <v>7</v>
      </c>
      <c r="O68" s="899" t="s">
        <v>3332</v>
      </c>
      <c r="P68" s="912" t="s">
        <v>3630</v>
      </c>
      <c r="Q68" s="902">
        <f t="shared" si="0"/>
        <v>0</v>
      </c>
      <c r="R68" s="958">
        <f t="shared" si="0"/>
        <v>-3.2100000000000009</v>
      </c>
      <c r="S68" s="902">
        <f t="shared" si="1"/>
        <v>2</v>
      </c>
      <c r="T68" s="958">
        <f t="shared" si="2"/>
        <v>7.75</v>
      </c>
      <c r="U68" s="967">
        <v>14</v>
      </c>
      <c r="V68" s="913">
        <v>52</v>
      </c>
      <c r="W68" s="913">
        <v>38</v>
      </c>
      <c r="X68" s="965">
        <v>3.7142857142857144</v>
      </c>
      <c r="Y68" s="963">
        <v>38</v>
      </c>
    </row>
    <row r="69" spans="1:25" ht="14.4" customHeight="1" x14ac:dyDescent="0.3">
      <c r="A69" s="929" t="s">
        <v>3631</v>
      </c>
      <c r="B69" s="913"/>
      <c r="C69" s="914"/>
      <c r="D69" s="915"/>
      <c r="E69" s="903">
        <v>5</v>
      </c>
      <c r="F69" s="904">
        <v>12.22</v>
      </c>
      <c r="G69" s="909">
        <v>2</v>
      </c>
      <c r="H69" s="899"/>
      <c r="I69" s="897"/>
      <c r="J69" s="898"/>
      <c r="K69" s="900">
        <v>2.44</v>
      </c>
      <c r="L69" s="899">
        <v>1</v>
      </c>
      <c r="M69" s="899">
        <v>9</v>
      </c>
      <c r="N69" s="901">
        <v>3</v>
      </c>
      <c r="O69" s="899" t="s">
        <v>3510</v>
      </c>
      <c r="P69" s="912" t="s">
        <v>3632</v>
      </c>
      <c r="Q69" s="902">
        <f t="shared" si="0"/>
        <v>0</v>
      </c>
      <c r="R69" s="958">
        <f t="shared" si="0"/>
        <v>0</v>
      </c>
      <c r="S69" s="902">
        <f t="shared" si="1"/>
        <v>-5</v>
      </c>
      <c r="T69" s="958">
        <f t="shared" si="2"/>
        <v>-12.22</v>
      </c>
      <c r="U69" s="967" t="s">
        <v>531</v>
      </c>
      <c r="V69" s="913" t="s">
        <v>531</v>
      </c>
      <c r="W69" s="913" t="s">
        <v>531</v>
      </c>
      <c r="X69" s="965" t="s">
        <v>531</v>
      </c>
      <c r="Y69" s="963"/>
    </row>
    <row r="70" spans="1:25" ht="14.4" customHeight="1" x14ac:dyDescent="0.3">
      <c r="A70" s="930" t="s">
        <v>3633</v>
      </c>
      <c r="B70" s="527"/>
      <c r="C70" s="917"/>
      <c r="D70" s="916"/>
      <c r="E70" s="920">
        <v>7</v>
      </c>
      <c r="F70" s="921">
        <v>19.96</v>
      </c>
      <c r="G70" s="907">
        <v>2.1</v>
      </c>
      <c r="H70" s="923"/>
      <c r="I70" s="919"/>
      <c r="J70" s="906"/>
      <c r="K70" s="922">
        <v>2.85</v>
      </c>
      <c r="L70" s="923">
        <v>2</v>
      </c>
      <c r="M70" s="923">
        <v>15</v>
      </c>
      <c r="N70" s="924">
        <v>5</v>
      </c>
      <c r="O70" s="923" t="s">
        <v>3510</v>
      </c>
      <c r="P70" s="925" t="s">
        <v>3632</v>
      </c>
      <c r="Q70" s="926">
        <f t="shared" ref="Q70:R133" si="3">H70-B70</f>
        <v>0</v>
      </c>
      <c r="R70" s="959">
        <f t="shared" si="3"/>
        <v>0</v>
      </c>
      <c r="S70" s="926">
        <f t="shared" ref="S70:S133" si="4">H70-E70</f>
        <v>-7</v>
      </c>
      <c r="T70" s="959">
        <f t="shared" ref="T70:T133" si="5">I70-F70</f>
        <v>-19.96</v>
      </c>
      <c r="U70" s="968" t="s">
        <v>531</v>
      </c>
      <c r="V70" s="527" t="s">
        <v>531</v>
      </c>
      <c r="W70" s="527" t="s">
        <v>531</v>
      </c>
      <c r="X70" s="966" t="s">
        <v>531</v>
      </c>
      <c r="Y70" s="964"/>
    </row>
    <row r="71" spans="1:25" ht="14.4" customHeight="1" x14ac:dyDescent="0.3">
      <c r="A71" s="930" t="s">
        <v>3634</v>
      </c>
      <c r="B71" s="527"/>
      <c r="C71" s="917"/>
      <c r="D71" s="916"/>
      <c r="E71" s="920">
        <v>1</v>
      </c>
      <c r="F71" s="921">
        <v>3.21</v>
      </c>
      <c r="G71" s="907">
        <v>2</v>
      </c>
      <c r="H71" s="923"/>
      <c r="I71" s="919"/>
      <c r="J71" s="906"/>
      <c r="K71" s="922">
        <v>3.81</v>
      </c>
      <c r="L71" s="923">
        <v>3</v>
      </c>
      <c r="M71" s="923">
        <v>24</v>
      </c>
      <c r="N71" s="924">
        <v>8</v>
      </c>
      <c r="O71" s="923" t="s">
        <v>3510</v>
      </c>
      <c r="P71" s="925" t="s">
        <v>3632</v>
      </c>
      <c r="Q71" s="926">
        <f t="shared" si="3"/>
        <v>0</v>
      </c>
      <c r="R71" s="959">
        <f t="shared" si="3"/>
        <v>0</v>
      </c>
      <c r="S71" s="926">
        <f t="shared" si="4"/>
        <v>-1</v>
      </c>
      <c r="T71" s="959">
        <f t="shared" si="5"/>
        <v>-3.21</v>
      </c>
      <c r="U71" s="968" t="s">
        <v>531</v>
      </c>
      <c r="V71" s="527" t="s">
        <v>531</v>
      </c>
      <c r="W71" s="527" t="s">
        <v>531</v>
      </c>
      <c r="X71" s="966" t="s">
        <v>531</v>
      </c>
      <c r="Y71" s="964"/>
    </row>
    <row r="72" spans="1:25" ht="14.4" customHeight="1" x14ac:dyDescent="0.3">
      <c r="A72" s="929" t="s">
        <v>3635</v>
      </c>
      <c r="B72" s="894">
        <v>1</v>
      </c>
      <c r="C72" s="895">
        <v>2.86</v>
      </c>
      <c r="D72" s="896">
        <v>29</v>
      </c>
      <c r="E72" s="911"/>
      <c r="F72" s="897"/>
      <c r="G72" s="898"/>
      <c r="H72" s="899"/>
      <c r="I72" s="897"/>
      <c r="J72" s="898"/>
      <c r="K72" s="900">
        <v>2.86</v>
      </c>
      <c r="L72" s="899">
        <v>4</v>
      </c>
      <c r="M72" s="899">
        <v>36</v>
      </c>
      <c r="N72" s="901">
        <v>12</v>
      </c>
      <c r="O72" s="899" t="s">
        <v>3510</v>
      </c>
      <c r="P72" s="912" t="s">
        <v>3636</v>
      </c>
      <c r="Q72" s="902">
        <f t="shared" si="3"/>
        <v>-1</v>
      </c>
      <c r="R72" s="958">
        <f t="shared" si="3"/>
        <v>-2.86</v>
      </c>
      <c r="S72" s="902">
        <f t="shared" si="4"/>
        <v>0</v>
      </c>
      <c r="T72" s="958">
        <f t="shared" si="5"/>
        <v>0</v>
      </c>
      <c r="U72" s="967" t="s">
        <v>531</v>
      </c>
      <c r="V72" s="913" t="s">
        <v>531</v>
      </c>
      <c r="W72" s="913" t="s">
        <v>531</v>
      </c>
      <c r="X72" s="965" t="s">
        <v>531</v>
      </c>
      <c r="Y72" s="963"/>
    </row>
    <row r="73" spans="1:25" ht="14.4" customHeight="1" x14ac:dyDescent="0.3">
      <c r="A73" s="929" t="s">
        <v>3637</v>
      </c>
      <c r="B73" s="913">
        <v>1</v>
      </c>
      <c r="C73" s="914">
        <v>1.24</v>
      </c>
      <c r="D73" s="915">
        <v>36</v>
      </c>
      <c r="E73" s="903">
        <v>1</v>
      </c>
      <c r="F73" s="904">
        <v>1.28</v>
      </c>
      <c r="G73" s="909">
        <v>26</v>
      </c>
      <c r="H73" s="899"/>
      <c r="I73" s="897"/>
      <c r="J73" s="898"/>
      <c r="K73" s="900">
        <v>1.24</v>
      </c>
      <c r="L73" s="899">
        <v>5</v>
      </c>
      <c r="M73" s="899">
        <v>42</v>
      </c>
      <c r="N73" s="901">
        <v>14</v>
      </c>
      <c r="O73" s="899" t="s">
        <v>3510</v>
      </c>
      <c r="P73" s="912" t="s">
        <v>3638</v>
      </c>
      <c r="Q73" s="902">
        <f t="shared" si="3"/>
        <v>-1</v>
      </c>
      <c r="R73" s="958">
        <f t="shared" si="3"/>
        <v>-1.24</v>
      </c>
      <c r="S73" s="902">
        <f t="shared" si="4"/>
        <v>-1</v>
      </c>
      <c r="T73" s="958">
        <f t="shared" si="5"/>
        <v>-1.28</v>
      </c>
      <c r="U73" s="967" t="s">
        <v>531</v>
      </c>
      <c r="V73" s="913" t="s">
        <v>531</v>
      </c>
      <c r="W73" s="913" t="s">
        <v>531</v>
      </c>
      <c r="X73" s="965" t="s">
        <v>531</v>
      </c>
      <c r="Y73" s="963"/>
    </row>
    <row r="74" spans="1:25" ht="14.4" customHeight="1" x14ac:dyDescent="0.3">
      <c r="A74" s="929" t="s">
        <v>3639</v>
      </c>
      <c r="B74" s="913"/>
      <c r="C74" s="914"/>
      <c r="D74" s="915"/>
      <c r="E74" s="903">
        <v>1</v>
      </c>
      <c r="F74" s="904">
        <v>5.95</v>
      </c>
      <c r="G74" s="909">
        <v>2</v>
      </c>
      <c r="H74" s="899"/>
      <c r="I74" s="897"/>
      <c r="J74" s="898"/>
      <c r="K74" s="900">
        <v>5.95</v>
      </c>
      <c r="L74" s="899">
        <v>1</v>
      </c>
      <c r="M74" s="899">
        <v>9</v>
      </c>
      <c r="N74" s="901">
        <v>3</v>
      </c>
      <c r="O74" s="899" t="s">
        <v>3332</v>
      </c>
      <c r="P74" s="912" t="s">
        <v>3640</v>
      </c>
      <c r="Q74" s="902">
        <f t="shared" si="3"/>
        <v>0</v>
      </c>
      <c r="R74" s="958">
        <f t="shared" si="3"/>
        <v>0</v>
      </c>
      <c r="S74" s="902">
        <f t="shared" si="4"/>
        <v>-1</v>
      </c>
      <c r="T74" s="958">
        <f t="shared" si="5"/>
        <v>-5.95</v>
      </c>
      <c r="U74" s="967" t="s">
        <v>531</v>
      </c>
      <c r="V74" s="913" t="s">
        <v>531</v>
      </c>
      <c r="W74" s="913" t="s">
        <v>531</v>
      </c>
      <c r="X74" s="965" t="s">
        <v>531</v>
      </c>
      <c r="Y74" s="963"/>
    </row>
    <row r="75" spans="1:25" ht="14.4" customHeight="1" x14ac:dyDescent="0.3">
      <c r="A75" s="929" t="s">
        <v>3641</v>
      </c>
      <c r="B75" s="913"/>
      <c r="C75" s="914"/>
      <c r="D75" s="915"/>
      <c r="E75" s="903">
        <v>11</v>
      </c>
      <c r="F75" s="904">
        <v>32.299999999999997</v>
      </c>
      <c r="G75" s="909">
        <v>2.1</v>
      </c>
      <c r="H75" s="899"/>
      <c r="I75" s="897"/>
      <c r="J75" s="898"/>
      <c r="K75" s="900">
        <v>2.94</v>
      </c>
      <c r="L75" s="899">
        <v>1</v>
      </c>
      <c r="M75" s="899">
        <v>9</v>
      </c>
      <c r="N75" s="901">
        <v>3</v>
      </c>
      <c r="O75" s="899" t="s">
        <v>3332</v>
      </c>
      <c r="P75" s="912" t="s">
        <v>3642</v>
      </c>
      <c r="Q75" s="902">
        <f t="shared" si="3"/>
        <v>0</v>
      </c>
      <c r="R75" s="958">
        <f t="shared" si="3"/>
        <v>0</v>
      </c>
      <c r="S75" s="902">
        <f t="shared" si="4"/>
        <v>-11</v>
      </c>
      <c r="T75" s="958">
        <f t="shared" si="5"/>
        <v>-32.299999999999997</v>
      </c>
      <c r="U75" s="967" t="s">
        <v>531</v>
      </c>
      <c r="V75" s="913" t="s">
        <v>531</v>
      </c>
      <c r="W75" s="913" t="s">
        <v>531</v>
      </c>
      <c r="X75" s="965" t="s">
        <v>531</v>
      </c>
      <c r="Y75" s="963"/>
    </row>
    <row r="76" spans="1:25" ht="14.4" customHeight="1" x14ac:dyDescent="0.3">
      <c r="A76" s="930" t="s">
        <v>3643</v>
      </c>
      <c r="B76" s="527"/>
      <c r="C76" s="917"/>
      <c r="D76" s="916"/>
      <c r="E76" s="920">
        <v>8</v>
      </c>
      <c r="F76" s="921">
        <v>29.35</v>
      </c>
      <c r="G76" s="907">
        <v>2</v>
      </c>
      <c r="H76" s="923"/>
      <c r="I76" s="919"/>
      <c r="J76" s="906"/>
      <c r="K76" s="922">
        <v>3.67</v>
      </c>
      <c r="L76" s="923">
        <v>1</v>
      </c>
      <c r="M76" s="923">
        <v>12</v>
      </c>
      <c r="N76" s="924">
        <v>4</v>
      </c>
      <c r="O76" s="923" t="s">
        <v>3332</v>
      </c>
      <c r="P76" s="925" t="s">
        <v>3642</v>
      </c>
      <c r="Q76" s="926">
        <f t="shared" si="3"/>
        <v>0</v>
      </c>
      <c r="R76" s="959">
        <f t="shared" si="3"/>
        <v>0</v>
      </c>
      <c r="S76" s="926">
        <f t="shared" si="4"/>
        <v>-8</v>
      </c>
      <c r="T76" s="959">
        <f t="shared" si="5"/>
        <v>-29.35</v>
      </c>
      <c r="U76" s="968" t="s">
        <v>531</v>
      </c>
      <c r="V76" s="527" t="s">
        <v>531</v>
      </c>
      <c r="W76" s="527" t="s">
        <v>531</v>
      </c>
      <c r="X76" s="966" t="s">
        <v>531</v>
      </c>
      <c r="Y76" s="964"/>
    </row>
    <row r="77" spans="1:25" ht="14.4" customHeight="1" x14ac:dyDescent="0.3">
      <c r="A77" s="930" t="s">
        <v>3644</v>
      </c>
      <c r="B77" s="527"/>
      <c r="C77" s="917"/>
      <c r="D77" s="916"/>
      <c r="E77" s="920">
        <v>2</v>
      </c>
      <c r="F77" s="921">
        <v>8.73</v>
      </c>
      <c r="G77" s="907">
        <v>2</v>
      </c>
      <c r="H77" s="923"/>
      <c r="I77" s="919"/>
      <c r="J77" s="906"/>
      <c r="K77" s="922">
        <v>4.37</v>
      </c>
      <c r="L77" s="923">
        <v>2</v>
      </c>
      <c r="M77" s="923">
        <v>21</v>
      </c>
      <c r="N77" s="924">
        <v>7</v>
      </c>
      <c r="O77" s="923" t="s">
        <v>3332</v>
      </c>
      <c r="P77" s="925" t="s">
        <v>3642</v>
      </c>
      <c r="Q77" s="926">
        <f t="shared" si="3"/>
        <v>0</v>
      </c>
      <c r="R77" s="959">
        <f t="shared" si="3"/>
        <v>0</v>
      </c>
      <c r="S77" s="926">
        <f t="shared" si="4"/>
        <v>-2</v>
      </c>
      <c r="T77" s="959">
        <f t="shared" si="5"/>
        <v>-8.73</v>
      </c>
      <c r="U77" s="968" t="s">
        <v>531</v>
      </c>
      <c r="V77" s="527" t="s">
        <v>531</v>
      </c>
      <c r="W77" s="527" t="s">
        <v>531</v>
      </c>
      <c r="X77" s="966" t="s">
        <v>531</v>
      </c>
      <c r="Y77" s="964"/>
    </row>
    <row r="78" spans="1:25" ht="14.4" customHeight="1" x14ac:dyDescent="0.3">
      <c r="A78" s="929" t="s">
        <v>3645</v>
      </c>
      <c r="B78" s="913"/>
      <c r="C78" s="914"/>
      <c r="D78" s="915"/>
      <c r="E78" s="903">
        <v>31</v>
      </c>
      <c r="F78" s="904">
        <v>13.78</v>
      </c>
      <c r="G78" s="909">
        <v>2</v>
      </c>
      <c r="H78" s="899"/>
      <c r="I78" s="897"/>
      <c r="J78" s="898"/>
      <c r="K78" s="900">
        <v>0.42</v>
      </c>
      <c r="L78" s="899">
        <v>1</v>
      </c>
      <c r="M78" s="899">
        <v>6</v>
      </c>
      <c r="N78" s="901">
        <v>2</v>
      </c>
      <c r="O78" s="899" t="s">
        <v>3510</v>
      </c>
      <c r="P78" s="912" t="s">
        <v>3646</v>
      </c>
      <c r="Q78" s="902">
        <f t="shared" si="3"/>
        <v>0</v>
      </c>
      <c r="R78" s="958">
        <f t="shared" si="3"/>
        <v>0</v>
      </c>
      <c r="S78" s="902">
        <f t="shared" si="4"/>
        <v>-31</v>
      </c>
      <c r="T78" s="958">
        <f t="shared" si="5"/>
        <v>-13.78</v>
      </c>
      <c r="U78" s="967" t="s">
        <v>531</v>
      </c>
      <c r="V78" s="913" t="s">
        <v>531</v>
      </c>
      <c r="W78" s="913" t="s">
        <v>531</v>
      </c>
      <c r="X78" s="965" t="s">
        <v>531</v>
      </c>
      <c r="Y78" s="963"/>
    </row>
    <row r="79" spans="1:25" ht="14.4" customHeight="1" x14ac:dyDescent="0.3">
      <c r="A79" s="930" t="s">
        <v>3647</v>
      </c>
      <c r="B79" s="527">
        <v>1</v>
      </c>
      <c r="C79" s="917">
        <v>4.49</v>
      </c>
      <c r="D79" s="916">
        <v>49</v>
      </c>
      <c r="E79" s="920">
        <v>23</v>
      </c>
      <c r="F79" s="921">
        <v>13.35</v>
      </c>
      <c r="G79" s="907">
        <v>2</v>
      </c>
      <c r="H79" s="923"/>
      <c r="I79" s="919"/>
      <c r="J79" s="906"/>
      <c r="K79" s="922">
        <v>0.55000000000000004</v>
      </c>
      <c r="L79" s="923">
        <v>1</v>
      </c>
      <c r="M79" s="923">
        <v>9</v>
      </c>
      <c r="N79" s="924">
        <v>3</v>
      </c>
      <c r="O79" s="923" t="s">
        <v>3510</v>
      </c>
      <c r="P79" s="925" t="s">
        <v>3648</v>
      </c>
      <c r="Q79" s="926">
        <f t="shared" si="3"/>
        <v>-1</v>
      </c>
      <c r="R79" s="959">
        <f t="shared" si="3"/>
        <v>-4.49</v>
      </c>
      <c r="S79" s="926">
        <f t="shared" si="4"/>
        <v>-23</v>
      </c>
      <c r="T79" s="959">
        <f t="shared" si="5"/>
        <v>-13.35</v>
      </c>
      <c r="U79" s="968" t="s">
        <v>531</v>
      </c>
      <c r="V79" s="527" t="s">
        <v>531</v>
      </c>
      <c r="W79" s="527" t="s">
        <v>531</v>
      </c>
      <c r="X79" s="966" t="s">
        <v>531</v>
      </c>
      <c r="Y79" s="964"/>
    </row>
    <row r="80" spans="1:25" ht="14.4" customHeight="1" x14ac:dyDescent="0.3">
      <c r="A80" s="930" t="s">
        <v>3649</v>
      </c>
      <c r="B80" s="527"/>
      <c r="C80" s="917"/>
      <c r="D80" s="916"/>
      <c r="E80" s="920">
        <v>2</v>
      </c>
      <c r="F80" s="921">
        <v>3.03</v>
      </c>
      <c r="G80" s="907">
        <v>16.5</v>
      </c>
      <c r="H80" s="923"/>
      <c r="I80" s="919"/>
      <c r="J80" s="906"/>
      <c r="K80" s="922">
        <v>0.68</v>
      </c>
      <c r="L80" s="923">
        <v>1</v>
      </c>
      <c r="M80" s="923">
        <v>12</v>
      </c>
      <c r="N80" s="924">
        <v>4</v>
      </c>
      <c r="O80" s="923" t="s">
        <v>3510</v>
      </c>
      <c r="P80" s="925" t="s">
        <v>3650</v>
      </c>
      <c r="Q80" s="926">
        <f t="shared" si="3"/>
        <v>0</v>
      </c>
      <c r="R80" s="959">
        <f t="shared" si="3"/>
        <v>0</v>
      </c>
      <c r="S80" s="926">
        <f t="shared" si="4"/>
        <v>-2</v>
      </c>
      <c r="T80" s="959">
        <f t="shared" si="5"/>
        <v>-3.03</v>
      </c>
      <c r="U80" s="968" t="s">
        <v>531</v>
      </c>
      <c r="V80" s="527" t="s">
        <v>531</v>
      </c>
      <c r="W80" s="527" t="s">
        <v>531</v>
      </c>
      <c r="X80" s="966" t="s">
        <v>531</v>
      </c>
      <c r="Y80" s="964"/>
    </row>
    <row r="81" spans="1:25" ht="14.4" customHeight="1" x14ac:dyDescent="0.3">
      <c r="A81" s="929" t="s">
        <v>3651</v>
      </c>
      <c r="B81" s="894">
        <v>2</v>
      </c>
      <c r="C81" s="895">
        <v>5.68</v>
      </c>
      <c r="D81" s="896">
        <v>34.5</v>
      </c>
      <c r="E81" s="911">
        <v>1</v>
      </c>
      <c r="F81" s="897">
        <v>0.49</v>
      </c>
      <c r="G81" s="898">
        <v>2</v>
      </c>
      <c r="H81" s="899"/>
      <c r="I81" s="897"/>
      <c r="J81" s="898"/>
      <c r="K81" s="900">
        <v>0.49</v>
      </c>
      <c r="L81" s="899">
        <v>1</v>
      </c>
      <c r="M81" s="899">
        <v>9</v>
      </c>
      <c r="N81" s="901">
        <v>3</v>
      </c>
      <c r="O81" s="899" t="s">
        <v>3510</v>
      </c>
      <c r="P81" s="912" t="s">
        <v>3652</v>
      </c>
      <c r="Q81" s="902">
        <f t="shared" si="3"/>
        <v>-2</v>
      </c>
      <c r="R81" s="958">
        <f t="shared" si="3"/>
        <v>-5.68</v>
      </c>
      <c r="S81" s="902">
        <f t="shared" si="4"/>
        <v>-1</v>
      </c>
      <c r="T81" s="958">
        <f t="shared" si="5"/>
        <v>-0.49</v>
      </c>
      <c r="U81" s="967" t="s">
        <v>531</v>
      </c>
      <c r="V81" s="913" t="s">
        <v>531</v>
      </c>
      <c r="W81" s="913" t="s">
        <v>531</v>
      </c>
      <c r="X81" s="965" t="s">
        <v>531</v>
      </c>
      <c r="Y81" s="963"/>
    </row>
    <row r="82" spans="1:25" ht="14.4" customHeight="1" x14ac:dyDescent="0.3">
      <c r="A82" s="930" t="s">
        <v>3653</v>
      </c>
      <c r="B82" s="927">
        <v>1</v>
      </c>
      <c r="C82" s="928">
        <v>1.84</v>
      </c>
      <c r="D82" s="910">
        <v>29</v>
      </c>
      <c r="E82" s="918"/>
      <c r="F82" s="919"/>
      <c r="G82" s="906"/>
      <c r="H82" s="923"/>
      <c r="I82" s="919"/>
      <c r="J82" s="906"/>
      <c r="K82" s="922">
        <v>1.63</v>
      </c>
      <c r="L82" s="923">
        <v>3</v>
      </c>
      <c r="M82" s="923">
        <v>27</v>
      </c>
      <c r="N82" s="924">
        <v>9</v>
      </c>
      <c r="O82" s="923" t="s">
        <v>3510</v>
      </c>
      <c r="P82" s="925" t="s">
        <v>3654</v>
      </c>
      <c r="Q82" s="926">
        <f t="shared" si="3"/>
        <v>-1</v>
      </c>
      <c r="R82" s="959">
        <f t="shared" si="3"/>
        <v>-1.84</v>
      </c>
      <c r="S82" s="926">
        <f t="shared" si="4"/>
        <v>0</v>
      </c>
      <c r="T82" s="959">
        <f t="shared" si="5"/>
        <v>0</v>
      </c>
      <c r="U82" s="968" t="s">
        <v>531</v>
      </c>
      <c r="V82" s="527" t="s">
        <v>531</v>
      </c>
      <c r="W82" s="527" t="s">
        <v>531</v>
      </c>
      <c r="X82" s="966" t="s">
        <v>531</v>
      </c>
      <c r="Y82" s="964"/>
    </row>
    <row r="83" spans="1:25" ht="14.4" customHeight="1" x14ac:dyDescent="0.3">
      <c r="A83" s="929" t="s">
        <v>3655</v>
      </c>
      <c r="B83" s="913"/>
      <c r="C83" s="914"/>
      <c r="D83" s="915"/>
      <c r="E83" s="911"/>
      <c r="F83" s="897"/>
      <c r="G83" s="898"/>
      <c r="H83" s="903">
        <v>1</v>
      </c>
      <c r="I83" s="904">
        <v>0.8</v>
      </c>
      <c r="J83" s="905">
        <v>17</v>
      </c>
      <c r="K83" s="900">
        <v>0.73</v>
      </c>
      <c r="L83" s="899">
        <v>2</v>
      </c>
      <c r="M83" s="899">
        <v>21</v>
      </c>
      <c r="N83" s="901">
        <v>7</v>
      </c>
      <c r="O83" s="899" t="s">
        <v>3510</v>
      </c>
      <c r="P83" s="912" t="s">
        <v>3656</v>
      </c>
      <c r="Q83" s="902">
        <f t="shared" si="3"/>
        <v>1</v>
      </c>
      <c r="R83" s="958">
        <f t="shared" si="3"/>
        <v>0.8</v>
      </c>
      <c r="S83" s="902">
        <f t="shared" si="4"/>
        <v>1</v>
      </c>
      <c r="T83" s="958">
        <f t="shared" si="5"/>
        <v>0.8</v>
      </c>
      <c r="U83" s="967">
        <v>7</v>
      </c>
      <c r="V83" s="913">
        <v>17</v>
      </c>
      <c r="W83" s="913">
        <v>10</v>
      </c>
      <c r="X83" s="965">
        <v>2.4285714285714284</v>
      </c>
      <c r="Y83" s="963">
        <v>10</v>
      </c>
    </row>
    <row r="84" spans="1:25" ht="14.4" customHeight="1" x14ac:dyDescent="0.3">
      <c r="A84" s="929" t="s">
        <v>3657</v>
      </c>
      <c r="B84" s="894">
        <v>3</v>
      </c>
      <c r="C84" s="895">
        <v>1.72</v>
      </c>
      <c r="D84" s="896">
        <v>19</v>
      </c>
      <c r="E84" s="911">
        <v>1</v>
      </c>
      <c r="F84" s="897">
        <v>0.55000000000000004</v>
      </c>
      <c r="G84" s="898">
        <v>18</v>
      </c>
      <c r="H84" s="899">
        <v>2</v>
      </c>
      <c r="I84" s="897">
        <v>1.1000000000000001</v>
      </c>
      <c r="J84" s="905">
        <v>19.5</v>
      </c>
      <c r="K84" s="900">
        <v>0.55000000000000004</v>
      </c>
      <c r="L84" s="899">
        <v>3</v>
      </c>
      <c r="M84" s="899">
        <v>24</v>
      </c>
      <c r="N84" s="901">
        <v>8</v>
      </c>
      <c r="O84" s="899" t="s">
        <v>3510</v>
      </c>
      <c r="P84" s="912" t="s">
        <v>3658</v>
      </c>
      <c r="Q84" s="902">
        <f t="shared" si="3"/>
        <v>-1</v>
      </c>
      <c r="R84" s="958">
        <f t="shared" si="3"/>
        <v>-0.61999999999999988</v>
      </c>
      <c r="S84" s="902">
        <f t="shared" si="4"/>
        <v>1</v>
      </c>
      <c r="T84" s="958">
        <f t="shared" si="5"/>
        <v>0.55000000000000004</v>
      </c>
      <c r="U84" s="967">
        <v>16</v>
      </c>
      <c r="V84" s="913">
        <v>39</v>
      </c>
      <c r="W84" s="913">
        <v>23</v>
      </c>
      <c r="X84" s="965">
        <v>2.4375</v>
      </c>
      <c r="Y84" s="963">
        <v>23</v>
      </c>
    </row>
    <row r="85" spans="1:25" ht="14.4" customHeight="1" x14ac:dyDescent="0.3">
      <c r="A85" s="930" t="s">
        <v>3659</v>
      </c>
      <c r="B85" s="927">
        <v>10</v>
      </c>
      <c r="C85" s="928">
        <v>9.89</v>
      </c>
      <c r="D85" s="910">
        <v>27.3</v>
      </c>
      <c r="E85" s="918">
        <v>2</v>
      </c>
      <c r="F85" s="919">
        <v>1.63</v>
      </c>
      <c r="G85" s="906">
        <v>25</v>
      </c>
      <c r="H85" s="923">
        <v>6</v>
      </c>
      <c r="I85" s="919">
        <v>4.3600000000000003</v>
      </c>
      <c r="J85" s="908">
        <v>22.8</v>
      </c>
      <c r="K85" s="922">
        <v>0.68</v>
      </c>
      <c r="L85" s="923">
        <v>3</v>
      </c>
      <c r="M85" s="923">
        <v>27</v>
      </c>
      <c r="N85" s="924">
        <v>9</v>
      </c>
      <c r="O85" s="923" t="s">
        <v>3510</v>
      </c>
      <c r="P85" s="925" t="s">
        <v>3660</v>
      </c>
      <c r="Q85" s="926">
        <f t="shared" si="3"/>
        <v>-4</v>
      </c>
      <c r="R85" s="959">
        <f t="shared" si="3"/>
        <v>-5.53</v>
      </c>
      <c r="S85" s="926">
        <f t="shared" si="4"/>
        <v>4</v>
      </c>
      <c r="T85" s="959">
        <f t="shared" si="5"/>
        <v>2.7300000000000004</v>
      </c>
      <c r="U85" s="968">
        <v>54</v>
      </c>
      <c r="V85" s="527">
        <v>136.80000000000001</v>
      </c>
      <c r="W85" s="527">
        <v>82.800000000000011</v>
      </c>
      <c r="X85" s="966">
        <v>2.5333333333333337</v>
      </c>
      <c r="Y85" s="964">
        <v>83</v>
      </c>
    </row>
    <row r="86" spans="1:25" ht="14.4" customHeight="1" x14ac:dyDescent="0.3">
      <c r="A86" s="930" t="s">
        <v>3661</v>
      </c>
      <c r="B86" s="927">
        <v>1</v>
      </c>
      <c r="C86" s="928">
        <v>1.43</v>
      </c>
      <c r="D86" s="910">
        <v>43</v>
      </c>
      <c r="E86" s="918">
        <v>5</v>
      </c>
      <c r="F86" s="919">
        <v>5.73</v>
      </c>
      <c r="G86" s="906">
        <v>21.8</v>
      </c>
      <c r="H86" s="923">
        <v>5</v>
      </c>
      <c r="I86" s="919">
        <v>5.51</v>
      </c>
      <c r="J86" s="908">
        <v>26.6</v>
      </c>
      <c r="K86" s="922">
        <v>1.04</v>
      </c>
      <c r="L86" s="923">
        <v>4</v>
      </c>
      <c r="M86" s="923">
        <v>36</v>
      </c>
      <c r="N86" s="924">
        <v>12</v>
      </c>
      <c r="O86" s="923" t="s">
        <v>3510</v>
      </c>
      <c r="P86" s="925" t="s">
        <v>3662</v>
      </c>
      <c r="Q86" s="926">
        <f t="shared" si="3"/>
        <v>4</v>
      </c>
      <c r="R86" s="959">
        <f t="shared" si="3"/>
        <v>4.08</v>
      </c>
      <c r="S86" s="926">
        <f t="shared" si="4"/>
        <v>0</v>
      </c>
      <c r="T86" s="959">
        <f t="shared" si="5"/>
        <v>-0.22000000000000064</v>
      </c>
      <c r="U86" s="968">
        <v>60</v>
      </c>
      <c r="V86" s="527">
        <v>133</v>
      </c>
      <c r="W86" s="527">
        <v>73</v>
      </c>
      <c r="X86" s="966">
        <v>2.2166666666666668</v>
      </c>
      <c r="Y86" s="964">
        <v>73</v>
      </c>
    </row>
    <row r="87" spans="1:25" ht="14.4" customHeight="1" x14ac:dyDescent="0.3">
      <c r="A87" s="929" t="s">
        <v>3663</v>
      </c>
      <c r="B87" s="894">
        <v>2</v>
      </c>
      <c r="C87" s="895">
        <v>2.23</v>
      </c>
      <c r="D87" s="896">
        <v>38.5</v>
      </c>
      <c r="E87" s="911"/>
      <c r="F87" s="897"/>
      <c r="G87" s="898"/>
      <c r="H87" s="899"/>
      <c r="I87" s="897"/>
      <c r="J87" s="898"/>
      <c r="K87" s="900">
        <v>0.53</v>
      </c>
      <c r="L87" s="899">
        <v>3</v>
      </c>
      <c r="M87" s="899">
        <v>24</v>
      </c>
      <c r="N87" s="901">
        <v>8</v>
      </c>
      <c r="O87" s="899" t="s">
        <v>3510</v>
      </c>
      <c r="P87" s="912" t="s">
        <v>3664</v>
      </c>
      <c r="Q87" s="902">
        <f t="shared" si="3"/>
        <v>-2</v>
      </c>
      <c r="R87" s="958">
        <f t="shared" si="3"/>
        <v>-2.23</v>
      </c>
      <c r="S87" s="902">
        <f t="shared" si="4"/>
        <v>0</v>
      </c>
      <c r="T87" s="958">
        <f t="shared" si="5"/>
        <v>0</v>
      </c>
      <c r="U87" s="967" t="s">
        <v>531</v>
      </c>
      <c r="V87" s="913" t="s">
        <v>531</v>
      </c>
      <c r="W87" s="913" t="s">
        <v>531</v>
      </c>
      <c r="X87" s="965" t="s">
        <v>531</v>
      </c>
      <c r="Y87" s="963"/>
    </row>
    <row r="88" spans="1:25" ht="14.4" customHeight="1" x14ac:dyDescent="0.3">
      <c r="A88" s="929" t="s">
        <v>3665</v>
      </c>
      <c r="B88" s="913"/>
      <c r="C88" s="914"/>
      <c r="D88" s="915"/>
      <c r="E88" s="911"/>
      <c r="F88" s="897"/>
      <c r="G88" s="898"/>
      <c r="H88" s="903">
        <v>1</v>
      </c>
      <c r="I88" s="904">
        <v>3.95</v>
      </c>
      <c r="J88" s="905">
        <v>38</v>
      </c>
      <c r="K88" s="900">
        <v>2.69</v>
      </c>
      <c r="L88" s="899">
        <v>3</v>
      </c>
      <c r="M88" s="899">
        <v>30</v>
      </c>
      <c r="N88" s="901">
        <v>10</v>
      </c>
      <c r="O88" s="899" t="s">
        <v>3510</v>
      </c>
      <c r="P88" s="912" t="s">
        <v>3666</v>
      </c>
      <c r="Q88" s="902">
        <f t="shared" si="3"/>
        <v>1</v>
      </c>
      <c r="R88" s="958">
        <f t="shared" si="3"/>
        <v>3.95</v>
      </c>
      <c r="S88" s="902">
        <f t="shared" si="4"/>
        <v>1</v>
      </c>
      <c r="T88" s="958">
        <f t="shared" si="5"/>
        <v>3.95</v>
      </c>
      <c r="U88" s="967">
        <v>10</v>
      </c>
      <c r="V88" s="913">
        <v>38</v>
      </c>
      <c r="W88" s="913">
        <v>28</v>
      </c>
      <c r="X88" s="965">
        <v>3.8</v>
      </c>
      <c r="Y88" s="963">
        <v>28</v>
      </c>
    </row>
    <row r="89" spans="1:25" ht="14.4" customHeight="1" x14ac:dyDescent="0.3">
      <c r="A89" s="929" t="s">
        <v>3667</v>
      </c>
      <c r="B89" s="894">
        <v>2</v>
      </c>
      <c r="C89" s="895">
        <v>1.33</v>
      </c>
      <c r="D89" s="896">
        <v>24</v>
      </c>
      <c r="E89" s="911"/>
      <c r="F89" s="897"/>
      <c r="G89" s="898"/>
      <c r="H89" s="899">
        <v>1</v>
      </c>
      <c r="I89" s="897">
        <v>0.42</v>
      </c>
      <c r="J89" s="905">
        <v>17</v>
      </c>
      <c r="K89" s="900">
        <v>0.42</v>
      </c>
      <c r="L89" s="899">
        <v>2</v>
      </c>
      <c r="M89" s="899">
        <v>18</v>
      </c>
      <c r="N89" s="901">
        <v>6</v>
      </c>
      <c r="O89" s="899" t="s">
        <v>3510</v>
      </c>
      <c r="P89" s="912" t="s">
        <v>3668</v>
      </c>
      <c r="Q89" s="902">
        <f t="shared" si="3"/>
        <v>-1</v>
      </c>
      <c r="R89" s="958">
        <f t="shared" si="3"/>
        <v>-0.91000000000000014</v>
      </c>
      <c r="S89" s="902">
        <f t="shared" si="4"/>
        <v>1</v>
      </c>
      <c r="T89" s="958">
        <f t="shared" si="5"/>
        <v>0.42</v>
      </c>
      <c r="U89" s="967">
        <v>6</v>
      </c>
      <c r="V89" s="913">
        <v>17</v>
      </c>
      <c r="W89" s="913">
        <v>11</v>
      </c>
      <c r="X89" s="965">
        <v>2.8333333333333335</v>
      </c>
      <c r="Y89" s="963">
        <v>11</v>
      </c>
    </row>
    <row r="90" spans="1:25" ht="14.4" customHeight="1" x14ac:dyDescent="0.3">
      <c r="A90" s="930" t="s">
        <v>3669</v>
      </c>
      <c r="B90" s="927"/>
      <c r="C90" s="928"/>
      <c r="D90" s="910"/>
      <c r="E90" s="918">
        <v>1</v>
      </c>
      <c r="F90" s="919">
        <v>0.87</v>
      </c>
      <c r="G90" s="906">
        <v>26</v>
      </c>
      <c r="H90" s="923"/>
      <c r="I90" s="919"/>
      <c r="J90" s="906"/>
      <c r="K90" s="922">
        <v>0.62</v>
      </c>
      <c r="L90" s="923">
        <v>2</v>
      </c>
      <c r="M90" s="923">
        <v>21</v>
      </c>
      <c r="N90" s="924">
        <v>7</v>
      </c>
      <c r="O90" s="923" t="s">
        <v>3510</v>
      </c>
      <c r="P90" s="925" t="s">
        <v>3670</v>
      </c>
      <c r="Q90" s="926">
        <f t="shared" si="3"/>
        <v>0</v>
      </c>
      <c r="R90" s="959">
        <f t="shared" si="3"/>
        <v>0</v>
      </c>
      <c r="S90" s="926">
        <f t="shared" si="4"/>
        <v>-1</v>
      </c>
      <c r="T90" s="959">
        <f t="shared" si="5"/>
        <v>-0.87</v>
      </c>
      <c r="U90" s="968" t="s">
        <v>531</v>
      </c>
      <c r="V90" s="527" t="s">
        <v>531</v>
      </c>
      <c r="W90" s="527" t="s">
        <v>531</v>
      </c>
      <c r="X90" s="966" t="s">
        <v>531</v>
      </c>
      <c r="Y90" s="964"/>
    </row>
    <row r="91" spans="1:25" ht="14.4" customHeight="1" x14ac:dyDescent="0.3">
      <c r="A91" s="929" t="s">
        <v>3671</v>
      </c>
      <c r="B91" s="913"/>
      <c r="C91" s="914"/>
      <c r="D91" s="915"/>
      <c r="E91" s="911">
        <v>1</v>
      </c>
      <c r="F91" s="897">
        <v>0.36</v>
      </c>
      <c r="G91" s="898">
        <v>2</v>
      </c>
      <c r="H91" s="903">
        <v>3</v>
      </c>
      <c r="I91" s="904">
        <v>1.87</v>
      </c>
      <c r="J91" s="905">
        <v>18.7</v>
      </c>
      <c r="K91" s="900">
        <v>0.36</v>
      </c>
      <c r="L91" s="899">
        <v>2</v>
      </c>
      <c r="M91" s="899">
        <v>15</v>
      </c>
      <c r="N91" s="901">
        <v>5</v>
      </c>
      <c r="O91" s="899" t="s">
        <v>3510</v>
      </c>
      <c r="P91" s="912" t="s">
        <v>3672</v>
      </c>
      <c r="Q91" s="902">
        <f t="shared" si="3"/>
        <v>3</v>
      </c>
      <c r="R91" s="958">
        <f t="shared" si="3"/>
        <v>1.87</v>
      </c>
      <c r="S91" s="902">
        <f t="shared" si="4"/>
        <v>2</v>
      </c>
      <c r="T91" s="958">
        <f t="shared" si="5"/>
        <v>1.5100000000000002</v>
      </c>
      <c r="U91" s="967">
        <v>15</v>
      </c>
      <c r="V91" s="913">
        <v>56.099999999999994</v>
      </c>
      <c r="W91" s="913">
        <v>41.099999999999994</v>
      </c>
      <c r="X91" s="965">
        <v>3.7399999999999998</v>
      </c>
      <c r="Y91" s="963">
        <v>41</v>
      </c>
    </row>
    <row r="92" spans="1:25" ht="14.4" customHeight="1" x14ac:dyDescent="0.3">
      <c r="A92" s="930" t="s">
        <v>3673</v>
      </c>
      <c r="B92" s="527">
        <v>2</v>
      </c>
      <c r="C92" s="917">
        <v>3.44</v>
      </c>
      <c r="D92" s="916">
        <v>47</v>
      </c>
      <c r="E92" s="918"/>
      <c r="F92" s="919"/>
      <c r="G92" s="906"/>
      <c r="H92" s="920">
        <v>1</v>
      </c>
      <c r="I92" s="921">
        <v>0.48</v>
      </c>
      <c r="J92" s="908">
        <v>18</v>
      </c>
      <c r="K92" s="922">
        <v>0.48</v>
      </c>
      <c r="L92" s="923">
        <v>2</v>
      </c>
      <c r="M92" s="923">
        <v>21</v>
      </c>
      <c r="N92" s="924">
        <v>7</v>
      </c>
      <c r="O92" s="923" t="s">
        <v>3510</v>
      </c>
      <c r="P92" s="925" t="s">
        <v>3674</v>
      </c>
      <c r="Q92" s="926">
        <f t="shared" si="3"/>
        <v>-1</v>
      </c>
      <c r="R92" s="959">
        <f t="shared" si="3"/>
        <v>-2.96</v>
      </c>
      <c r="S92" s="926">
        <f t="shared" si="4"/>
        <v>1</v>
      </c>
      <c r="T92" s="959">
        <f t="shared" si="5"/>
        <v>0.48</v>
      </c>
      <c r="U92" s="968">
        <v>7</v>
      </c>
      <c r="V92" s="527">
        <v>18</v>
      </c>
      <c r="W92" s="527">
        <v>11</v>
      </c>
      <c r="X92" s="966">
        <v>2.5714285714285716</v>
      </c>
      <c r="Y92" s="964">
        <v>11</v>
      </c>
    </row>
    <row r="93" spans="1:25" ht="14.4" customHeight="1" x14ac:dyDescent="0.3">
      <c r="A93" s="930" t="s">
        <v>3675</v>
      </c>
      <c r="B93" s="527"/>
      <c r="C93" s="917"/>
      <c r="D93" s="916"/>
      <c r="E93" s="918"/>
      <c r="F93" s="919"/>
      <c r="G93" s="906"/>
      <c r="H93" s="920">
        <v>1</v>
      </c>
      <c r="I93" s="921">
        <v>0.65</v>
      </c>
      <c r="J93" s="908">
        <v>24</v>
      </c>
      <c r="K93" s="922">
        <v>0.65</v>
      </c>
      <c r="L93" s="923">
        <v>3</v>
      </c>
      <c r="M93" s="923">
        <v>24</v>
      </c>
      <c r="N93" s="924">
        <v>8</v>
      </c>
      <c r="O93" s="923" t="s">
        <v>3510</v>
      </c>
      <c r="P93" s="925" t="s">
        <v>3676</v>
      </c>
      <c r="Q93" s="926">
        <f t="shared" si="3"/>
        <v>1</v>
      </c>
      <c r="R93" s="959">
        <f t="shared" si="3"/>
        <v>0.65</v>
      </c>
      <c r="S93" s="926">
        <f t="shared" si="4"/>
        <v>1</v>
      </c>
      <c r="T93" s="959">
        <f t="shared" si="5"/>
        <v>0.65</v>
      </c>
      <c r="U93" s="968">
        <v>8</v>
      </c>
      <c r="V93" s="527">
        <v>24</v>
      </c>
      <c r="W93" s="527">
        <v>16</v>
      </c>
      <c r="X93" s="966">
        <v>3</v>
      </c>
      <c r="Y93" s="964">
        <v>16</v>
      </c>
    </row>
    <row r="94" spans="1:25" ht="14.4" customHeight="1" x14ac:dyDescent="0.3">
      <c r="A94" s="929" t="s">
        <v>3677</v>
      </c>
      <c r="B94" s="913">
        <v>1</v>
      </c>
      <c r="C94" s="914">
        <v>0.36</v>
      </c>
      <c r="D94" s="915">
        <v>11</v>
      </c>
      <c r="E94" s="911">
        <v>1</v>
      </c>
      <c r="F94" s="897">
        <v>0.44</v>
      </c>
      <c r="G94" s="898">
        <v>15</v>
      </c>
      <c r="H94" s="903">
        <v>1</v>
      </c>
      <c r="I94" s="904">
        <v>0.7</v>
      </c>
      <c r="J94" s="905">
        <v>21</v>
      </c>
      <c r="K94" s="900">
        <v>0.3</v>
      </c>
      <c r="L94" s="899">
        <v>1</v>
      </c>
      <c r="M94" s="899">
        <v>12</v>
      </c>
      <c r="N94" s="901">
        <v>4</v>
      </c>
      <c r="O94" s="899" t="s">
        <v>3510</v>
      </c>
      <c r="P94" s="912" t="s">
        <v>3678</v>
      </c>
      <c r="Q94" s="902">
        <f t="shared" si="3"/>
        <v>0</v>
      </c>
      <c r="R94" s="958">
        <f t="shared" si="3"/>
        <v>0.33999999999999997</v>
      </c>
      <c r="S94" s="902">
        <f t="shared" si="4"/>
        <v>0</v>
      </c>
      <c r="T94" s="958">
        <f t="shared" si="5"/>
        <v>0.25999999999999995</v>
      </c>
      <c r="U94" s="967">
        <v>4</v>
      </c>
      <c r="V94" s="913">
        <v>21</v>
      </c>
      <c r="W94" s="913">
        <v>17</v>
      </c>
      <c r="X94" s="965">
        <v>5.25</v>
      </c>
      <c r="Y94" s="963">
        <v>17</v>
      </c>
    </row>
    <row r="95" spans="1:25" ht="14.4" customHeight="1" x14ac:dyDescent="0.3">
      <c r="A95" s="930" t="s">
        <v>3679</v>
      </c>
      <c r="B95" s="527">
        <v>2</v>
      </c>
      <c r="C95" s="917">
        <v>1.99</v>
      </c>
      <c r="D95" s="916">
        <v>29</v>
      </c>
      <c r="E95" s="918"/>
      <c r="F95" s="919"/>
      <c r="G95" s="906"/>
      <c r="H95" s="920">
        <v>3</v>
      </c>
      <c r="I95" s="921">
        <v>2.4300000000000002</v>
      </c>
      <c r="J95" s="908">
        <v>24.7</v>
      </c>
      <c r="K95" s="922">
        <v>0.37</v>
      </c>
      <c r="L95" s="923">
        <v>2</v>
      </c>
      <c r="M95" s="923">
        <v>15</v>
      </c>
      <c r="N95" s="924">
        <v>5</v>
      </c>
      <c r="O95" s="923" t="s">
        <v>3510</v>
      </c>
      <c r="P95" s="925" t="s">
        <v>3680</v>
      </c>
      <c r="Q95" s="926">
        <f t="shared" si="3"/>
        <v>1</v>
      </c>
      <c r="R95" s="959">
        <f t="shared" si="3"/>
        <v>0.44000000000000017</v>
      </c>
      <c r="S95" s="926">
        <f t="shared" si="4"/>
        <v>3</v>
      </c>
      <c r="T95" s="959">
        <f t="shared" si="5"/>
        <v>2.4300000000000002</v>
      </c>
      <c r="U95" s="968">
        <v>15</v>
      </c>
      <c r="V95" s="527">
        <v>74.099999999999994</v>
      </c>
      <c r="W95" s="527">
        <v>59.099999999999994</v>
      </c>
      <c r="X95" s="966">
        <v>4.9399999999999995</v>
      </c>
      <c r="Y95" s="964">
        <v>59</v>
      </c>
    </row>
    <row r="96" spans="1:25" ht="14.4" customHeight="1" x14ac:dyDescent="0.3">
      <c r="A96" s="929" t="s">
        <v>3681</v>
      </c>
      <c r="B96" s="913"/>
      <c r="C96" s="914"/>
      <c r="D96" s="915"/>
      <c r="E96" s="911"/>
      <c r="F96" s="897"/>
      <c r="G96" s="898"/>
      <c r="H96" s="903">
        <v>1</v>
      </c>
      <c r="I96" s="904">
        <v>0.96</v>
      </c>
      <c r="J96" s="905">
        <v>17</v>
      </c>
      <c r="K96" s="900">
        <v>0.95</v>
      </c>
      <c r="L96" s="899">
        <v>3</v>
      </c>
      <c r="M96" s="899">
        <v>30</v>
      </c>
      <c r="N96" s="901">
        <v>10</v>
      </c>
      <c r="O96" s="899" t="s">
        <v>3510</v>
      </c>
      <c r="P96" s="912" t="s">
        <v>3682</v>
      </c>
      <c r="Q96" s="902">
        <f t="shared" si="3"/>
        <v>1</v>
      </c>
      <c r="R96" s="958">
        <f t="shared" si="3"/>
        <v>0.96</v>
      </c>
      <c r="S96" s="902">
        <f t="shared" si="4"/>
        <v>1</v>
      </c>
      <c r="T96" s="958">
        <f t="shared" si="5"/>
        <v>0.96</v>
      </c>
      <c r="U96" s="967">
        <v>10</v>
      </c>
      <c r="V96" s="913">
        <v>17</v>
      </c>
      <c r="W96" s="913">
        <v>7</v>
      </c>
      <c r="X96" s="965">
        <v>1.7</v>
      </c>
      <c r="Y96" s="963">
        <v>7</v>
      </c>
    </row>
    <row r="97" spans="1:25" ht="14.4" customHeight="1" x14ac:dyDescent="0.3">
      <c r="A97" s="929" t="s">
        <v>3683</v>
      </c>
      <c r="B97" s="913">
        <v>1</v>
      </c>
      <c r="C97" s="914">
        <v>0.56000000000000005</v>
      </c>
      <c r="D97" s="915">
        <v>13</v>
      </c>
      <c r="E97" s="911">
        <v>1</v>
      </c>
      <c r="F97" s="897">
        <v>0.79</v>
      </c>
      <c r="G97" s="898">
        <v>22</v>
      </c>
      <c r="H97" s="903">
        <v>1</v>
      </c>
      <c r="I97" s="904">
        <v>1.4</v>
      </c>
      <c r="J97" s="905">
        <v>22</v>
      </c>
      <c r="K97" s="900">
        <v>0.56000000000000005</v>
      </c>
      <c r="L97" s="899">
        <v>2</v>
      </c>
      <c r="M97" s="899">
        <v>18</v>
      </c>
      <c r="N97" s="901">
        <v>6</v>
      </c>
      <c r="O97" s="899" t="s">
        <v>3510</v>
      </c>
      <c r="P97" s="912" t="s">
        <v>3684</v>
      </c>
      <c r="Q97" s="902">
        <f t="shared" si="3"/>
        <v>0</v>
      </c>
      <c r="R97" s="958">
        <f t="shared" si="3"/>
        <v>0.83999999999999986</v>
      </c>
      <c r="S97" s="902">
        <f t="shared" si="4"/>
        <v>0</v>
      </c>
      <c r="T97" s="958">
        <f t="shared" si="5"/>
        <v>0.60999999999999988</v>
      </c>
      <c r="U97" s="967">
        <v>6</v>
      </c>
      <c r="V97" s="913">
        <v>22</v>
      </c>
      <c r="W97" s="913">
        <v>16</v>
      </c>
      <c r="X97" s="965">
        <v>3.6666666666666665</v>
      </c>
      <c r="Y97" s="963">
        <v>16</v>
      </c>
    </row>
    <row r="98" spans="1:25" ht="14.4" customHeight="1" x14ac:dyDescent="0.3">
      <c r="A98" s="930" t="s">
        <v>3685</v>
      </c>
      <c r="B98" s="527"/>
      <c r="C98" s="917"/>
      <c r="D98" s="916"/>
      <c r="E98" s="918"/>
      <c r="F98" s="919"/>
      <c r="G98" s="906"/>
      <c r="H98" s="920">
        <v>1</v>
      </c>
      <c r="I98" s="921">
        <v>0.95</v>
      </c>
      <c r="J98" s="908">
        <v>25</v>
      </c>
      <c r="K98" s="922">
        <v>0.93</v>
      </c>
      <c r="L98" s="923">
        <v>3</v>
      </c>
      <c r="M98" s="923">
        <v>27</v>
      </c>
      <c r="N98" s="924">
        <v>9</v>
      </c>
      <c r="O98" s="923" t="s">
        <v>3510</v>
      </c>
      <c r="P98" s="925" t="s">
        <v>3686</v>
      </c>
      <c r="Q98" s="926">
        <f t="shared" si="3"/>
        <v>1</v>
      </c>
      <c r="R98" s="959">
        <f t="shared" si="3"/>
        <v>0.95</v>
      </c>
      <c r="S98" s="926">
        <f t="shared" si="4"/>
        <v>1</v>
      </c>
      <c r="T98" s="959">
        <f t="shared" si="5"/>
        <v>0.95</v>
      </c>
      <c r="U98" s="968">
        <v>9</v>
      </c>
      <c r="V98" s="527">
        <v>25</v>
      </c>
      <c r="W98" s="527">
        <v>16</v>
      </c>
      <c r="X98" s="966">
        <v>2.7777777777777777</v>
      </c>
      <c r="Y98" s="964">
        <v>16</v>
      </c>
    </row>
    <row r="99" spans="1:25" ht="14.4" customHeight="1" x14ac:dyDescent="0.3">
      <c r="A99" s="929" t="s">
        <v>3687</v>
      </c>
      <c r="B99" s="894">
        <v>1</v>
      </c>
      <c r="C99" s="895">
        <v>0.98</v>
      </c>
      <c r="D99" s="896">
        <v>26</v>
      </c>
      <c r="E99" s="911"/>
      <c r="F99" s="897"/>
      <c r="G99" s="898"/>
      <c r="H99" s="899"/>
      <c r="I99" s="897"/>
      <c r="J99" s="898"/>
      <c r="K99" s="900">
        <v>0.32</v>
      </c>
      <c r="L99" s="899">
        <v>1</v>
      </c>
      <c r="M99" s="899">
        <v>12</v>
      </c>
      <c r="N99" s="901">
        <v>4</v>
      </c>
      <c r="O99" s="899" t="s">
        <v>3510</v>
      </c>
      <c r="P99" s="912" t="s">
        <v>3688</v>
      </c>
      <c r="Q99" s="902">
        <f t="shared" si="3"/>
        <v>-1</v>
      </c>
      <c r="R99" s="958">
        <f t="shared" si="3"/>
        <v>-0.98</v>
      </c>
      <c r="S99" s="902">
        <f t="shared" si="4"/>
        <v>0</v>
      </c>
      <c r="T99" s="958">
        <f t="shared" si="5"/>
        <v>0</v>
      </c>
      <c r="U99" s="967" t="s">
        <v>531</v>
      </c>
      <c r="V99" s="913" t="s">
        <v>531</v>
      </c>
      <c r="W99" s="913" t="s">
        <v>531</v>
      </c>
      <c r="X99" s="965" t="s">
        <v>531</v>
      </c>
      <c r="Y99" s="963"/>
    </row>
    <row r="100" spans="1:25" ht="14.4" customHeight="1" x14ac:dyDescent="0.3">
      <c r="A100" s="929" t="s">
        <v>3689</v>
      </c>
      <c r="B100" s="913">
        <v>1</v>
      </c>
      <c r="C100" s="914">
        <v>0.97</v>
      </c>
      <c r="D100" s="915">
        <v>25</v>
      </c>
      <c r="E100" s="911"/>
      <c r="F100" s="897"/>
      <c r="G100" s="898"/>
      <c r="H100" s="903"/>
      <c r="I100" s="904"/>
      <c r="J100" s="909"/>
      <c r="K100" s="900">
        <v>0.45</v>
      </c>
      <c r="L100" s="899">
        <v>2</v>
      </c>
      <c r="M100" s="899">
        <v>15</v>
      </c>
      <c r="N100" s="901">
        <v>5</v>
      </c>
      <c r="O100" s="899" t="s">
        <v>3510</v>
      </c>
      <c r="P100" s="912" t="s">
        <v>3690</v>
      </c>
      <c r="Q100" s="902">
        <f t="shared" si="3"/>
        <v>-1</v>
      </c>
      <c r="R100" s="958">
        <f t="shared" si="3"/>
        <v>-0.97</v>
      </c>
      <c r="S100" s="902">
        <f t="shared" si="4"/>
        <v>0</v>
      </c>
      <c r="T100" s="958">
        <f t="shared" si="5"/>
        <v>0</v>
      </c>
      <c r="U100" s="967" t="s">
        <v>531</v>
      </c>
      <c r="V100" s="913" t="s">
        <v>531</v>
      </c>
      <c r="W100" s="913" t="s">
        <v>531</v>
      </c>
      <c r="X100" s="965" t="s">
        <v>531</v>
      </c>
      <c r="Y100" s="963"/>
    </row>
    <row r="101" spans="1:25" ht="14.4" customHeight="1" x14ac:dyDescent="0.3">
      <c r="A101" s="930" t="s">
        <v>3691</v>
      </c>
      <c r="B101" s="527"/>
      <c r="C101" s="917"/>
      <c r="D101" s="916"/>
      <c r="E101" s="918"/>
      <c r="F101" s="919"/>
      <c r="G101" s="906"/>
      <c r="H101" s="920">
        <v>1</v>
      </c>
      <c r="I101" s="921">
        <v>0.66</v>
      </c>
      <c r="J101" s="908">
        <v>20</v>
      </c>
      <c r="K101" s="922">
        <v>0.64</v>
      </c>
      <c r="L101" s="923">
        <v>2</v>
      </c>
      <c r="M101" s="923">
        <v>21</v>
      </c>
      <c r="N101" s="924">
        <v>7</v>
      </c>
      <c r="O101" s="923" t="s">
        <v>3510</v>
      </c>
      <c r="P101" s="925" t="s">
        <v>3692</v>
      </c>
      <c r="Q101" s="926">
        <f t="shared" si="3"/>
        <v>1</v>
      </c>
      <c r="R101" s="959">
        <f t="shared" si="3"/>
        <v>0.66</v>
      </c>
      <c r="S101" s="926">
        <f t="shared" si="4"/>
        <v>1</v>
      </c>
      <c r="T101" s="959">
        <f t="shared" si="5"/>
        <v>0.66</v>
      </c>
      <c r="U101" s="968">
        <v>7</v>
      </c>
      <c r="V101" s="527">
        <v>20</v>
      </c>
      <c r="W101" s="527">
        <v>13</v>
      </c>
      <c r="X101" s="966">
        <v>2.8571428571428572</v>
      </c>
      <c r="Y101" s="964">
        <v>13</v>
      </c>
    </row>
    <row r="102" spans="1:25" ht="14.4" customHeight="1" x14ac:dyDescent="0.3">
      <c r="A102" s="929" t="s">
        <v>3693</v>
      </c>
      <c r="B102" s="913"/>
      <c r="C102" s="914"/>
      <c r="D102" s="915"/>
      <c r="E102" s="903">
        <v>1</v>
      </c>
      <c r="F102" s="904">
        <v>4.2699999999999996</v>
      </c>
      <c r="G102" s="909">
        <v>21</v>
      </c>
      <c r="H102" s="899"/>
      <c r="I102" s="897"/>
      <c r="J102" s="898"/>
      <c r="K102" s="900">
        <v>4.2699999999999996</v>
      </c>
      <c r="L102" s="899">
        <v>2</v>
      </c>
      <c r="M102" s="899">
        <v>21</v>
      </c>
      <c r="N102" s="901">
        <v>7</v>
      </c>
      <c r="O102" s="899" t="s">
        <v>3510</v>
      </c>
      <c r="P102" s="912" t="s">
        <v>3694</v>
      </c>
      <c r="Q102" s="902">
        <f t="shared" si="3"/>
        <v>0</v>
      </c>
      <c r="R102" s="958">
        <f t="shared" si="3"/>
        <v>0</v>
      </c>
      <c r="S102" s="902">
        <f t="shared" si="4"/>
        <v>-1</v>
      </c>
      <c r="T102" s="958">
        <f t="shared" si="5"/>
        <v>-4.2699999999999996</v>
      </c>
      <c r="U102" s="967" t="s">
        <v>531</v>
      </c>
      <c r="V102" s="913" t="s">
        <v>531</v>
      </c>
      <c r="W102" s="913" t="s">
        <v>531</v>
      </c>
      <c r="X102" s="965" t="s">
        <v>531</v>
      </c>
      <c r="Y102" s="963"/>
    </row>
    <row r="103" spans="1:25" ht="14.4" customHeight="1" x14ac:dyDescent="0.3">
      <c r="A103" s="929" t="s">
        <v>3695</v>
      </c>
      <c r="B103" s="913"/>
      <c r="C103" s="914"/>
      <c r="D103" s="915"/>
      <c r="E103" s="903">
        <v>1</v>
      </c>
      <c r="F103" s="904">
        <v>4.29</v>
      </c>
      <c r="G103" s="909">
        <v>43</v>
      </c>
      <c r="H103" s="899"/>
      <c r="I103" s="897"/>
      <c r="J103" s="898"/>
      <c r="K103" s="900">
        <v>2.65</v>
      </c>
      <c r="L103" s="899">
        <v>3</v>
      </c>
      <c r="M103" s="899">
        <v>27</v>
      </c>
      <c r="N103" s="901">
        <v>9</v>
      </c>
      <c r="O103" s="899" t="s">
        <v>3510</v>
      </c>
      <c r="P103" s="912" t="s">
        <v>3696</v>
      </c>
      <c r="Q103" s="902">
        <f t="shared" si="3"/>
        <v>0</v>
      </c>
      <c r="R103" s="958">
        <f t="shared" si="3"/>
        <v>0</v>
      </c>
      <c r="S103" s="902">
        <f t="shared" si="4"/>
        <v>-1</v>
      </c>
      <c r="T103" s="958">
        <f t="shared" si="5"/>
        <v>-4.29</v>
      </c>
      <c r="U103" s="967" t="s">
        <v>531</v>
      </c>
      <c r="V103" s="913" t="s">
        <v>531</v>
      </c>
      <c r="W103" s="913" t="s">
        <v>531</v>
      </c>
      <c r="X103" s="965" t="s">
        <v>531</v>
      </c>
      <c r="Y103" s="963"/>
    </row>
    <row r="104" spans="1:25" ht="14.4" customHeight="1" x14ac:dyDescent="0.3">
      <c r="A104" s="929" t="s">
        <v>3697</v>
      </c>
      <c r="B104" s="913"/>
      <c r="C104" s="914"/>
      <c r="D104" s="915"/>
      <c r="E104" s="911"/>
      <c r="F104" s="897"/>
      <c r="G104" s="898"/>
      <c r="H104" s="903">
        <v>1</v>
      </c>
      <c r="I104" s="904">
        <v>3.29</v>
      </c>
      <c r="J104" s="905">
        <v>24</v>
      </c>
      <c r="K104" s="900">
        <v>3.29</v>
      </c>
      <c r="L104" s="899">
        <v>4</v>
      </c>
      <c r="M104" s="899">
        <v>36</v>
      </c>
      <c r="N104" s="901">
        <v>12</v>
      </c>
      <c r="O104" s="899" t="s">
        <v>3510</v>
      </c>
      <c r="P104" s="912" t="s">
        <v>3698</v>
      </c>
      <c r="Q104" s="902">
        <f t="shared" si="3"/>
        <v>1</v>
      </c>
      <c r="R104" s="958">
        <f t="shared" si="3"/>
        <v>3.29</v>
      </c>
      <c r="S104" s="902">
        <f t="shared" si="4"/>
        <v>1</v>
      </c>
      <c r="T104" s="958">
        <f t="shared" si="5"/>
        <v>3.29</v>
      </c>
      <c r="U104" s="967">
        <v>12</v>
      </c>
      <c r="V104" s="913">
        <v>24</v>
      </c>
      <c r="W104" s="913">
        <v>12</v>
      </c>
      <c r="X104" s="965">
        <v>2</v>
      </c>
      <c r="Y104" s="963">
        <v>12</v>
      </c>
    </row>
    <row r="105" spans="1:25" ht="14.4" customHeight="1" x14ac:dyDescent="0.3">
      <c r="A105" s="930" t="s">
        <v>3699</v>
      </c>
      <c r="B105" s="527">
        <v>1</v>
      </c>
      <c r="C105" s="917">
        <v>5.28</v>
      </c>
      <c r="D105" s="916">
        <v>53</v>
      </c>
      <c r="E105" s="918"/>
      <c r="F105" s="919"/>
      <c r="G105" s="906"/>
      <c r="H105" s="920">
        <v>1</v>
      </c>
      <c r="I105" s="921">
        <v>4.09</v>
      </c>
      <c r="J105" s="908">
        <v>45</v>
      </c>
      <c r="K105" s="922">
        <v>4.09</v>
      </c>
      <c r="L105" s="923">
        <v>5</v>
      </c>
      <c r="M105" s="923">
        <v>45</v>
      </c>
      <c r="N105" s="924">
        <v>15</v>
      </c>
      <c r="O105" s="923" t="s">
        <v>3510</v>
      </c>
      <c r="P105" s="925" t="s">
        <v>3700</v>
      </c>
      <c r="Q105" s="926">
        <f t="shared" si="3"/>
        <v>0</v>
      </c>
      <c r="R105" s="959">
        <f t="shared" si="3"/>
        <v>-1.1900000000000004</v>
      </c>
      <c r="S105" s="926">
        <f t="shared" si="4"/>
        <v>1</v>
      </c>
      <c r="T105" s="959">
        <f t="shared" si="5"/>
        <v>4.09</v>
      </c>
      <c r="U105" s="968">
        <v>15</v>
      </c>
      <c r="V105" s="527">
        <v>45</v>
      </c>
      <c r="W105" s="527">
        <v>30</v>
      </c>
      <c r="X105" s="966">
        <v>3</v>
      </c>
      <c r="Y105" s="964">
        <v>30</v>
      </c>
    </row>
    <row r="106" spans="1:25" ht="14.4" customHeight="1" x14ac:dyDescent="0.3">
      <c r="A106" s="930" t="s">
        <v>3701</v>
      </c>
      <c r="B106" s="527"/>
      <c r="C106" s="917"/>
      <c r="D106" s="916"/>
      <c r="E106" s="918">
        <v>1</v>
      </c>
      <c r="F106" s="919">
        <v>6.37</v>
      </c>
      <c r="G106" s="906">
        <v>37</v>
      </c>
      <c r="H106" s="920"/>
      <c r="I106" s="921"/>
      <c r="J106" s="907"/>
      <c r="K106" s="922">
        <v>6.37</v>
      </c>
      <c r="L106" s="923">
        <v>7</v>
      </c>
      <c r="M106" s="923">
        <v>60</v>
      </c>
      <c r="N106" s="924">
        <v>20</v>
      </c>
      <c r="O106" s="923" t="s">
        <v>3510</v>
      </c>
      <c r="P106" s="925" t="s">
        <v>3702</v>
      </c>
      <c r="Q106" s="926">
        <f t="shared" si="3"/>
        <v>0</v>
      </c>
      <c r="R106" s="959">
        <f t="shared" si="3"/>
        <v>0</v>
      </c>
      <c r="S106" s="926">
        <f t="shared" si="4"/>
        <v>-1</v>
      </c>
      <c r="T106" s="959">
        <f t="shared" si="5"/>
        <v>-6.37</v>
      </c>
      <c r="U106" s="968" t="s">
        <v>531</v>
      </c>
      <c r="V106" s="527" t="s">
        <v>531</v>
      </c>
      <c r="W106" s="527" t="s">
        <v>531</v>
      </c>
      <c r="X106" s="966" t="s">
        <v>531</v>
      </c>
      <c r="Y106" s="964"/>
    </row>
    <row r="107" spans="1:25" ht="14.4" customHeight="1" x14ac:dyDescent="0.3">
      <c r="A107" s="929" t="s">
        <v>3703</v>
      </c>
      <c r="B107" s="913"/>
      <c r="C107" s="914"/>
      <c r="D107" s="915"/>
      <c r="E107" s="903">
        <v>1</v>
      </c>
      <c r="F107" s="904">
        <v>5.3</v>
      </c>
      <c r="G107" s="909">
        <v>30</v>
      </c>
      <c r="H107" s="899"/>
      <c r="I107" s="897"/>
      <c r="J107" s="898"/>
      <c r="K107" s="900">
        <v>5.3</v>
      </c>
      <c r="L107" s="899">
        <v>5</v>
      </c>
      <c r="M107" s="899">
        <v>45</v>
      </c>
      <c r="N107" s="901">
        <v>15</v>
      </c>
      <c r="O107" s="899" t="s">
        <v>3510</v>
      </c>
      <c r="P107" s="912" t="s">
        <v>3704</v>
      </c>
      <c r="Q107" s="902">
        <f t="shared" si="3"/>
        <v>0</v>
      </c>
      <c r="R107" s="958">
        <f t="shared" si="3"/>
        <v>0</v>
      </c>
      <c r="S107" s="902">
        <f t="shared" si="4"/>
        <v>-1</v>
      </c>
      <c r="T107" s="958">
        <f t="shared" si="5"/>
        <v>-5.3</v>
      </c>
      <c r="U107" s="967" t="s">
        <v>531</v>
      </c>
      <c r="V107" s="913" t="s">
        <v>531</v>
      </c>
      <c r="W107" s="913" t="s">
        <v>531</v>
      </c>
      <c r="X107" s="965" t="s">
        <v>531</v>
      </c>
      <c r="Y107" s="963"/>
    </row>
    <row r="108" spans="1:25" ht="14.4" customHeight="1" x14ac:dyDescent="0.3">
      <c r="A108" s="929" t="s">
        <v>3705</v>
      </c>
      <c r="B108" s="913"/>
      <c r="C108" s="914"/>
      <c r="D108" s="915"/>
      <c r="E108" s="903">
        <v>2</v>
      </c>
      <c r="F108" s="904">
        <v>8.98</v>
      </c>
      <c r="G108" s="909">
        <v>44.5</v>
      </c>
      <c r="H108" s="899">
        <v>1</v>
      </c>
      <c r="I108" s="897">
        <v>4.55</v>
      </c>
      <c r="J108" s="905">
        <v>30</v>
      </c>
      <c r="K108" s="900">
        <v>4.2</v>
      </c>
      <c r="L108" s="899">
        <v>5</v>
      </c>
      <c r="M108" s="899">
        <v>45</v>
      </c>
      <c r="N108" s="901">
        <v>15</v>
      </c>
      <c r="O108" s="899" t="s">
        <v>3510</v>
      </c>
      <c r="P108" s="912" t="s">
        <v>3706</v>
      </c>
      <c r="Q108" s="902">
        <f t="shared" si="3"/>
        <v>1</v>
      </c>
      <c r="R108" s="958">
        <f t="shared" si="3"/>
        <v>4.55</v>
      </c>
      <c r="S108" s="902">
        <f t="shared" si="4"/>
        <v>-1</v>
      </c>
      <c r="T108" s="958">
        <f t="shared" si="5"/>
        <v>-4.4300000000000006</v>
      </c>
      <c r="U108" s="967">
        <v>15</v>
      </c>
      <c r="V108" s="913">
        <v>30</v>
      </c>
      <c r="W108" s="913">
        <v>15</v>
      </c>
      <c r="X108" s="965">
        <v>2</v>
      </c>
      <c r="Y108" s="963">
        <v>15</v>
      </c>
    </row>
    <row r="109" spans="1:25" ht="14.4" customHeight="1" x14ac:dyDescent="0.3">
      <c r="A109" s="929" t="s">
        <v>3707</v>
      </c>
      <c r="B109" s="913"/>
      <c r="C109" s="914"/>
      <c r="D109" s="915"/>
      <c r="E109" s="911"/>
      <c r="F109" s="897"/>
      <c r="G109" s="898"/>
      <c r="H109" s="903">
        <v>1</v>
      </c>
      <c r="I109" s="904">
        <v>7.71</v>
      </c>
      <c r="J109" s="905">
        <v>42</v>
      </c>
      <c r="K109" s="900">
        <v>3.57</v>
      </c>
      <c r="L109" s="899">
        <v>3</v>
      </c>
      <c r="M109" s="899">
        <v>24</v>
      </c>
      <c r="N109" s="901">
        <v>8</v>
      </c>
      <c r="O109" s="899" t="s">
        <v>3510</v>
      </c>
      <c r="P109" s="912" t="s">
        <v>3708</v>
      </c>
      <c r="Q109" s="902">
        <f t="shared" si="3"/>
        <v>1</v>
      </c>
      <c r="R109" s="958">
        <f t="shared" si="3"/>
        <v>7.71</v>
      </c>
      <c r="S109" s="902">
        <f t="shared" si="4"/>
        <v>1</v>
      </c>
      <c r="T109" s="958">
        <f t="shared" si="5"/>
        <v>7.71</v>
      </c>
      <c r="U109" s="967">
        <v>8</v>
      </c>
      <c r="V109" s="913">
        <v>42</v>
      </c>
      <c r="W109" s="913">
        <v>34</v>
      </c>
      <c r="X109" s="965">
        <v>5.25</v>
      </c>
      <c r="Y109" s="963">
        <v>34</v>
      </c>
    </row>
    <row r="110" spans="1:25" ht="14.4" customHeight="1" x14ac:dyDescent="0.3">
      <c r="A110" s="929" t="s">
        <v>3709</v>
      </c>
      <c r="B110" s="913"/>
      <c r="C110" s="914"/>
      <c r="D110" s="915"/>
      <c r="E110" s="903">
        <v>1</v>
      </c>
      <c r="F110" s="904">
        <v>1.6</v>
      </c>
      <c r="G110" s="909">
        <v>28</v>
      </c>
      <c r="H110" s="899"/>
      <c r="I110" s="897"/>
      <c r="J110" s="898"/>
      <c r="K110" s="900">
        <v>1.5</v>
      </c>
      <c r="L110" s="899">
        <v>3</v>
      </c>
      <c r="M110" s="899">
        <v>27</v>
      </c>
      <c r="N110" s="901">
        <v>9</v>
      </c>
      <c r="O110" s="899" t="s">
        <v>3510</v>
      </c>
      <c r="P110" s="912" t="s">
        <v>3710</v>
      </c>
      <c r="Q110" s="902">
        <f t="shared" si="3"/>
        <v>0</v>
      </c>
      <c r="R110" s="958">
        <f t="shared" si="3"/>
        <v>0</v>
      </c>
      <c r="S110" s="902">
        <f t="shared" si="4"/>
        <v>-1</v>
      </c>
      <c r="T110" s="958">
        <f t="shared" si="5"/>
        <v>-1.6</v>
      </c>
      <c r="U110" s="967" t="s">
        <v>531</v>
      </c>
      <c r="V110" s="913" t="s">
        <v>531</v>
      </c>
      <c r="W110" s="913" t="s">
        <v>531</v>
      </c>
      <c r="X110" s="965" t="s">
        <v>531</v>
      </c>
      <c r="Y110" s="963"/>
    </row>
    <row r="111" spans="1:25" ht="14.4" customHeight="1" x14ac:dyDescent="0.3">
      <c r="A111" s="929" t="s">
        <v>3711</v>
      </c>
      <c r="B111" s="913">
        <v>1</v>
      </c>
      <c r="C111" s="914">
        <v>3.15</v>
      </c>
      <c r="D111" s="915">
        <v>42</v>
      </c>
      <c r="E111" s="911"/>
      <c r="F111" s="897"/>
      <c r="G111" s="898"/>
      <c r="H111" s="903"/>
      <c r="I111" s="904"/>
      <c r="J111" s="909"/>
      <c r="K111" s="900">
        <v>1</v>
      </c>
      <c r="L111" s="899">
        <v>2</v>
      </c>
      <c r="M111" s="899">
        <v>18</v>
      </c>
      <c r="N111" s="901">
        <v>6</v>
      </c>
      <c r="O111" s="899" t="s">
        <v>3510</v>
      </c>
      <c r="P111" s="912" t="s">
        <v>3712</v>
      </c>
      <c r="Q111" s="902">
        <f t="shared" si="3"/>
        <v>-1</v>
      </c>
      <c r="R111" s="958">
        <f t="shared" si="3"/>
        <v>-3.15</v>
      </c>
      <c r="S111" s="902">
        <f t="shared" si="4"/>
        <v>0</v>
      </c>
      <c r="T111" s="958">
        <f t="shared" si="5"/>
        <v>0</v>
      </c>
      <c r="U111" s="967" t="s">
        <v>531</v>
      </c>
      <c r="V111" s="913" t="s">
        <v>531</v>
      </c>
      <c r="W111" s="913" t="s">
        <v>531</v>
      </c>
      <c r="X111" s="965" t="s">
        <v>531</v>
      </c>
      <c r="Y111" s="963"/>
    </row>
    <row r="112" spans="1:25" ht="14.4" customHeight="1" x14ac:dyDescent="0.3">
      <c r="A112" s="930" t="s">
        <v>3713</v>
      </c>
      <c r="B112" s="527"/>
      <c r="C112" s="917"/>
      <c r="D112" s="916"/>
      <c r="E112" s="918"/>
      <c r="F112" s="919"/>
      <c r="G112" s="906"/>
      <c r="H112" s="920">
        <v>1</v>
      </c>
      <c r="I112" s="921">
        <v>4.84</v>
      </c>
      <c r="J112" s="908">
        <v>56</v>
      </c>
      <c r="K112" s="922">
        <v>1.72</v>
      </c>
      <c r="L112" s="923">
        <v>3</v>
      </c>
      <c r="M112" s="923">
        <v>27</v>
      </c>
      <c r="N112" s="924">
        <v>9</v>
      </c>
      <c r="O112" s="923" t="s">
        <v>3510</v>
      </c>
      <c r="P112" s="925" t="s">
        <v>3714</v>
      </c>
      <c r="Q112" s="926">
        <f t="shared" si="3"/>
        <v>1</v>
      </c>
      <c r="R112" s="959">
        <f t="shared" si="3"/>
        <v>4.84</v>
      </c>
      <c r="S112" s="926">
        <f t="shared" si="4"/>
        <v>1</v>
      </c>
      <c r="T112" s="959">
        <f t="shared" si="5"/>
        <v>4.84</v>
      </c>
      <c r="U112" s="968">
        <v>9</v>
      </c>
      <c r="V112" s="527">
        <v>56</v>
      </c>
      <c r="W112" s="527">
        <v>47</v>
      </c>
      <c r="X112" s="966">
        <v>6.2222222222222223</v>
      </c>
      <c r="Y112" s="964">
        <v>47</v>
      </c>
    </row>
    <row r="113" spans="1:25" ht="14.4" customHeight="1" x14ac:dyDescent="0.3">
      <c r="A113" s="929" t="s">
        <v>3715</v>
      </c>
      <c r="B113" s="913"/>
      <c r="C113" s="914"/>
      <c r="D113" s="915"/>
      <c r="E113" s="903">
        <v>1</v>
      </c>
      <c r="F113" s="904">
        <v>0.78</v>
      </c>
      <c r="G113" s="909">
        <v>23</v>
      </c>
      <c r="H113" s="899"/>
      <c r="I113" s="897"/>
      <c r="J113" s="898"/>
      <c r="K113" s="900">
        <v>0.55000000000000004</v>
      </c>
      <c r="L113" s="899">
        <v>2</v>
      </c>
      <c r="M113" s="899">
        <v>18</v>
      </c>
      <c r="N113" s="901">
        <v>6</v>
      </c>
      <c r="O113" s="899" t="s">
        <v>3510</v>
      </c>
      <c r="P113" s="912" t="s">
        <v>3716</v>
      </c>
      <c r="Q113" s="902">
        <f t="shared" si="3"/>
        <v>0</v>
      </c>
      <c r="R113" s="958">
        <f t="shared" si="3"/>
        <v>0</v>
      </c>
      <c r="S113" s="902">
        <f t="shared" si="4"/>
        <v>-1</v>
      </c>
      <c r="T113" s="958">
        <f t="shared" si="5"/>
        <v>-0.78</v>
      </c>
      <c r="U113" s="967" t="s">
        <v>531</v>
      </c>
      <c r="V113" s="913" t="s">
        <v>531</v>
      </c>
      <c r="W113" s="913" t="s">
        <v>531</v>
      </c>
      <c r="X113" s="965" t="s">
        <v>531</v>
      </c>
      <c r="Y113" s="963"/>
    </row>
    <row r="114" spans="1:25" ht="14.4" customHeight="1" x14ac:dyDescent="0.3">
      <c r="A114" s="930" t="s">
        <v>3717</v>
      </c>
      <c r="B114" s="527"/>
      <c r="C114" s="917"/>
      <c r="D114" s="916"/>
      <c r="E114" s="920">
        <v>2</v>
      </c>
      <c r="F114" s="921">
        <v>4.8</v>
      </c>
      <c r="G114" s="907">
        <v>60.5</v>
      </c>
      <c r="H114" s="923"/>
      <c r="I114" s="919"/>
      <c r="J114" s="906"/>
      <c r="K114" s="922">
        <v>0.76</v>
      </c>
      <c r="L114" s="923">
        <v>3</v>
      </c>
      <c r="M114" s="923">
        <v>27</v>
      </c>
      <c r="N114" s="924">
        <v>9</v>
      </c>
      <c r="O114" s="923" t="s">
        <v>3510</v>
      </c>
      <c r="P114" s="925" t="s">
        <v>3718</v>
      </c>
      <c r="Q114" s="926">
        <f t="shared" si="3"/>
        <v>0</v>
      </c>
      <c r="R114" s="959">
        <f t="shared" si="3"/>
        <v>0</v>
      </c>
      <c r="S114" s="926">
        <f t="shared" si="4"/>
        <v>-2</v>
      </c>
      <c r="T114" s="959">
        <f t="shared" si="5"/>
        <v>-4.8</v>
      </c>
      <c r="U114" s="968" t="s">
        <v>531</v>
      </c>
      <c r="V114" s="527" t="s">
        <v>531</v>
      </c>
      <c r="W114" s="527" t="s">
        <v>531</v>
      </c>
      <c r="X114" s="966" t="s">
        <v>531</v>
      </c>
      <c r="Y114" s="964"/>
    </row>
    <row r="115" spans="1:25" ht="14.4" customHeight="1" x14ac:dyDescent="0.3">
      <c r="A115" s="929" t="s">
        <v>3719</v>
      </c>
      <c r="B115" s="913"/>
      <c r="C115" s="914"/>
      <c r="D115" s="915"/>
      <c r="E115" s="903">
        <v>1</v>
      </c>
      <c r="F115" s="904">
        <v>1.81</v>
      </c>
      <c r="G115" s="909">
        <v>31</v>
      </c>
      <c r="H115" s="899"/>
      <c r="I115" s="897"/>
      <c r="J115" s="898"/>
      <c r="K115" s="900">
        <v>1.1200000000000001</v>
      </c>
      <c r="L115" s="899">
        <v>3</v>
      </c>
      <c r="M115" s="899">
        <v>27</v>
      </c>
      <c r="N115" s="901">
        <v>9</v>
      </c>
      <c r="O115" s="899" t="s">
        <v>3510</v>
      </c>
      <c r="P115" s="912" t="s">
        <v>3720</v>
      </c>
      <c r="Q115" s="902">
        <f t="shared" si="3"/>
        <v>0</v>
      </c>
      <c r="R115" s="958">
        <f t="shared" si="3"/>
        <v>0</v>
      </c>
      <c r="S115" s="902">
        <f t="shared" si="4"/>
        <v>-1</v>
      </c>
      <c r="T115" s="958">
        <f t="shared" si="5"/>
        <v>-1.81</v>
      </c>
      <c r="U115" s="967" t="s">
        <v>531</v>
      </c>
      <c r="V115" s="913" t="s">
        <v>531</v>
      </c>
      <c r="W115" s="913" t="s">
        <v>531</v>
      </c>
      <c r="X115" s="965" t="s">
        <v>531</v>
      </c>
      <c r="Y115" s="963"/>
    </row>
    <row r="116" spans="1:25" ht="14.4" customHeight="1" x14ac:dyDescent="0.3">
      <c r="A116" s="929" t="s">
        <v>3721</v>
      </c>
      <c r="B116" s="894">
        <v>1</v>
      </c>
      <c r="C116" s="895">
        <v>1.86</v>
      </c>
      <c r="D116" s="896">
        <v>41</v>
      </c>
      <c r="E116" s="911"/>
      <c r="F116" s="897"/>
      <c r="G116" s="898"/>
      <c r="H116" s="899"/>
      <c r="I116" s="897"/>
      <c r="J116" s="898"/>
      <c r="K116" s="900">
        <v>0.6</v>
      </c>
      <c r="L116" s="899">
        <v>2</v>
      </c>
      <c r="M116" s="899">
        <v>18</v>
      </c>
      <c r="N116" s="901">
        <v>6</v>
      </c>
      <c r="O116" s="899" t="s">
        <v>3510</v>
      </c>
      <c r="P116" s="912" t="s">
        <v>3722</v>
      </c>
      <c r="Q116" s="902">
        <f t="shared" si="3"/>
        <v>-1</v>
      </c>
      <c r="R116" s="958">
        <f t="shared" si="3"/>
        <v>-1.86</v>
      </c>
      <c r="S116" s="902">
        <f t="shared" si="4"/>
        <v>0</v>
      </c>
      <c r="T116" s="958">
        <f t="shared" si="5"/>
        <v>0</v>
      </c>
      <c r="U116" s="967" t="s">
        <v>531</v>
      </c>
      <c r="V116" s="913" t="s">
        <v>531</v>
      </c>
      <c r="W116" s="913" t="s">
        <v>531</v>
      </c>
      <c r="X116" s="965" t="s">
        <v>531</v>
      </c>
      <c r="Y116" s="963"/>
    </row>
    <row r="117" spans="1:25" ht="14.4" customHeight="1" x14ac:dyDescent="0.3">
      <c r="A117" s="929" t="s">
        <v>3723</v>
      </c>
      <c r="B117" s="913"/>
      <c r="C117" s="914"/>
      <c r="D117" s="915"/>
      <c r="E117" s="911"/>
      <c r="F117" s="897"/>
      <c r="G117" s="898"/>
      <c r="H117" s="903">
        <v>1</v>
      </c>
      <c r="I117" s="904">
        <v>0.96</v>
      </c>
      <c r="J117" s="905">
        <v>28</v>
      </c>
      <c r="K117" s="900">
        <v>0.39</v>
      </c>
      <c r="L117" s="899">
        <v>2</v>
      </c>
      <c r="M117" s="899">
        <v>15</v>
      </c>
      <c r="N117" s="901">
        <v>5</v>
      </c>
      <c r="O117" s="899" t="s">
        <v>3510</v>
      </c>
      <c r="P117" s="912" t="s">
        <v>3724</v>
      </c>
      <c r="Q117" s="902">
        <f t="shared" si="3"/>
        <v>1</v>
      </c>
      <c r="R117" s="958">
        <f t="shared" si="3"/>
        <v>0.96</v>
      </c>
      <c r="S117" s="902">
        <f t="shared" si="4"/>
        <v>1</v>
      </c>
      <c r="T117" s="958">
        <f t="shared" si="5"/>
        <v>0.96</v>
      </c>
      <c r="U117" s="967">
        <v>5</v>
      </c>
      <c r="V117" s="913">
        <v>28</v>
      </c>
      <c r="W117" s="913">
        <v>23</v>
      </c>
      <c r="X117" s="965">
        <v>5.6</v>
      </c>
      <c r="Y117" s="963">
        <v>23</v>
      </c>
    </row>
    <row r="118" spans="1:25" ht="14.4" customHeight="1" x14ac:dyDescent="0.3">
      <c r="A118" s="930" t="s">
        <v>3725</v>
      </c>
      <c r="B118" s="527"/>
      <c r="C118" s="917"/>
      <c r="D118" s="916"/>
      <c r="E118" s="918"/>
      <c r="F118" s="919"/>
      <c r="G118" s="906"/>
      <c r="H118" s="920">
        <v>1</v>
      </c>
      <c r="I118" s="921">
        <v>1.28</v>
      </c>
      <c r="J118" s="908">
        <v>36</v>
      </c>
      <c r="K118" s="922">
        <v>0.57999999999999996</v>
      </c>
      <c r="L118" s="923">
        <v>2</v>
      </c>
      <c r="M118" s="923">
        <v>21</v>
      </c>
      <c r="N118" s="924">
        <v>7</v>
      </c>
      <c r="O118" s="923" t="s">
        <v>3510</v>
      </c>
      <c r="P118" s="925" t="s">
        <v>3724</v>
      </c>
      <c r="Q118" s="926">
        <f t="shared" si="3"/>
        <v>1</v>
      </c>
      <c r="R118" s="959">
        <f t="shared" si="3"/>
        <v>1.28</v>
      </c>
      <c r="S118" s="926">
        <f t="shared" si="4"/>
        <v>1</v>
      </c>
      <c r="T118" s="959">
        <f t="shared" si="5"/>
        <v>1.28</v>
      </c>
      <c r="U118" s="968">
        <v>7</v>
      </c>
      <c r="V118" s="527">
        <v>36</v>
      </c>
      <c r="W118" s="527">
        <v>29</v>
      </c>
      <c r="X118" s="966">
        <v>5.1428571428571432</v>
      </c>
      <c r="Y118" s="964">
        <v>29</v>
      </c>
    </row>
    <row r="119" spans="1:25" ht="14.4" customHeight="1" x14ac:dyDescent="0.3">
      <c r="A119" s="929" t="s">
        <v>3726</v>
      </c>
      <c r="B119" s="894">
        <v>1</v>
      </c>
      <c r="C119" s="895">
        <v>0.91</v>
      </c>
      <c r="D119" s="896">
        <v>27</v>
      </c>
      <c r="E119" s="911"/>
      <c r="F119" s="897"/>
      <c r="G119" s="898"/>
      <c r="H119" s="899"/>
      <c r="I119" s="897"/>
      <c r="J119" s="898"/>
      <c r="K119" s="900">
        <v>0.38</v>
      </c>
      <c r="L119" s="899">
        <v>2</v>
      </c>
      <c r="M119" s="899">
        <v>15</v>
      </c>
      <c r="N119" s="901">
        <v>5</v>
      </c>
      <c r="O119" s="899" t="s">
        <v>3510</v>
      </c>
      <c r="P119" s="912" t="s">
        <v>3727</v>
      </c>
      <c r="Q119" s="902">
        <f t="shared" si="3"/>
        <v>-1</v>
      </c>
      <c r="R119" s="958">
        <f t="shared" si="3"/>
        <v>-0.91</v>
      </c>
      <c r="S119" s="902">
        <f t="shared" si="4"/>
        <v>0</v>
      </c>
      <c r="T119" s="958">
        <f t="shared" si="5"/>
        <v>0</v>
      </c>
      <c r="U119" s="967" t="s">
        <v>531</v>
      </c>
      <c r="V119" s="913" t="s">
        <v>531</v>
      </c>
      <c r="W119" s="913" t="s">
        <v>531</v>
      </c>
      <c r="X119" s="965" t="s">
        <v>531</v>
      </c>
      <c r="Y119" s="963"/>
    </row>
    <row r="120" spans="1:25" ht="14.4" customHeight="1" x14ac:dyDescent="0.3">
      <c r="A120" s="930" t="s">
        <v>3728</v>
      </c>
      <c r="B120" s="927">
        <v>1</v>
      </c>
      <c r="C120" s="928">
        <v>0.55000000000000004</v>
      </c>
      <c r="D120" s="910">
        <v>17</v>
      </c>
      <c r="E120" s="918"/>
      <c r="F120" s="919"/>
      <c r="G120" s="906"/>
      <c r="H120" s="923"/>
      <c r="I120" s="919"/>
      <c r="J120" s="906"/>
      <c r="K120" s="922">
        <v>0.55000000000000004</v>
      </c>
      <c r="L120" s="923">
        <v>2</v>
      </c>
      <c r="M120" s="923">
        <v>18</v>
      </c>
      <c r="N120" s="924">
        <v>6</v>
      </c>
      <c r="O120" s="923" t="s">
        <v>3510</v>
      </c>
      <c r="P120" s="925" t="s">
        <v>3729</v>
      </c>
      <c r="Q120" s="926">
        <f t="shared" si="3"/>
        <v>-1</v>
      </c>
      <c r="R120" s="959">
        <f t="shared" si="3"/>
        <v>-0.55000000000000004</v>
      </c>
      <c r="S120" s="926">
        <f t="shared" si="4"/>
        <v>0</v>
      </c>
      <c r="T120" s="959">
        <f t="shared" si="5"/>
        <v>0</v>
      </c>
      <c r="U120" s="968" t="s">
        <v>531</v>
      </c>
      <c r="V120" s="527" t="s">
        <v>531</v>
      </c>
      <c r="W120" s="527" t="s">
        <v>531</v>
      </c>
      <c r="X120" s="966" t="s">
        <v>531</v>
      </c>
      <c r="Y120" s="964"/>
    </row>
    <row r="121" spans="1:25" ht="14.4" customHeight="1" x14ac:dyDescent="0.3">
      <c r="A121" s="930" t="s">
        <v>3730</v>
      </c>
      <c r="B121" s="927">
        <v>1</v>
      </c>
      <c r="C121" s="928">
        <v>2.79</v>
      </c>
      <c r="D121" s="910">
        <v>46</v>
      </c>
      <c r="E121" s="918"/>
      <c r="F121" s="919"/>
      <c r="G121" s="906"/>
      <c r="H121" s="923"/>
      <c r="I121" s="919"/>
      <c r="J121" s="906"/>
      <c r="K121" s="922">
        <v>1.05</v>
      </c>
      <c r="L121" s="923">
        <v>3</v>
      </c>
      <c r="M121" s="923">
        <v>27</v>
      </c>
      <c r="N121" s="924">
        <v>9</v>
      </c>
      <c r="O121" s="923" t="s">
        <v>3510</v>
      </c>
      <c r="P121" s="925" t="s">
        <v>3731</v>
      </c>
      <c r="Q121" s="926">
        <f t="shared" si="3"/>
        <v>-1</v>
      </c>
      <c r="R121" s="959">
        <f t="shared" si="3"/>
        <v>-2.79</v>
      </c>
      <c r="S121" s="926">
        <f t="shared" si="4"/>
        <v>0</v>
      </c>
      <c r="T121" s="959">
        <f t="shared" si="5"/>
        <v>0</v>
      </c>
      <c r="U121" s="968" t="s">
        <v>531</v>
      </c>
      <c r="V121" s="527" t="s">
        <v>531</v>
      </c>
      <c r="W121" s="527" t="s">
        <v>531</v>
      </c>
      <c r="X121" s="966" t="s">
        <v>531</v>
      </c>
      <c r="Y121" s="964"/>
    </row>
    <row r="122" spans="1:25" ht="14.4" customHeight="1" x14ac:dyDescent="0.3">
      <c r="A122" s="929" t="s">
        <v>3732</v>
      </c>
      <c r="B122" s="913"/>
      <c r="C122" s="914"/>
      <c r="D122" s="915"/>
      <c r="E122" s="911"/>
      <c r="F122" s="897"/>
      <c r="G122" s="898"/>
      <c r="H122" s="903">
        <v>1</v>
      </c>
      <c r="I122" s="904">
        <v>1.1599999999999999</v>
      </c>
      <c r="J122" s="905">
        <v>31</v>
      </c>
      <c r="K122" s="900">
        <v>0.39</v>
      </c>
      <c r="L122" s="899">
        <v>2</v>
      </c>
      <c r="M122" s="899">
        <v>15</v>
      </c>
      <c r="N122" s="901">
        <v>5</v>
      </c>
      <c r="O122" s="899" t="s">
        <v>3510</v>
      </c>
      <c r="P122" s="912" t="s">
        <v>3733</v>
      </c>
      <c r="Q122" s="902">
        <f t="shared" si="3"/>
        <v>1</v>
      </c>
      <c r="R122" s="958">
        <f t="shared" si="3"/>
        <v>1.1599999999999999</v>
      </c>
      <c r="S122" s="902">
        <f t="shared" si="4"/>
        <v>1</v>
      </c>
      <c r="T122" s="958">
        <f t="shared" si="5"/>
        <v>1.1599999999999999</v>
      </c>
      <c r="U122" s="967">
        <v>5</v>
      </c>
      <c r="V122" s="913">
        <v>31</v>
      </c>
      <c r="W122" s="913">
        <v>26</v>
      </c>
      <c r="X122" s="965">
        <v>6.2</v>
      </c>
      <c r="Y122" s="963">
        <v>26</v>
      </c>
    </row>
    <row r="123" spans="1:25" ht="14.4" customHeight="1" x14ac:dyDescent="0.3">
      <c r="A123" s="929" t="s">
        <v>3734</v>
      </c>
      <c r="B123" s="913">
        <v>2</v>
      </c>
      <c r="C123" s="914">
        <v>0.61</v>
      </c>
      <c r="D123" s="915">
        <v>5.5</v>
      </c>
      <c r="E123" s="911">
        <v>1</v>
      </c>
      <c r="F123" s="897">
        <v>2.52</v>
      </c>
      <c r="G123" s="898">
        <v>39</v>
      </c>
      <c r="H123" s="903"/>
      <c r="I123" s="904"/>
      <c r="J123" s="909"/>
      <c r="K123" s="900">
        <v>0.31</v>
      </c>
      <c r="L123" s="899">
        <v>1</v>
      </c>
      <c r="M123" s="899">
        <v>12</v>
      </c>
      <c r="N123" s="901">
        <v>4</v>
      </c>
      <c r="O123" s="899" t="s">
        <v>3510</v>
      </c>
      <c r="P123" s="912" t="s">
        <v>3735</v>
      </c>
      <c r="Q123" s="902">
        <f t="shared" si="3"/>
        <v>-2</v>
      </c>
      <c r="R123" s="958">
        <f t="shared" si="3"/>
        <v>-0.61</v>
      </c>
      <c r="S123" s="902">
        <f t="shared" si="4"/>
        <v>-1</v>
      </c>
      <c r="T123" s="958">
        <f t="shared" si="5"/>
        <v>-2.52</v>
      </c>
      <c r="U123" s="967" t="s">
        <v>531</v>
      </c>
      <c r="V123" s="913" t="s">
        <v>531</v>
      </c>
      <c r="W123" s="913" t="s">
        <v>531</v>
      </c>
      <c r="X123" s="965" t="s">
        <v>531</v>
      </c>
      <c r="Y123" s="963"/>
    </row>
    <row r="124" spans="1:25" ht="14.4" customHeight="1" x14ac:dyDescent="0.3">
      <c r="A124" s="930" t="s">
        <v>3736</v>
      </c>
      <c r="B124" s="527">
        <v>1</v>
      </c>
      <c r="C124" s="917">
        <v>1.73</v>
      </c>
      <c r="D124" s="916">
        <v>39</v>
      </c>
      <c r="E124" s="918">
        <v>1</v>
      </c>
      <c r="F124" s="919">
        <v>1.2</v>
      </c>
      <c r="G124" s="906">
        <v>29</v>
      </c>
      <c r="H124" s="920">
        <v>4</v>
      </c>
      <c r="I124" s="921">
        <v>3.38</v>
      </c>
      <c r="J124" s="908">
        <v>22</v>
      </c>
      <c r="K124" s="922">
        <v>0.46</v>
      </c>
      <c r="L124" s="923">
        <v>2</v>
      </c>
      <c r="M124" s="923">
        <v>15</v>
      </c>
      <c r="N124" s="924">
        <v>5</v>
      </c>
      <c r="O124" s="923" t="s">
        <v>3510</v>
      </c>
      <c r="P124" s="925" t="s">
        <v>3737</v>
      </c>
      <c r="Q124" s="926">
        <f t="shared" si="3"/>
        <v>3</v>
      </c>
      <c r="R124" s="959">
        <f t="shared" si="3"/>
        <v>1.65</v>
      </c>
      <c r="S124" s="926">
        <f t="shared" si="4"/>
        <v>3</v>
      </c>
      <c r="T124" s="959">
        <f t="shared" si="5"/>
        <v>2.1799999999999997</v>
      </c>
      <c r="U124" s="968">
        <v>20</v>
      </c>
      <c r="V124" s="527">
        <v>88</v>
      </c>
      <c r="W124" s="527">
        <v>68</v>
      </c>
      <c r="X124" s="966">
        <v>4.4000000000000004</v>
      </c>
      <c r="Y124" s="964">
        <v>68</v>
      </c>
    </row>
    <row r="125" spans="1:25" ht="14.4" customHeight="1" x14ac:dyDescent="0.3">
      <c r="A125" s="930" t="s">
        <v>3738</v>
      </c>
      <c r="B125" s="527"/>
      <c r="C125" s="917"/>
      <c r="D125" s="916"/>
      <c r="E125" s="918">
        <v>1</v>
      </c>
      <c r="F125" s="919">
        <v>0.86</v>
      </c>
      <c r="G125" s="906">
        <v>24</v>
      </c>
      <c r="H125" s="920">
        <v>2</v>
      </c>
      <c r="I125" s="921">
        <v>2.46</v>
      </c>
      <c r="J125" s="908">
        <v>29.5</v>
      </c>
      <c r="K125" s="922">
        <v>0.86</v>
      </c>
      <c r="L125" s="923">
        <v>3</v>
      </c>
      <c r="M125" s="923">
        <v>27</v>
      </c>
      <c r="N125" s="924">
        <v>9</v>
      </c>
      <c r="O125" s="923" t="s">
        <v>3510</v>
      </c>
      <c r="P125" s="925" t="s">
        <v>3739</v>
      </c>
      <c r="Q125" s="926">
        <f t="shared" si="3"/>
        <v>2</v>
      </c>
      <c r="R125" s="959">
        <f t="shared" si="3"/>
        <v>2.46</v>
      </c>
      <c r="S125" s="926">
        <f t="shared" si="4"/>
        <v>1</v>
      </c>
      <c r="T125" s="959">
        <f t="shared" si="5"/>
        <v>1.6</v>
      </c>
      <c r="U125" s="968">
        <v>18</v>
      </c>
      <c r="V125" s="527">
        <v>59</v>
      </c>
      <c r="W125" s="527">
        <v>41</v>
      </c>
      <c r="X125" s="966">
        <v>3.2777777777777777</v>
      </c>
      <c r="Y125" s="964">
        <v>41</v>
      </c>
    </row>
    <row r="126" spans="1:25" ht="14.4" customHeight="1" x14ac:dyDescent="0.3">
      <c r="A126" s="929" t="s">
        <v>3740</v>
      </c>
      <c r="B126" s="913"/>
      <c r="C126" s="914"/>
      <c r="D126" s="915"/>
      <c r="E126" s="911"/>
      <c r="F126" s="897"/>
      <c r="G126" s="898"/>
      <c r="H126" s="903">
        <v>1</v>
      </c>
      <c r="I126" s="904">
        <v>2.08</v>
      </c>
      <c r="J126" s="905">
        <v>21</v>
      </c>
      <c r="K126" s="900">
        <v>2.08</v>
      </c>
      <c r="L126" s="899">
        <v>4</v>
      </c>
      <c r="M126" s="899">
        <v>39</v>
      </c>
      <c r="N126" s="901">
        <v>13</v>
      </c>
      <c r="O126" s="899" t="s">
        <v>3510</v>
      </c>
      <c r="P126" s="912" t="s">
        <v>3741</v>
      </c>
      <c r="Q126" s="902">
        <f t="shared" si="3"/>
        <v>1</v>
      </c>
      <c r="R126" s="958">
        <f t="shared" si="3"/>
        <v>2.08</v>
      </c>
      <c r="S126" s="902">
        <f t="shared" si="4"/>
        <v>1</v>
      </c>
      <c r="T126" s="958">
        <f t="shared" si="5"/>
        <v>2.08</v>
      </c>
      <c r="U126" s="967">
        <v>13</v>
      </c>
      <c r="V126" s="913">
        <v>21</v>
      </c>
      <c r="W126" s="913">
        <v>8</v>
      </c>
      <c r="X126" s="965">
        <v>1.6153846153846154</v>
      </c>
      <c r="Y126" s="963">
        <v>8</v>
      </c>
    </row>
    <row r="127" spans="1:25" ht="14.4" customHeight="1" x14ac:dyDescent="0.3">
      <c r="A127" s="930" t="s">
        <v>3742</v>
      </c>
      <c r="B127" s="527">
        <v>1</v>
      </c>
      <c r="C127" s="917">
        <v>3.77</v>
      </c>
      <c r="D127" s="916">
        <v>26</v>
      </c>
      <c r="E127" s="918"/>
      <c r="F127" s="919"/>
      <c r="G127" s="906"/>
      <c r="H127" s="920"/>
      <c r="I127" s="921"/>
      <c r="J127" s="907"/>
      <c r="K127" s="922">
        <v>3.77</v>
      </c>
      <c r="L127" s="923">
        <v>6</v>
      </c>
      <c r="M127" s="923">
        <v>54</v>
      </c>
      <c r="N127" s="924">
        <v>18</v>
      </c>
      <c r="O127" s="923" t="s">
        <v>3510</v>
      </c>
      <c r="P127" s="925" t="s">
        <v>3741</v>
      </c>
      <c r="Q127" s="926">
        <f t="shared" si="3"/>
        <v>-1</v>
      </c>
      <c r="R127" s="959">
        <f t="shared" si="3"/>
        <v>-3.77</v>
      </c>
      <c r="S127" s="926">
        <f t="shared" si="4"/>
        <v>0</v>
      </c>
      <c r="T127" s="959">
        <f t="shared" si="5"/>
        <v>0</v>
      </c>
      <c r="U127" s="968" t="s">
        <v>531</v>
      </c>
      <c r="V127" s="527" t="s">
        <v>531</v>
      </c>
      <c r="W127" s="527" t="s">
        <v>531</v>
      </c>
      <c r="X127" s="966" t="s">
        <v>531</v>
      </c>
      <c r="Y127" s="964"/>
    </row>
    <row r="128" spans="1:25" ht="14.4" customHeight="1" x14ac:dyDescent="0.3">
      <c r="A128" s="929" t="s">
        <v>3743</v>
      </c>
      <c r="B128" s="913"/>
      <c r="C128" s="914"/>
      <c r="D128" s="915"/>
      <c r="E128" s="903">
        <v>1</v>
      </c>
      <c r="F128" s="904">
        <v>2.13</v>
      </c>
      <c r="G128" s="909">
        <v>47</v>
      </c>
      <c r="H128" s="899"/>
      <c r="I128" s="897"/>
      <c r="J128" s="898"/>
      <c r="K128" s="900">
        <v>0.61</v>
      </c>
      <c r="L128" s="899">
        <v>3</v>
      </c>
      <c r="M128" s="899">
        <v>24</v>
      </c>
      <c r="N128" s="901">
        <v>8</v>
      </c>
      <c r="O128" s="899" t="s">
        <v>3510</v>
      </c>
      <c r="P128" s="912" t="s">
        <v>3744</v>
      </c>
      <c r="Q128" s="902">
        <f t="shared" si="3"/>
        <v>0</v>
      </c>
      <c r="R128" s="958">
        <f t="shared" si="3"/>
        <v>0</v>
      </c>
      <c r="S128" s="902">
        <f t="shared" si="4"/>
        <v>-1</v>
      </c>
      <c r="T128" s="958">
        <f t="shared" si="5"/>
        <v>-2.13</v>
      </c>
      <c r="U128" s="967" t="s">
        <v>531</v>
      </c>
      <c r="V128" s="913" t="s">
        <v>531</v>
      </c>
      <c r="W128" s="913" t="s">
        <v>531</v>
      </c>
      <c r="X128" s="965" t="s">
        <v>531</v>
      </c>
      <c r="Y128" s="963"/>
    </row>
    <row r="129" spans="1:25" ht="14.4" customHeight="1" x14ac:dyDescent="0.3">
      <c r="A129" s="929" t="s">
        <v>3745</v>
      </c>
      <c r="B129" s="913"/>
      <c r="C129" s="914"/>
      <c r="D129" s="915"/>
      <c r="E129" s="911"/>
      <c r="F129" s="897"/>
      <c r="G129" s="898"/>
      <c r="H129" s="903">
        <v>1</v>
      </c>
      <c r="I129" s="904">
        <v>1.23</v>
      </c>
      <c r="J129" s="905">
        <v>29</v>
      </c>
      <c r="K129" s="900">
        <v>0.61</v>
      </c>
      <c r="L129" s="899">
        <v>2</v>
      </c>
      <c r="M129" s="899">
        <v>21</v>
      </c>
      <c r="N129" s="901">
        <v>7</v>
      </c>
      <c r="O129" s="899" t="s">
        <v>3510</v>
      </c>
      <c r="P129" s="912" t="s">
        <v>3746</v>
      </c>
      <c r="Q129" s="902">
        <f t="shared" si="3"/>
        <v>1</v>
      </c>
      <c r="R129" s="958">
        <f t="shared" si="3"/>
        <v>1.23</v>
      </c>
      <c r="S129" s="902">
        <f t="shared" si="4"/>
        <v>1</v>
      </c>
      <c r="T129" s="958">
        <f t="shared" si="5"/>
        <v>1.23</v>
      </c>
      <c r="U129" s="967">
        <v>7</v>
      </c>
      <c r="V129" s="913">
        <v>29</v>
      </c>
      <c r="W129" s="913">
        <v>22</v>
      </c>
      <c r="X129" s="965">
        <v>4.1428571428571432</v>
      </c>
      <c r="Y129" s="963">
        <v>22</v>
      </c>
    </row>
    <row r="130" spans="1:25" ht="14.4" customHeight="1" x14ac:dyDescent="0.3">
      <c r="A130" s="929" t="s">
        <v>3747</v>
      </c>
      <c r="B130" s="894">
        <v>1</v>
      </c>
      <c r="C130" s="895">
        <v>1.61</v>
      </c>
      <c r="D130" s="896">
        <v>33</v>
      </c>
      <c r="E130" s="911"/>
      <c r="F130" s="897"/>
      <c r="G130" s="898"/>
      <c r="H130" s="899"/>
      <c r="I130" s="897"/>
      <c r="J130" s="898"/>
      <c r="K130" s="900">
        <v>0.89</v>
      </c>
      <c r="L130" s="899">
        <v>3</v>
      </c>
      <c r="M130" s="899">
        <v>27</v>
      </c>
      <c r="N130" s="901">
        <v>9</v>
      </c>
      <c r="O130" s="899" t="s">
        <v>3510</v>
      </c>
      <c r="P130" s="912" t="s">
        <v>3748</v>
      </c>
      <c r="Q130" s="902">
        <f t="shared" si="3"/>
        <v>-1</v>
      </c>
      <c r="R130" s="958">
        <f t="shared" si="3"/>
        <v>-1.61</v>
      </c>
      <c r="S130" s="902">
        <f t="shared" si="4"/>
        <v>0</v>
      </c>
      <c r="T130" s="958">
        <f t="shared" si="5"/>
        <v>0</v>
      </c>
      <c r="U130" s="967" t="s">
        <v>531</v>
      </c>
      <c r="V130" s="913" t="s">
        <v>531</v>
      </c>
      <c r="W130" s="913" t="s">
        <v>531</v>
      </c>
      <c r="X130" s="965" t="s">
        <v>531</v>
      </c>
      <c r="Y130" s="963"/>
    </row>
    <row r="131" spans="1:25" ht="14.4" customHeight="1" x14ac:dyDescent="0.3">
      <c r="A131" s="930" t="s">
        <v>3749</v>
      </c>
      <c r="B131" s="927">
        <v>1</v>
      </c>
      <c r="C131" s="928">
        <v>2.25</v>
      </c>
      <c r="D131" s="910">
        <v>36</v>
      </c>
      <c r="E131" s="918">
        <v>1</v>
      </c>
      <c r="F131" s="919">
        <v>2.4</v>
      </c>
      <c r="G131" s="906">
        <v>24</v>
      </c>
      <c r="H131" s="923">
        <v>1</v>
      </c>
      <c r="I131" s="919">
        <v>2.36</v>
      </c>
      <c r="J131" s="908">
        <v>36</v>
      </c>
      <c r="K131" s="922">
        <v>2.25</v>
      </c>
      <c r="L131" s="923">
        <v>5</v>
      </c>
      <c r="M131" s="923">
        <v>42</v>
      </c>
      <c r="N131" s="924">
        <v>14</v>
      </c>
      <c r="O131" s="923" t="s">
        <v>3510</v>
      </c>
      <c r="P131" s="925" t="s">
        <v>3750</v>
      </c>
      <c r="Q131" s="926">
        <f t="shared" si="3"/>
        <v>0</v>
      </c>
      <c r="R131" s="959">
        <f t="shared" si="3"/>
        <v>0.10999999999999988</v>
      </c>
      <c r="S131" s="926">
        <f t="shared" si="4"/>
        <v>0</v>
      </c>
      <c r="T131" s="959">
        <f t="shared" si="5"/>
        <v>-4.0000000000000036E-2</v>
      </c>
      <c r="U131" s="968">
        <v>14</v>
      </c>
      <c r="V131" s="527">
        <v>36</v>
      </c>
      <c r="W131" s="527">
        <v>22</v>
      </c>
      <c r="X131" s="966">
        <v>2.5714285714285716</v>
      </c>
      <c r="Y131" s="964">
        <v>22</v>
      </c>
    </row>
    <row r="132" spans="1:25" ht="14.4" customHeight="1" x14ac:dyDescent="0.3">
      <c r="A132" s="929" t="s">
        <v>3751</v>
      </c>
      <c r="B132" s="913"/>
      <c r="C132" s="914"/>
      <c r="D132" s="915"/>
      <c r="E132" s="911"/>
      <c r="F132" s="897"/>
      <c r="G132" s="898"/>
      <c r="H132" s="903">
        <v>1</v>
      </c>
      <c r="I132" s="904">
        <v>1.86</v>
      </c>
      <c r="J132" s="905">
        <v>33</v>
      </c>
      <c r="K132" s="900">
        <v>0.44</v>
      </c>
      <c r="L132" s="899">
        <v>2</v>
      </c>
      <c r="M132" s="899">
        <v>18</v>
      </c>
      <c r="N132" s="901">
        <v>6</v>
      </c>
      <c r="O132" s="899" t="s">
        <v>3510</v>
      </c>
      <c r="P132" s="912" t="s">
        <v>3752</v>
      </c>
      <c r="Q132" s="902">
        <f t="shared" si="3"/>
        <v>1</v>
      </c>
      <c r="R132" s="958">
        <f t="shared" si="3"/>
        <v>1.86</v>
      </c>
      <c r="S132" s="902">
        <f t="shared" si="4"/>
        <v>1</v>
      </c>
      <c r="T132" s="958">
        <f t="shared" si="5"/>
        <v>1.86</v>
      </c>
      <c r="U132" s="967">
        <v>6</v>
      </c>
      <c r="V132" s="913">
        <v>33</v>
      </c>
      <c r="W132" s="913">
        <v>27</v>
      </c>
      <c r="X132" s="965">
        <v>5.5</v>
      </c>
      <c r="Y132" s="963">
        <v>27</v>
      </c>
    </row>
    <row r="133" spans="1:25" ht="14.4" customHeight="1" x14ac:dyDescent="0.3">
      <c r="A133" s="930" t="s">
        <v>3753</v>
      </c>
      <c r="B133" s="527"/>
      <c r="C133" s="917"/>
      <c r="D133" s="916"/>
      <c r="E133" s="918">
        <v>1</v>
      </c>
      <c r="F133" s="919">
        <v>0.69</v>
      </c>
      <c r="G133" s="906">
        <v>25</v>
      </c>
      <c r="H133" s="920">
        <v>1</v>
      </c>
      <c r="I133" s="921">
        <v>2.2400000000000002</v>
      </c>
      <c r="J133" s="908">
        <v>41</v>
      </c>
      <c r="K133" s="922">
        <v>0.65</v>
      </c>
      <c r="L133" s="923">
        <v>3</v>
      </c>
      <c r="M133" s="923">
        <v>24</v>
      </c>
      <c r="N133" s="924">
        <v>8</v>
      </c>
      <c r="O133" s="923" t="s">
        <v>3510</v>
      </c>
      <c r="P133" s="925" t="s">
        <v>3752</v>
      </c>
      <c r="Q133" s="926">
        <f t="shared" si="3"/>
        <v>1</v>
      </c>
      <c r="R133" s="959">
        <f t="shared" si="3"/>
        <v>2.2400000000000002</v>
      </c>
      <c r="S133" s="926">
        <f t="shared" si="4"/>
        <v>0</v>
      </c>
      <c r="T133" s="959">
        <f t="shared" si="5"/>
        <v>1.5500000000000003</v>
      </c>
      <c r="U133" s="968">
        <v>8</v>
      </c>
      <c r="V133" s="527">
        <v>41</v>
      </c>
      <c r="W133" s="527">
        <v>33</v>
      </c>
      <c r="X133" s="966">
        <v>5.125</v>
      </c>
      <c r="Y133" s="964">
        <v>33</v>
      </c>
    </row>
    <row r="134" spans="1:25" ht="14.4" customHeight="1" x14ac:dyDescent="0.3">
      <c r="A134" s="930" t="s">
        <v>3754</v>
      </c>
      <c r="B134" s="527"/>
      <c r="C134" s="917"/>
      <c r="D134" s="916"/>
      <c r="E134" s="918"/>
      <c r="F134" s="919"/>
      <c r="G134" s="906"/>
      <c r="H134" s="920">
        <v>1</v>
      </c>
      <c r="I134" s="921">
        <v>1.17</v>
      </c>
      <c r="J134" s="908">
        <v>24</v>
      </c>
      <c r="K134" s="922">
        <v>1.06</v>
      </c>
      <c r="L134" s="923">
        <v>4</v>
      </c>
      <c r="M134" s="923">
        <v>33</v>
      </c>
      <c r="N134" s="924">
        <v>11</v>
      </c>
      <c r="O134" s="923" t="s">
        <v>3510</v>
      </c>
      <c r="P134" s="925" t="s">
        <v>3752</v>
      </c>
      <c r="Q134" s="926">
        <f t="shared" ref="Q134:R197" si="6">H134-B134</f>
        <v>1</v>
      </c>
      <c r="R134" s="959">
        <f t="shared" si="6"/>
        <v>1.17</v>
      </c>
      <c r="S134" s="926">
        <f t="shared" ref="S134:S197" si="7">H134-E134</f>
        <v>1</v>
      </c>
      <c r="T134" s="959">
        <f t="shared" ref="T134:T197" si="8">I134-F134</f>
        <v>1.17</v>
      </c>
      <c r="U134" s="968">
        <v>11</v>
      </c>
      <c r="V134" s="527">
        <v>24</v>
      </c>
      <c r="W134" s="527">
        <v>13</v>
      </c>
      <c r="X134" s="966">
        <v>2.1818181818181817</v>
      </c>
      <c r="Y134" s="964">
        <v>13</v>
      </c>
    </row>
    <row r="135" spans="1:25" ht="14.4" customHeight="1" x14ac:dyDescent="0.3">
      <c r="A135" s="929" t="s">
        <v>3755</v>
      </c>
      <c r="B135" s="913">
        <v>1</v>
      </c>
      <c r="C135" s="914">
        <v>0.86</v>
      </c>
      <c r="D135" s="915">
        <v>21</v>
      </c>
      <c r="E135" s="903">
        <v>1</v>
      </c>
      <c r="F135" s="904">
        <v>0.88</v>
      </c>
      <c r="G135" s="909">
        <v>21</v>
      </c>
      <c r="H135" s="899">
        <v>1</v>
      </c>
      <c r="I135" s="897">
        <v>1.18</v>
      </c>
      <c r="J135" s="905">
        <v>25</v>
      </c>
      <c r="K135" s="900">
        <v>0.47</v>
      </c>
      <c r="L135" s="899">
        <v>2</v>
      </c>
      <c r="M135" s="899">
        <v>15</v>
      </c>
      <c r="N135" s="901">
        <v>5</v>
      </c>
      <c r="O135" s="899" t="s">
        <v>3510</v>
      </c>
      <c r="P135" s="912" t="s">
        <v>3756</v>
      </c>
      <c r="Q135" s="902">
        <f t="shared" si="6"/>
        <v>0</v>
      </c>
      <c r="R135" s="958">
        <f t="shared" si="6"/>
        <v>0.31999999999999995</v>
      </c>
      <c r="S135" s="902">
        <f t="shared" si="7"/>
        <v>0</v>
      </c>
      <c r="T135" s="958">
        <f t="shared" si="8"/>
        <v>0.29999999999999993</v>
      </c>
      <c r="U135" s="967">
        <v>5</v>
      </c>
      <c r="V135" s="913">
        <v>25</v>
      </c>
      <c r="W135" s="913">
        <v>20</v>
      </c>
      <c r="X135" s="965">
        <v>5</v>
      </c>
      <c r="Y135" s="963">
        <v>20</v>
      </c>
    </row>
    <row r="136" spans="1:25" ht="14.4" customHeight="1" x14ac:dyDescent="0.3">
      <c r="A136" s="930" t="s">
        <v>3757</v>
      </c>
      <c r="B136" s="527">
        <v>5</v>
      </c>
      <c r="C136" s="917">
        <v>8.68</v>
      </c>
      <c r="D136" s="916">
        <v>40.4</v>
      </c>
      <c r="E136" s="920">
        <v>2</v>
      </c>
      <c r="F136" s="921">
        <v>1.93</v>
      </c>
      <c r="G136" s="907">
        <v>23.5</v>
      </c>
      <c r="H136" s="923"/>
      <c r="I136" s="919"/>
      <c r="J136" s="906"/>
      <c r="K136" s="922">
        <v>0.66</v>
      </c>
      <c r="L136" s="923">
        <v>3</v>
      </c>
      <c r="M136" s="923">
        <v>24</v>
      </c>
      <c r="N136" s="924">
        <v>8</v>
      </c>
      <c r="O136" s="923" t="s">
        <v>3510</v>
      </c>
      <c r="P136" s="925" t="s">
        <v>3758</v>
      </c>
      <c r="Q136" s="926">
        <f t="shared" si="6"/>
        <v>-5</v>
      </c>
      <c r="R136" s="959">
        <f t="shared" si="6"/>
        <v>-8.68</v>
      </c>
      <c r="S136" s="926">
        <f t="shared" si="7"/>
        <v>-2</v>
      </c>
      <c r="T136" s="959">
        <f t="shared" si="8"/>
        <v>-1.93</v>
      </c>
      <c r="U136" s="968" t="s">
        <v>531</v>
      </c>
      <c r="V136" s="527" t="s">
        <v>531</v>
      </c>
      <c r="W136" s="527" t="s">
        <v>531</v>
      </c>
      <c r="X136" s="966" t="s">
        <v>531</v>
      </c>
      <c r="Y136" s="964"/>
    </row>
    <row r="137" spans="1:25" ht="14.4" customHeight="1" x14ac:dyDescent="0.3">
      <c r="A137" s="930" t="s">
        <v>3759</v>
      </c>
      <c r="B137" s="527">
        <v>1</v>
      </c>
      <c r="C137" s="917">
        <v>1.98</v>
      </c>
      <c r="D137" s="916">
        <v>46</v>
      </c>
      <c r="E137" s="920">
        <v>4</v>
      </c>
      <c r="F137" s="921">
        <v>8.06</v>
      </c>
      <c r="G137" s="907">
        <v>41.5</v>
      </c>
      <c r="H137" s="923"/>
      <c r="I137" s="919"/>
      <c r="J137" s="906"/>
      <c r="K137" s="922">
        <v>1.07</v>
      </c>
      <c r="L137" s="923">
        <v>3</v>
      </c>
      <c r="M137" s="923">
        <v>30</v>
      </c>
      <c r="N137" s="924">
        <v>10</v>
      </c>
      <c r="O137" s="923" t="s">
        <v>3510</v>
      </c>
      <c r="P137" s="925" t="s">
        <v>3760</v>
      </c>
      <c r="Q137" s="926">
        <f t="shared" si="6"/>
        <v>-1</v>
      </c>
      <c r="R137" s="959">
        <f t="shared" si="6"/>
        <v>-1.98</v>
      </c>
      <c r="S137" s="926">
        <f t="shared" si="7"/>
        <v>-4</v>
      </c>
      <c r="T137" s="959">
        <f t="shared" si="8"/>
        <v>-8.06</v>
      </c>
      <c r="U137" s="968" t="s">
        <v>531</v>
      </c>
      <c r="V137" s="527" t="s">
        <v>531</v>
      </c>
      <c r="W137" s="527" t="s">
        <v>531</v>
      </c>
      <c r="X137" s="966" t="s">
        <v>531</v>
      </c>
      <c r="Y137" s="964"/>
    </row>
    <row r="138" spans="1:25" ht="14.4" customHeight="1" x14ac:dyDescent="0.3">
      <c r="A138" s="929" t="s">
        <v>3761</v>
      </c>
      <c r="B138" s="894">
        <v>1</v>
      </c>
      <c r="C138" s="895">
        <v>6.53</v>
      </c>
      <c r="D138" s="896">
        <v>35</v>
      </c>
      <c r="E138" s="911">
        <v>1</v>
      </c>
      <c r="F138" s="897">
        <v>4.78</v>
      </c>
      <c r="G138" s="898">
        <v>29</v>
      </c>
      <c r="H138" s="899"/>
      <c r="I138" s="897"/>
      <c r="J138" s="898"/>
      <c r="K138" s="900">
        <v>4.99</v>
      </c>
      <c r="L138" s="899">
        <v>3</v>
      </c>
      <c r="M138" s="899">
        <v>27</v>
      </c>
      <c r="N138" s="901">
        <v>9</v>
      </c>
      <c r="O138" s="899" t="s">
        <v>3510</v>
      </c>
      <c r="P138" s="912" t="s">
        <v>3762</v>
      </c>
      <c r="Q138" s="902">
        <f t="shared" si="6"/>
        <v>-1</v>
      </c>
      <c r="R138" s="958">
        <f t="shared" si="6"/>
        <v>-6.53</v>
      </c>
      <c r="S138" s="902">
        <f t="shared" si="7"/>
        <v>-1</v>
      </c>
      <c r="T138" s="958">
        <f t="shared" si="8"/>
        <v>-4.78</v>
      </c>
      <c r="U138" s="967" t="s">
        <v>531</v>
      </c>
      <c r="V138" s="913" t="s">
        <v>531</v>
      </c>
      <c r="W138" s="913" t="s">
        <v>531</v>
      </c>
      <c r="X138" s="965" t="s">
        <v>531</v>
      </c>
      <c r="Y138" s="963"/>
    </row>
    <row r="139" spans="1:25" ht="14.4" customHeight="1" x14ac:dyDescent="0.3">
      <c r="A139" s="930" t="s">
        <v>3763</v>
      </c>
      <c r="B139" s="927">
        <v>1</v>
      </c>
      <c r="C139" s="928">
        <v>7.65</v>
      </c>
      <c r="D139" s="910">
        <v>38</v>
      </c>
      <c r="E139" s="918">
        <v>1</v>
      </c>
      <c r="F139" s="919">
        <v>13.72</v>
      </c>
      <c r="G139" s="906">
        <v>65</v>
      </c>
      <c r="H139" s="923"/>
      <c r="I139" s="919"/>
      <c r="J139" s="906"/>
      <c r="K139" s="922">
        <v>5.18</v>
      </c>
      <c r="L139" s="923">
        <v>3</v>
      </c>
      <c r="M139" s="923">
        <v>27</v>
      </c>
      <c r="N139" s="924">
        <v>9</v>
      </c>
      <c r="O139" s="923" t="s">
        <v>3510</v>
      </c>
      <c r="P139" s="925" t="s">
        <v>3764</v>
      </c>
      <c r="Q139" s="926">
        <f t="shared" si="6"/>
        <v>-1</v>
      </c>
      <c r="R139" s="959">
        <f t="shared" si="6"/>
        <v>-7.65</v>
      </c>
      <c r="S139" s="926">
        <f t="shared" si="7"/>
        <v>-1</v>
      </c>
      <c r="T139" s="959">
        <f t="shared" si="8"/>
        <v>-13.72</v>
      </c>
      <c r="U139" s="968" t="s">
        <v>531</v>
      </c>
      <c r="V139" s="527" t="s">
        <v>531</v>
      </c>
      <c r="W139" s="527" t="s">
        <v>531</v>
      </c>
      <c r="X139" s="966" t="s">
        <v>531</v>
      </c>
      <c r="Y139" s="964"/>
    </row>
    <row r="140" spans="1:25" ht="14.4" customHeight="1" x14ac:dyDescent="0.3">
      <c r="A140" s="930" t="s">
        <v>3765</v>
      </c>
      <c r="B140" s="927">
        <v>1</v>
      </c>
      <c r="C140" s="928">
        <v>7.41</v>
      </c>
      <c r="D140" s="910">
        <v>33</v>
      </c>
      <c r="E140" s="918"/>
      <c r="F140" s="919"/>
      <c r="G140" s="906"/>
      <c r="H140" s="923">
        <v>1</v>
      </c>
      <c r="I140" s="919">
        <v>7.41</v>
      </c>
      <c r="J140" s="908">
        <v>29</v>
      </c>
      <c r="K140" s="922">
        <v>7.41</v>
      </c>
      <c r="L140" s="923">
        <v>5</v>
      </c>
      <c r="M140" s="923">
        <v>45</v>
      </c>
      <c r="N140" s="924">
        <v>15</v>
      </c>
      <c r="O140" s="923" t="s">
        <v>3510</v>
      </c>
      <c r="P140" s="925" t="s">
        <v>3766</v>
      </c>
      <c r="Q140" s="926">
        <f t="shared" si="6"/>
        <v>0</v>
      </c>
      <c r="R140" s="959">
        <f t="shared" si="6"/>
        <v>0</v>
      </c>
      <c r="S140" s="926">
        <f t="shared" si="7"/>
        <v>1</v>
      </c>
      <c r="T140" s="959">
        <f t="shared" si="8"/>
        <v>7.41</v>
      </c>
      <c r="U140" s="968">
        <v>15</v>
      </c>
      <c r="V140" s="527">
        <v>29</v>
      </c>
      <c r="W140" s="527">
        <v>14</v>
      </c>
      <c r="X140" s="966">
        <v>1.9333333333333333</v>
      </c>
      <c r="Y140" s="964">
        <v>14</v>
      </c>
    </row>
    <row r="141" spans="1:25" ht="14.4" customHeight="1" x14ac:dyDescent="0.3">
      <c r="A141" s="929" t="s">
        <v>3767</v>
      </c>
      <c r="B141" s="894">
        <v>7</v>
      </c>
      <c r="C141" s="895">
        <v>21.94</v>
      </c>
      <c r="D141" s="896">
        <v>31.4</v>
      </c>
      <c r="E141" s="911">
        <v>2</v>
      </c>
      <c r="F141" s="897">
        <v>6.04</v>
      </c>
      <c r="G141" s="898">
        <v>23.5</v>
      </c>
      <c r="H141" s="899">
        <v>5</v>
      </c>
      <c r="I141" s="897">
        <v>15.9</v>
      </c>
      <c r="J141" s="905">
        <v>29.4</v>
      </c>
      <c r="K141" s="900">
        <v>3.02</v>
      </c>
      <c r="L141" s="899">
        <v>4</v>
      </c>
      <c r="M141" s="899">
        <v>33</v>
      </c>
      <c r="N141" s="901">
        <v>11</v>
      </c>
      <c r="O141" s="899" t="s">
        <v>3510</v>
      </c>
      <c r="P141" s="912" t="s">
        <v>3768</v>
      </c>
      <c r="Q141" s="902">
        <f t="shared" si="6"/>
        <v>-2</v>
      </c>
      <c r="R141" s="958">
        <f t="shared" si="6"/>
        <v>-6.0400000000000009</v>
      </c>
      <c r="S141" s="902">
        <f t="shared" si="7"/>
        <v>3</v>
      </c>
      <c r="T141" s="958">
        <f t="shared" si="8"/>
        <v>9.86</v>
      </c>
      <c r="U141" s="967">
        <v>55</v>
      </c>
      <c r="V141" s="913">
        <v>147</v>
      </c>
      <c r="W141" s="913">
        <v>92</v>
      </c>
      <c r="X141" s="965">
        <v>2.6727272727272728</v>
      </c>
      <c r="Y141" s="963">
        <v>92</v>
      </c>
    </row>
    <row r="142" spans="1:25" ht="14.4" customHeight="1" x14ac:dyDescent="0.3">
      <c r="A142" s="930" t="s">
        <v>3769</v>
      </c>
      <c r="B142" s="927">
        <v>7</v>
      </c>
      <c r="C142" s="928">
        <v>23.98</v>
      </c>
      <c r="D142" s="910">
        <v>38.6</v>
      </c>
      <c r="E142" s="918">
        <v>5</v>
      </c>
      <c r="F142" s="919">
        <v>15.55</v>
      </c>
      <c r="G142" s="906">
        <v>24.8</v>
      </c>
      <c r="H142" s="923">
        <v>6</v>
      </c>
      <c r="I142" s="919">
        <v>18.66</v>
      </c>
      <c r="J142" s="908">
        <v>28.2</v>
      </c>
      <c r="K142" s="922">
        <v>3.11</v>
      </c>
      <c r="L142" s="923">
        <v>4</v>
      </c>
      <c r="M142" s="923">
        <v>39</v>
      </c>
      <c r="N142" s="924">
        <v>13</v>
      </c>
      <c r="O142" s="923" t="s">
        <v>3510</v>
      </c>
      <c r="P142" s="925" t="s">
        <v>3768</v>
      </c>
      <c r="Q142" s="926">
        <f t="shared" si="6"/>
        <v>-1</v>
      </c>
      <c r="R142" s="959">
        <f t="shared" si="6"/>
        <v>-5.32</v>
      </c>
      <c r="S142" s="926">
        <f t="shared" si="7"/>
        <v>1</v>
      </c>
      <c r="T142" s="959">
        <f t="shared" si="8"/>
        <v>3.1099999999999994</v>
      </c>
      <c r="U142" s="968">
        <v>78</v>
      </c>
      <c r="V142" s="527">
        <v>169.2</v>
      </c>
      <c r="W142" s="527">
        <v>91.199999999999989</v>
      </c>
      <c r="X142" s="966">
        <v>2.1692307692307691</v>
      </c>
      <c r="Y142" s="964">
        <v>91</v>
      </c>
    </row>
    <row r="143" spans="1:25" ht="14.4" customHeight="1" x14ac:dyDescent="0.3">
      <c r="A143" s="930" t="s">
        <v>3770</v>
      </c>
      <c r="B143" s="927">
        <v>1</v>
      </c>
      <c r="C143" s="928">
        <v>3.71</v>
      </c>
      <c r="D143" s="910">
        <v>29</v>
      </c>
      <c r="E143" s="918"/>
      <c r="F143" s="919"/>
      <c r="G143" s="906"/>
      <c r="H143" s="923"/>
      <c r="I143" s="919"/>
      <c r="J143" s="906"/>
      <c r="K143" s="922">
        <v>3.71</v>
      </c>
      <c r="L143" s="923">
        <v>5</v>
      </c>
      <c r="M143" s="923">
        <v>45</v>
      </c>
      <c r="N143" s="924">
        <v>15</v>
      </c>
      <c r="O143" s="923" t="s">
        <v>3510</v>
      </c>
      <c r="P143" s="925" t="s">
        <v>3768</v>
      </c>
      <c r="Q143" s="926">
        <f t="shared" si="6"/>
        <v>-1</v>
      </c>
      <c r="R143" s="959">
        <f t="shared" si="6"/>
        <v>-3.71</v>
      </c>
      <c r="S143" s="926">
        <f t="shared" si="7"/>
        <v>0</v>
      </c>
      <c r="T143" s="959">
        <f t="shared" si="8"/>
        <v>0</v>
      </c>
      <c r="U143" s="968" t="s">
        <v>531</v>
      </c>
      <c r="V143" s="527" t="s">
        <v>531</v>
      </c>
      <c r="W143" s="527" t="s">
        <v>531</v>
      </c>
      <c r="X143" s="966" t="s">
        <v>531</v>
      </c>
      <c r="Y143" s="964"/>
    </row>
    <row r="144" spans="1:25" ht="14.4" customHeight="1" x14ac:dyDescent="0.3">
      <c r="A144" s="929" t="s">
        <v>3771</v>
      </c>
      <c r="B144" s="913">
        <v>10</v>
      </c>
      <c r="C144" s="914">
        <v>29.8</v>
      </c>
      <c r="D144" s="915">
        <v>33.9</v>
      </c>
      <c r="E144" s="903">
        <v>11</v>
      </c>
      <c r="F144" s="904">
        <v>26.16</v>
      </c>
      <c r="G144" s="909">
        <v>23.5</v>
      </c>
      <c r="H144" s="899">
        <v>6</v>
      </c>
      <c r="I144" s="897">
        <v>14.27</v>
      </c>
      <c r="J144" s="905">
        <v>22</v>
      </c>
      <c r="K144" s="900">
        <v>2.38</v>
      </c>
      <c r="L144" s="899">
        <v>4</v>
      </c>
      <c r="M144" s="899">
        <v>33</v>
      </c>
      <c r="N144" s="901">
        <v>11</v>
      </c>
      <c r="O144" s="899" t="s">
        <v>3510</v>
      </c>
      <c r="P144" s="912" t="s">
        <v>3772</v>
      </c>
      <c r="Q144" s="902">
        <f t="shared" si="6"/>
        <v>-4</v>
      </c>
      <c r="R144" s="958">
        <f t="shared" si="6"/>
        <v>-15.530000000000001</v>
      </c>
      <c r="S144" s="902">
        <f t="shared" si="7"/>
        <v>-5</v>
      </c>
      <c r="T144" s="958">
        <f t="shared" si="8"/>
        <v>-11.89</v>
      </c>
      <c r="U144" s="967">
        <v>66</v>
      </c>
      <c r="V144" s="913">
        <v>132</v>
      </c>
      <c r="W144" s="913">
        <v>66</v>
      </c>
      <c r="X144" s="965">
        <v>2</v>
      </c>
      <c r="Y144" s="963">
        <v>66</v>
      </c>
    </row>
    <row r="145" spans="1:25" ht="14.4" customHeight="1" x14ac:dyDescent="0.3">
      <c r="A145" s="930" t="s">
        <v>3773</v>
      </c>
      <c r="B145" s="527">
        <v>12</v>
      </c>
      <c r="C145" s="917">
        <v>33.65</v>
      </c>
      <c r="D145" s="916">
        <v>29</v>
      </c>
      <c r="E145" s="920">
        <v>14</v>
      </c>
      <c r="F145" s="921">
        <v>39.85</v>
      </c>
      <c r="G145" s="907">
        <v>25.2</v>
      </c>
      <c r="H145" s="923">
        <v>14</v>
      </c>
      <c r="I145" s="919">
        <v>38.65</v>
      </c>
      <c r="J145" s="908">
        <v>24.7</v>
      </c>
      <c r="K145" s="922">
        <v>2.76</v>
      </c>
      <c r="L145" s="923">
        <v>4</v>
      </c>
      <c r="M145" s="923">
        <v>39</v>
      </c>
      <c r="N145" s="924">
        <v>13</v>
      </c>
      <c r="O145" s="923" t="s">
        <v>3510</v>
      </c>
      <c r="P145" s="925" t="s">
        <v>3772</v>
      </c>
      <c r="Q145" s="926">
        <f t="shared" si="6"/>
        <v>2</v>
      </c>
      <c r="R145" s="959">
        <f t="shared" si="6"/>
        <v>5</v>
      </c>
      <c r="S145" s="926">
        <f t="shared" si="7"/>
        <v>0</v>
      </c>
      <c r="T145" s="959">
        <f t="shared" si="8"/>
        <v>-1.2000000000000028</v>
      </c>
      <c r="U145" s="968">
        <v>182</v>
      </c>
      <c r="V145" s="527">
        <v>345.8</v>
      </c>
      <c r="W145" s="527">
        <v>163.80000000000001</v>
      </c>
      <c r="X145" s="966">
        <v>1.9000000000000001</v>
      </c>
      <c r="Y145" s="964">
        <v>164</v>
      </c>
    </row>
    <row r="146" spans="1:25" ht="14.4" customHeight="1" x14ac:dyDescent="0.3">
      <c r="A146" s="930" t="s">
        <v>3774</v>
      </c>
      <c r="B146" s="527">
        <v>4</v>
      </c>
      <c r="C146" s="917">
        <v>14.82</v>
      </c>
      <c r="D146" s="916">
        <v>30.8</v>
      </c>
      <c r="E146" s="920">
        <v>2</v>
      </c>
      <c r="F146" s="921">
        <v>7.41</v>
      </c>
      <c r="G146" s="907">
        <v>41</v>
      </c>
      <c r="H146" s="923">
        <v>1</v>
      </c>
      <c r="I146" s="919">
        <v>3.7</v>
      </c>
      <c r="J146" s="908">
        <v>38</v>
      </c>
      <c r="K146" s="922">
        <v>3.7</v>
      </c>
      <c r="L146" s="923">
        <v>6</v>
      </c>
      <c r="M146" s="923">
        <v>51</v>
      </c>
      <c r="N146" s="924">
        <v>17</v>
      </c>
      <c r="O146" s="923" t="s">
        <v>3510</v>
      </c>
      <c r="P146" s="925" t="s">
        <v>3772</v>
      </c>
      <c r="Q146" s="926">
        <f t="shared" si="6"/>
        <v>-3</v>
      </c>
      <c r="R146" s="959">
        <f t="shared" si="6"/>
        <v>-11.120000000000001</v>
      </c>
      <c r="S146" s="926">
        <f t="shared" si="7"/>
        <v>-1</v>
      </c>
      <c r="T146" s="959">
        <f t="shared" si="8"/>
        <v>-3.71</v>
      </c>
      <c r="U146" s="968">
        <v>17</v>
      </c>
      <c r="V146" s="527">
        <v>38</v>
      </c>
      <c r="W146" s="527">
        <v>21</v>
      </c>
      <c r="X146" s="966">
        <v>2.2352941176470589</v>
      </c>
      <c r="Y146" s="964">
        <v>21</v>
      </c>
    </row>
    <row r="147" spans="1:25" ht="14.4" customHeight="1" x14ac:dyDescent="0.3">
      <c r="A147" s="929" t="s">
        <v>3775</v>
      </c>
      <c r="B147" s="894">
        <v>1</v>
      </c>
      <c r="C147" s="895">
        <v>1.68</v>
      </c>
      <c r="D147" s="896">
        <v>19</v>
      </c>
      <c r="E147" s="911"/>
      <c r="F147" s="897"/>
      <c r="G147" s="898"/>
      <c r="H147" s="899"/>
      <c r="I147" s="897"/>
      <c r="J147" s="898"/>
      <c r="K147" s="900">
        <v>1.68</v>
      </c>
      <c r="L147" s="899">
        <v>3</v>
      </c>
      <c r="M147" s="899">
        <v>24</v>
      </c>
      <c r="N147" s="901">
        <v>8</v>
      </c>
      <c r="O147" s="899" t="s">
        <v>3510</v>
      </c>
      <c r="P147" s="912" t="s">
        <v>3776</v>
      </c>
      <c r="Q147" s="902">
        <f t="shared" si="6"/>
        <v>-1</v>
      </c>
      <c r="R147" s="958">
        <f t="shared" si="6"/>
        <v>-1.68</v>
      </c>
      <c r="S147" s="902">
        <f t="shared" si="7"/>
        <v>0</v>
      </c>
      <c r="T147" s="958">
        <f t="shared" si="8"/>
        <v>0</v>
      </c>
      <c r="U147" s="967" t="s">
        <v>531</v>
      </c>
      <c r="V147" s="913" t="s">
        <v>531</v>
      </c>
      <c r="W147" s="913" t="s">
        <v>531</v>
      </c>
      <c r="X147" s="965" t="s">
        <v>531</v>
      </c>
      <c r="Y147" s="963"/>
    </row>
    <row r="148" spans="1:25" ht="14.4" customHeight="1" x14ac:dyDescent="0.3">
      <c r="A148" s="929" t="s">
        <v>3777</v>
      </c>
      <c r="B148" s="913">
        <v>2</v>
      </c>
      <c r="C148" s="914">
        <v>5.91</v>
      </c>
      <c r="D148" s="915">
        <v>34.5</v>
      </c>
      <c r="E148" s="911">
        <v>2</v>
      </c>
      <c r="F148" s="897">
        <v>4.51</v>
      </c>
      <c r="G148" s="898">
        <v>28.5</v>
      </c>
      <c r="H148" s="903">
        <v>4</v>
      </c>
      <c r="I148" s="904">
        <v>6.5</v>
      </c>
      <c r="J148" s="905">
        <v>21.8</v>
      </c>
      <c r="K148" s="900">
        <v>1.22</v>
      </c>
      <c r="L148" s="899">
        <v>2</v>
      </c>
      <c r="M148" s="899">
        <v>18</v>
      </c>
      <c r="N148" s="901">
        <v>6</v>
      </c>
      <c r="O148" s="899" t="s">
        <v>3510</v>
      </c>
      <c r="P148" s="912" t="s">
        <v>3778</v>
      </c>
      <c r="Q148" s="902">
        <f t="shared" si="6"/>
        <v>2</v>
      </c>
      <c r="R148" s="958">
        <f t="shared" si="6"/>
        <v>0.58999999999999986</v>
      </c>
      <c r="S148" s="902">
        <f t="shared" si="7"/>
        <v>2</v>
      </c>
      <c r="T148" s="958">
        <f t="shared" si="8"/>
        <v>1.9900000000000002</v>
      </c>
      <c r="U148" s="967">
        <v>24</v>
      </c>
      <c r="V148" s="913">
        <v>87.2</v>
      </c>
      <c r="W148" s="913">
        <v>63.2</v>
      </c>
      <c r="X148" s="965">
        <v>3.6333333333333333</v>
      </c>
      <c r="Y148" s="963">
        <v>63</v>
      </c>
    </row>
    <row r="149" spans="1:25" ht="14.4" customHeight="1" x14ac:dyDescent="0.3">
      <c r="A149" s="930" t="s">
        <v>3779</v>
      </c>
      <c r="B149" s="527"/>
      <c r="C149" s="917"/>
      <c r="D149" s="916"/>
      <c r="E149" s="918">
        <v>1</v>
      </c>
      <c r="F149" s="919">
        <v>2.37</v>
      </c>
      <c r="G149" s="906">
        <v>29</v>
      </c>
      <c r="H149" s="920">
        <v>2</v>
      </c>
      <c r="I149" s="921">
        <v>4.74</v>
      </c>
      <c r="J149" s="908">
        <v>30</v>
      </c>
      <c r="K149" s="922">
        <v>2.37</v>
      </c>
      <c r="L149" s="923">
        <v>4</v>
      </c>
      <c r="M149" s="923">
        <v>39</v>
      </c>
      <c r="N149" s="924">
        <v>13</v>
      </c>
      <c r="O149" s="923" t="s">
        <v>3510</v>
      </c>
      <c r="P149" s="925" t="s">
        <v>3778</v>
      </c>
      <c r="Q149" s="926">
        <f t="shared" si="6"/>
        <v>2</v>
      </c>
      <c r="R149" s="959">
        <f t="shared" si="6"/>
        <v>4.74</v>
      </c>
      <c r="S149" s="926">
        <f t="shared" si="7"/>
        <v>1</v>
      </c>
      <c r="T149" s="959">
        <f t="shared" si="8"/>
        <v>2.37</v>
      </c>
      <c r="U149" s="968">
        <v>26</v>
      </c>
      <c r="V149" s="527">
        <v>60</v>
      </c>
      <c r="W149" s="527">
        <v>34</v>
      </c>
      <c r="X149" s="966">
        <v>2.3076923076923075</v>
      </c>
      <c r="Y149" s="964">
        <v>34</v>
      </c>
    </row>
    <row r="150" spans="1:25" ht="14.4" customHeight="1" x14ac:dyDescent="0.3">
      <c r="A150" s="929" t="s">
        <v>3780</v>
      </c>
      <c r="B150" s="913"/>
      <c r="C150" s="914"/>
      <c r="D150" s="915"/>
      <c r="E150" s="911">
        <v>1</v>
      </c>
      <c r="F150" s="897">
        <v>1.75</v>
      </c>
      <c r="G150" s="898">
        <v>18</v>
      </c>
      <c r="H150" s="903">
        <v>2</v>
      </c>
      <c r="I150" s="904">
        <v>4.46</v>
      </c>
      <c r="J150" s="905">
        <v>28.5</v>
      </c>
      <c r="K150" s="900">
        <v>1.37</v>
      </c>
      <c r="L150" s="899">
        <v>2</v>
      </c>
      <c r="M150" s="899">
        <v>21</v>
      </c>
      <c r="N150" s="901">
        <v>7</v>
      </c>
      <c r="O150" s="899" t="s">
        <v>3510</v>
      </c>
      <c r="P150" s="912" t="s">
        <v>3781</v>
      </c>
      <c r="Q150" s="902">
        <f t="shared" si="6"/>
        <v>2</v>
      </c>
      <c r="R150" s="958">
        <f t="shared" si="6"/>
        <v>4.46</v>
      </c>
      <c r="S150" s="902">
        <f t="shared" si="7"/>
        <v>1</v>
      </c>
      <c r="T150" s="958">
        <f t="shared" si="8"/>
        <v>2.71</v>
      </c>
      <c r="U150" s="967">
        <v>14</v>
      </c>
      <c r="V150" s="913">
        <v>57</v>
      </c>
      <c r="W150" s="913">
        <v>43</v>
      </c>
      <c r="X150" s="965">
        <v>4.0714285714285712</v>
      </c>
      <c r="Y150" s="963">
        <v>43</v>
      </c>
    </row>
    <row r="151" spans="1:25" ht="14.4" customHeight="1" x14ac:dyDescent="0.3">
      <c r="A151" s="929" t="s">
        <v>3782</v>
      </c>
      <c r="B151" s="913"/>
      <c r="C151" s="914"/>
      <c r="D151" s="915"/>
      <c r="E151" s="911"/>
      <c r="F151" s="897"/>
      <c r="G151" s="898"/>
      <c r="H151" s="903">
        <v>1</v>
      </c>
      <c r="I151" s="904">
        <v>1.33</v>
      </c>
      <c r="J151" s="905">
        <v>28</v>
      </c>
      <c r="K151" s="900">
        <v>1.25</v>
      </c>
      <c r="L151" s="899">
        <v>3</v>
      </c>
      <c r="M151" s="899">
        <v>27</v>
      </c>
      <c r="N151" s="901">
        <v>9</v>
      </c>
      <c r="O151" s="899" t="s">
        <v>3510</v>
      </c>
      <c r="P151" s="912" t="s">
        <v>3783</v>
      </c>
      <c r="Q151" s="902">
        <f t="shared" si="6"/>
        <v>1</v>
      </c>
      <c r="R151" s="958">
        <f t="shared" si="6"/>
        <v>1.33</v>
      </c>
      <c r="S151" s="902">
        <f t="shared" si="7"/>
        <v>1</v>
      </c>
      <c r="T151" s="958">
        <f t="shared" si="8"/>
        <v>1.33</v>
      </c>
      <c r="U151" s="967">
        <v>9</v>
      </c>
      <c r="V151" s="913">
        <v>28</v>
      </c>
      <c r="W151" s="913">
        <v>19</v>
      </c>
      <c r="X151" s="965">
        <v>3.1111111111111112</v>
      </c>
      <c r="Y151" s="963">
        <v>19</v>
      </c>
    </row>
    <row r="152" spans="1:25" ht="14.4" customHeight="1" x14ac:dyDescent="0.3">
      <c r="A152" s="929" t="s">
        <v>3784</v>
      </c>
      <c r="B152" s="913"/>
      <c r="C152" s="914"/>
      <c r="D152" s="915"/>
      <c r="E152" s="911"/>
      <c r="F152" s="897"/>
      <c r="G152" s="898"/>
      <c r="H152" s="903">
        <v>1</v>
      </c>
      <c r="I152" s="904">
        <v>3.86</v>
      </c>
      <c r="J152" s="905">
        <v>37</v>
      </c>
      <c r="K152" s="900">
        <v>3.48</v>
      </c>
      <c r="L152" s="899">
        <v>4</v>
      </c>
      <c r="M152" s="899">
        <v>33</v>
      </c>
      <c r="N152" s="901">
        <v>11</v>
      </c>
      <c r="O152" s="899" t="s">
        <v>3510</v>
      </c>
      <c r="P152" s="912" t="s">
        <v>3785</v>
      </c>
      <c r="Q152" s="902">
        <f t="shared" si="6"/>
        <v>1</v>
      </c>
      <c r="R152" s="958">
        <f t="shared" si="6"/>
        <v>3.86</v>
      </c>
      <c r="S152" s="902">
        <f t="shared" si="7"/>
        <v>1</v>
      </c>
      <c r="T152" s="958">
        <f t="shared" si="8"/>
        <v>3.86</v>
      </c>
      <c r="U152" s="967">
        <v>11</v>
      </c>
      <c r="V152" s="913">
        <v>37</v>
      </c>
      <c r="W152" s="913">
        <v>26</v>
      </c>
      <c r="X152" s="965">
        <v>3.3636363636363638</v>
      </c>
      <c r="Y152" s="963">
        <v>26</v>
      </c>
    </row>
    <row r="153" spans="1:25" ht="14.4" customHeight="1" x14ac:dyDescent="0.3">
      <c r="A153" s="929" t="s">
        <v>3786</v>
      </c>
      <c r="B153" s="913">
        <v>2</v>
      </c>
      <c r="C153" s="914">
        <v>1.4</v>
      </c>
      <c r="D153" s="915">
        <v>26</v>
      </c>
      <c r="E153" s="903">
        <v>1</v>
      </c>
      <c r="F153" s="904">
        <v>1.2</v>
      </c>
      <c r="G153" s="909">
        <v>38</v>
      </c>
      <c r="H153" s="899">
        <v>2</v>
      </c>
      <c r="I153" s="897">
        <v>2.15</v>
      </c>
      <c r="J153" s="905">
        <v>35</v>
      </c>
      <c r="K153" s="900">
        <v>0.49</v>
      </c>
      <c r="L153" s="899">
        <v>2</v>
      </c>
      <c r="M153" s="899">
        <v>21</v>
      </c>
      <c r="N153" s="901">
        <v>7</v>
      </c>
      <c r="O153" s="899" t="s">
        <v>3510</v>
      </c>
      <c r="P153" s="912" t="s">
        <v>3787</v>
      </c>
      <c r="Q153" s="902">
        <f t="shared" si="6"/>
        <v>0</v>
      </c>
      <c r="R153" s="958">
        <f t="shared" si="6"/>
        <v>0.75</v>
      </c>
      <c r="S153" s="902">
        <f t="shared" si="7"/>
        <v>1</v>
      </c>
      <c r="T153" s="958">
        <f t="shared" si="8"/>
        <v>0.95</v>
      </c>
      <c r="U153" s="967">
        <v>14</v>
      </c>
      <c r="V153" s="913">
        <v>70</v>
      </c>
      <c r="W153" s="913">
        <v>56</v>
      </c>
      <c r="X153" s="965">
        <v>5</v>
      </c>
      <c r="Y153" s="963">
        <v>56</v>
      </c>
    </row>
    <row r="154" spans="1:25" ht="14.4" customHeight="1" x14ac:dyDescent="0.3">
      <c r="A154" s="930" t="s">
        <v>3788</v>
      </c>
      <c r="B154" s="527">
        <v>2</v>
      </c>
      <c r="C154" s="917">
        <v>1.74</v>
      </c>
      <c r="D154" s="916">
        <v>30</v>
      </c>
      <c r="E154" s="920">
        <v>6</v>
      </c>
      <c r="F154" s="921">
        <v>4.96</v>
      </c>
      <c r="G154" s="907">
        <v>28.7</v>
      </c>
      <c r="H154" s="923">
        <v>1</v>
      </c>
      <c r="I154" s="919">
        <v>0.61</v>
      </c>
      <c r="J154" s="908">
        <v>20</v>
      </c>
      <c r="K154" s="922">
        <v>0.61</v>
      </c>
      <c r="L154" s="923">
        <v>3</v>
      </c>
      <c r="M154" s="923">
        <v>24</v>
      </c>
      <c r="N154" s="924">
        <v>8</v>
      </c>
      <c r="O154" s="923" t="s">
        <v>3510</v>
      </c>
      <c r="P154" s="925" t="s">
        <v>3789</v>
      </c>
      <c r="Q154" s="926">
        <f t="shared" si="6"/>
        <v>-1</v>
      </c>
      <c r="R154" s="959">
        <f t="shared" si="6"/>
        <v>-1.1299999999999999</v>
      </c>
      <c r="S154" s="926">
        <f t="shared" si="7"/>
        <v>-5</v>
      </c>
      <c r="T154" s="959">
        <f t="shared" si="8"/>
        <v>-4.3499999999999996</v>
      </c>
      <c r="U154" s="968">
        <v>8</v>
      </c>
      <c r="V154" s="527">
        <v>20</v>
      </c>
      <c r="W154" s="527">
        <v>12</v>
      </c>
      <c r="X154" s="966">
        <v>2.5</v>
      </c>
      <c r="Y154" s="964">
        <v>12</v>
      </c>
    </row>
    <row r="155" spans="1:25" ht="14.4" customHeight="1" x14ac:dyDescent="0.3">
      <c r="A155" s="930" t="s">
        <v>3790</v>
      </c>
      <c r="B155" s="527">
        <v>1</v>
      </c>
      <c r="C155" s="917">
        <v>1.8</v>
      </c>
      <c r="D155" s="916">
        <v>43</v>
      </c>
      <c r="E155" s="920">
        <v>1</v>
      </c>
      <c r="F155" s="921">
        <v>1.19</v>
      </c>
      <c r="G155" s="907">
        <v>30</v>
      </c>
      <c r="H155" s="923"/>
      <c r="I155" s="919"/>
      <c r="J155" s="906"/>
      <c r="K155" s="922">
        <v>1.19</v>
      </c>
      <c r="L155" s="923">
        <v>4</v>
      </c>
      <c r="M155" s="923">
        <v>33</v>
      </c>
      <c r="N155" s="924">
        <v>11</v>
      </c>
      <c r="O155" s="923" t="s">
        <v>3510</v>
      </c>
      <c r="P155" s="925" t="s">
        <v>3791</v>
      </c>
      <c r="Q155" s="926">
        <f t="shared" si="6"/>
        <v>-1</v>
      </c>
      <c r="R155" s="959">
        <f t="shared" si="6"/>
        <v>-1.8</v>
      </c>
      <c r="S155" s="926">
        <f t="shared" si="7"/>
        <v>-1</v>
      </c>
      <c r="T155" s="959">
        <f t="shared" si="8"/>
        <v>-1.19</v>
      </c>
      <c r="U155" s="968" t="s">
        <v>531</v>
      </c>
      <c r="V155" s="527" t="s">
        <v>531</v>
      </c>
      <c r="W155" s="527" t="s">
        <v>531</v>
      </c>
      <c r="X155" s="966" t="s">
        <v>531</v>
      </c>
      <c r="Y155" s="964"/>
    </row>
    <row r="156" spans="1:25" ht="14.4" customHeight="1" x14ac:dyDescent="0.3">
      <c r="A156" s="929" t="s">
        <v>3792</v>
      </c>
      <c r="B156" s="913">
        <v>1</v>
      </c>
      <c r="C156" s="914">
        <v>0.47</v>
      </c>
      <c r="D156" s="915">
        <v>17</v>
      </c>
      <c r="E156" s="903">
        <v>2</v>
      </c>
      <c r="F156" s="904">
        <v>1.1100000000000001</v>
      </c>
      <c r="G156" s="909">
        <v>20.5</v>
      </c>
      <c r="H156" s="899"/>
      <c r="I156" s="897"/>
      <c r="J156" s="898"/>
      <c r="K156" s="900">
        <v>0.47</v>
      </c>
      <c r="L156" s="899">
        <v>2</v>
      </c>
      <c r="M156" s="899">
        <v>21</v>
      </c>
      <c r="N156" s="901">
        <v>7</v>
      </c>
      <c r="O156" s="899" t="s">
        <v>3510</v>
      </c>
      <c r="P156" s="912" t="s">
        <v>3793</v>
      </c>
      <c r="Q156" s="902">
        <f t="shared" si="6"/>
        <v>-1</v>
      </c>
      <c r="R156" s="958">
        <f t="shared" si="6"/>
        <v>-0.47</v>
      </c>
      <c r="S156" s="902">
        <f t="shared" si="7"/>
        <v>-2</v>
      </c>
      <c r="T156" s="958">
        <f t="shared" si="8"/>
        <v>-1.1100000000000001</v>
      </c>
      <c r="U156" s="967" t="s">
        <v>531</v>
      </c>
      <c r="V156" s="913" t="s">
        <v>531</v>
      </c>
      <c r="W156" s="913" t="s">
        <v>531</v>
      </c>
      <c r="X156" s="965" t="s">
        <v>531</v>
      </c>
      <c r="Y156" s="963"/>
    </row>
    <row r="157" spans="1:25" ht="14.4" customHeight="1" x14ac:dyDescent="0.3">
      <c r="A157" s="930" t="s">
        <v>3794</v>
      </c>
      <c r="B157" s="527">
        <v>2</v>
      </c>
      <c r="C157" s="917">
        <v>1.42</v>
      </c>
      <c r="D157" s="916">
        <v>21</v>
      </c>
      <c r="E157" s="920">
        <v>1</v>
      </c>
      <c r="F157" s="921">
        <v>0.86</v>
      </c>
      <c r="G157" s="907">
        <v>28</v>
      </c>
      <c r="H157" s="923">
        <v>2</v>
      </c>
      <c r="I157" s="919">
        <v>2.25</v>
      </c>
      <c r="J157" s="908">
        <v>30.5</v>
      </c>
      <c r="K157" s="922">
        <v>0.63</v>
      </c>
      <c r="L157" s="923">
        <v>3</v>
      </c>
      <c r="M157" s="923">
        <v>27</v>
      </c>
      <c r="N157" s="924">
        <v>9</v>
      </c>
      <c r="O157" s="923" t="s">
        <v>3510</v>
      </c>
      <c r="P157" s="925" t="s">
        <v>3795</v>
      </c>
      <c r="Q157" s="926">
        <f t="shared" si="6"/>
        <v>0</v>
      </c>
      <c r="R157" s="959">
        <f t="shared" si="6"/>
        <v>0.83000000000000007</v>
      </c>
      <c r="S157" s="926">
        <f t="shared" si="7"/>
        <v>1</v>
      </c>
      <c r="T157" s="959">
        <f t="shared" si="8"/>
        <v>1.3900000000000001</v>
      </c>
      <c r="U157" s="968">
        <v>18</v>
      </c>
      <c r="V157" s="527">
        <v>61</v>
      </c>
      <c r="W157" s="527">
        <v>43</v>
      </c>
      <c r="X157" s="966">
        <v>3.3888888888888888</v>
      </c>
      <c r="Y157" s="964">
        <v>43</v>
      </c>
    </row>
    <row r="158" spans="1:25" ht="14.4" customHeight="1" x14ac:dyDescent="0.3">
      <c r="A158" s="930" t="s">
        <v>3796</v>
      </c>
      <c r="B158" s="527">
        <v>1</v>
      </c>
      <c r="C158" s="917">
        <v>0.97</v>
      </c>
      <c r="D158" s="916">
        <v>33</v>
      </c>
      <c r="E158" s="920">
        <v>1</v>
      </c>
      <c r="F158" s="921">
        <v>1.55</v>
      </c>
      <c r="G158" s="907">
        <v>41</v>
      </c>
      <c r="H158" s="923"/>
      <c r="I158" s="919"/>
      <c r="J158" s="906"/>
      <c r="K158" s="922">
        <v>0.97</v>
      </c>
      <c r="L158" s="923">
        <v>4</v>
      </c>
      <c r="M158" s="923">
        <v>33</v>
      </c>
      <c r="N158" s="924">
        <v>11</v>
      </c>
      <c r="O158" s="923" t="s">
        <v>3510</v>
      </c>
      <c r="P158" s="925" t="s">
        <v>3797</v>
      </c>
      <c r="Q158" s="926">
        <f t="shared" si="6"/>
        <v>-1</v>
      </c>
      <c r="R158" s="959">
        <f t="shared" si="6"/>
        <v>-0.97</v>
      </c>
      <c r="S158" s="926">
        <f t="shared" si="7"/>
        <v>-1</v>
      </c>
      <c r="T158" s="959">
        <f t="shared" si="8"/>
        <v>-1.55</v>
      </c>
      <c r="U158" s="968" t="s">
        <v>531</v>
      </c>
      <c r="V158" s="527" t="s">
        <v>531</v>
      </c>
      <c r="W158" s="527" t="s">
        <v>531</v>
      </c>
      <c r="X158" s="966" t="s">
        <v>531</v>
      </c>
      <c r="Y158" s="964"/>
    </row>
    <row r="159" spans="1:25" ht="14.4" customHeight="1" x14ac:dyDescent="0.3">
      <c r="A159" s="929" t="s">
        <v>3798</v>
      </c>
      <c r="B159" s="894">
        <v>3</v>
      </c>
      <c r="C159" s="895">
        <v>3.7</v>
      </c>
      <c r="D159" s="896">
        <v>23.3</v>
      </c>
      <c r="E159" s="911">
        <v>2</v>
      </c>
      <c r="F159" s="897">
        <v>2.36</v>
      </c>
      <c r="G159" s="898">
        <v>22.5</v>
      </c>
      <c r="H159" s="899">
        <v>1</v>
      </c>
      <c r="I159" s="897">
        <v>0.83</v>
      </c>
      <c r="J159" s="905">
        <v>17</v>
      </c>
      <c r="K159" s="900">
        <v>0.32</v>
      </c>
      <c r="L159" s="899">
        <v>1</v>
      </c>
      <c r="M159" s="899">
        <v>9</v>
      </c>
      <c r="N159" s="901">
        <v>3</v>
      </c>
      <c r="O159" s="899" t="s">
        <v>3510</v>
      </c>
      <c r="P159" s="912" t="s">
        <v>3799</v>
      </c>
      <c r="Q159" s="902">
        <f t="shared" si="6"/>
        <v>-2</v>
      </c>
      <c r="R159" s="958">
        <f t="shared" si="6"/>
        <v>-2.87</v>
      </c>
      <c r="S159" s="902">
        <f t="shared" si="7"/>
        <v>-1</v>
      </c>
      <c r="T159" s="958">
        <f t="shared" si="8"/>
        <v>-1.5299999999999998</v>
      </c>
      <c r="U159" s="967">
        <v>3</v>
      </c>
      <c r="V159" s="913">
        <v>17</v>
      </c>
      <c r="W159" s="913">
        <v>14</v>
      </c>
      <c r="X159" s="965">
        <v>5.666666666666667</v>
      </c>
      <c r="Y159" s="963">
        <v>14</v>
      </c>
    </row>
    <row r="160" spans="1:25" ht="14.4" customHeight="1" x14ac:dyDescent="0.3">
      <c r="A160" s="930" t="s">
        <v>3800</v>
      </c>
      <c r="B160" s="927">
        <v>3</v>
      </c>
      <c r="C160" s="928">
        <v>2.38</v>
      </c>
      <c r="D160" s="910">
        <v>22.3</v>
      </c>
      <c r="E160" s="918">
        <v>1</v>
      </c>
      <c r="F160" s="919">
        <v>0.68</v>
      </c>
      <c r="G160" s="906">
        <v>20</v>
      </c>
      <c r="H160" s="923">
        <v>1</v>
      </c>
      <c r="I160" s="919">
        <v>0.83</v>
      </c>
      <c r="J160" s="908">
        <v>23</v>
      </c>
      <c r="K160" s="922">
        <v>0.42</v>
      </c>
      <c r="L160" s="923">
        <v>2</v>
      </c>
      <c r="M160" s="923">
        <v>15</v>
      </c>
      <c r="N160" s="924">
        <v>5</v>
      </c>
      <c r="O160" s="923" t="s">
        <v>3510</v>
      </c>
      <c r="P160" s="925" t="s">
        <v>3801</v>
      </c>
      <c r="Q160" s="926">
        <f t="shared" si="6"/>
        <v>-2</v>
      </c>
      <c r="R160" s="959">
        <f t="shared" si="6"/>
        <v>-1.5499999999999998</v>
      </c>
      <c r="S160" s="926">
        <f t="shared" si="7"/>
        <v>0</v>
      </c>
      <c r="T160" s="959">
        <f t="shared" si="8"/>
        <v>0.14999999999999991</v>
      </c>
      <c r="U160" s="968">
        <v>5</v>
      </c>
      <c r="V160" s="527">
        <v>23</v>
      </c>
      <c r="W160" s="527">
        <v>18</v>
      </c>
      <c r="X160" s="966">
        <v>4.5999999999999996</v>
      </c>
      <c r="Y160" s="964">
        <v>18</v>
      </c>
    </row>
    <row r="161" spans="1:25" ht="14.4" customHeight="1" x14ac:dyDescent="0.3">
      <c r="A161" s="930" t="s">
        <v>3802</v>
      </c>
      <c r="B161" s="927"/>
      <c r="C161" s="928"/>
      <c r="D161" s="910"/>
      <c r="E161" s="918">
        <v>1</v>
      </c>
      <c r="F161" s="919">
        <v>1.69</v>
      </c>
      <c r="G161" s="906">
        <v>42</v>
      </c>
      <c r="H161" s="923">
        <v>1</v>
      </c>
      <c r="I161" s="919">
        <v>0.72</v>
      </c>
      <c r="J161" s="908">
        <v>22</v>
      </c>
      <c r="K161" s="922">
        <v>0.72</v>
      </c>
      <c r="L161" s="923">
        <v>3</v>
      </c>
      <c r="M161" s="923">
        <v>24</v>
      </c>
      <c r="N161" s="924">
        <v>8</v>
      </c>
      <c r="O161" s="923" t="s">
        <v>3510</v>
      </c>
      <c r="P161" s="925" t="s">
        <v>3803</v>
      </c>
      <c r="Q161" s="926">
        <f t="shared" si="6"/>
        <v>1</v>
      </c>
      <c r="R161" s="959">
        <f t="shared" si="6"/>
        <v>0.72</v>
      </c>
      <c r="S161" s="926">
        <f t="shared" si="7"/>
        <v>0</v>
      </c>
      <c r="T161" s="959">
        <f t="shared" si="8"/>
        <v>-0.97</v>
      </c>
      <c r="U161" s="968">
        <v>8</v>
      </c>
      <c r="V161" s="527">
        <v>22</v>
      </c>
      <c r="W161" s="527">
        <v>14</v>
      </c>
      <c r="X161" s="966">
        <v>2.75</v>
      </c>
      <c r="Y161" s="964">
        <v>14</v>
      </c>
    </row>
    <row r="162" spans="1:25" ht="14.4" customHeight="1" x14ac:dyDescent="0.3">
      <c r="A162" s="929" t="s">
        <v>3804</v>
      </c>
      <c r="B162" s="894">
        <v>1</v>
      </c>
      <c r="C162" s="895">
        <v>0.91</v>
      </c>
      <c r="D162" s="896">
        <v>27</v>
      </c>
      <c r="E162" s="911"/>
      <c r="F162" s="897"/>
      <c r="G162" s="898"/>
      <c r="H162" s="899"/>
      <c r="I162" s="897"/>
      <c r="J162" s="898"/>
      <c r="K162" s="900">
        <v>0.89</v>
      </c>
      <c r="L162" s="899">
        <v>4</v>
      </c>
      <c r="M162" s="899">
        <v>33</v>
      </c>
      <c r="N162" s="901">
        <v>11</v>
      </c>
      <c r="O162" s="899" t="s">
        <v>3510</v>
      </c>
      <c r="P162" s="912" t="s">
        <v>3805</v>
      </c>
      <c r="Q162" s="902">
        <f t="shared" si="6"/>
        <v>-1</v>
      </c>
      <c r="R162" s="958">
        <f t="shared" si="6"/>
        <v>-0.91</v>
      </c>
      <c r="S162" s="902">
        <f t="shared" si="7"/>
        <v>0</v>
      </c>
      <c r="T162" s="958">
        <f t="shared" si="8"/>
        <v>0</v>
      </c>
      <c r="U162" s="967" t="s">
        <v>531</v>
      </c>
      <c r="V162" s="913" t="s">
        <v>531</v>
      </c>
      <c r="W162" s="913" t="s">
        <v>531</v>
      </c>
      <c r="X162" s="965" t="s">
        <v>531</v>
      </c>
      <c r="Y162" s="963"/>
    </row>
    <row r="163" spans="1:25" ht="14.4" customHeight="1" x14ac:dyDescent="0.3">
      <c r="A163" s="929" t="s">
        <v>3806</v>
      </c>
      <c r="B163" s="894">
        <v>1</v>
      </c>
      <c r="C163" s="895">
        <v>1.86</v>
      </c>
      <c r="D163" s="896">
        <v>19</v>
      </c>
      <c r="E163" s="911"/>
      <c r="F163" s="897"/>
      <c r="G163" s="898"/>
      <c r="H163" s="899"/>
      <c r="I163" s="897"/>
      <c r="J163" s="898"/>
      <c r="K163" s="900">
        <v>1.86</v>
      </c>
      <c r="L163" s="899">
        <v>6</v>
      </c>
      <c r="M163" s="899">
        <v>51</v>
      </c>
      <c r="N163" s="901">
        <v>17</v>
      </c>
      <c r="O163" s="899" t="s">
        <v>3510</v>
      </c>
      <c r="P163" s="912" t="s">
        <v>3807</v>
      </c>
      <c r="Q163" s="902">
        <f t="shared" si="6"/>
        <v>-1</v>
      </c>
      <c r="R163" s="958">
        <f t="shared" si="6"/>
        <v>-1.86</v>
      </c>
      <c r="S163" s="902">
        <f t="shared" si="7"/>
        <v>0</v>
      </c>
      <c r="T163" s="958">
        <f t="shared" si="8"/>
        <v>0</v>
      </c>
      <c r="U163" s="967" t="s">
        <v>531</v>
      </c>
      <c r="V163" s="913" t="s">
        <v>531</v>
      </c>
      <c r="W163" s="913" t="s">
        <v>531</v>
      </c>
      <c r="X163" s="965" t="s">
        <v>531</v>
      </c>
      <c r="Y163" s="963"/>
    </row>
    <row r="164" spans="1:25" ht="14.4" customHeight="1" x14ac:dyDescent="0.3">
      <c r="A164" s="929" t="s">
        <v>3808</v>
      </c>
      <c r="B164" s="913"/>
      <c r="C164" s="914"/>
      <c r="D164" s="915"/>
      <c r="E164" s="911"/>
      <c r="F164" s="897"/>
      <c r="G164" s="898"/>
      <c r="H164" s="903">
        <v>1</v>
      </c>
      <c r="I164" s="904">
        <v>3.6</v>
      </c>
      <c r="J164" s="905">
        <v>46</v>
      </c>
      <c r="K164" s="900">
        <v>0.78</v>
      </c>
      <c r="L164" s="899">
        <v>3</v>
      </c>
      <c r="M164" s="899">
        <v>27</v>
      </c>
      <c r="N164" s="901">
        <v>9</v>
      </c>
      <c r="O164" s="899" t="s">
        <v>3510</v>
      </c>
      <c r="P164" s="912" t="s">
        <v>3809</v>
      </c>
      <c r="Q164" s="902">
        <f t="shared" si="6"/>
        <v>1</v>
      </c>
      <c r="R164" s="958">
        <f t="shared" si="6"/>
        <v>3.6</v>
      </c>
      <c r="S164" s="902">
        <f t="shared" si="7"/>
        <v>1</v>
      </c>
      <c r="T164" s="958">
        <f t="shared" si="8"/>
        <v>3.6</v>
      </c>
      <c r="U164" s="967">
        <v>9</v>
      </c>
      <c r="V164" s="913">
        <v>46</v>
      </c>
      <c r="W164" s="913">
        <v>37</v>
      </c>
      <c r="X164" s="965">
        <v>5.1111111111111107</v>
      </c>
      <c r="Y164" s="963">
        <v>37</v>
      </c>
    </row>
    <row r="165" spans="1:25" ht="14.4" customHeight="1" x14ac:dyDescent="0.3">
      <c r="A165" s="929" t="s">
        <v>3810</v>
      </c>
      <c r="B165" s="894">
        <v>4</v>
      </c>
      <c r="C165" s="895">
        <v>4.76</v>
      </c>
      <c r="D165" s="896">
        <v>35.299999999999997</v>
      </c>
      <c r="E165" s="911">
        <v>1</v>
      </c>
      <c r="F165" s="897">
        <v>1.19</v>
      </c>
      <c r="G165" s="898">
        <v>36</v>
      </c>
      <c r="H165" s="899">
        <v>6</v>
      </c>
      <c r="I165" s="897">
        <v>3.63</v>
      </c>
      <c r="J165" s="905">
        <v>20.2</v>
      </c>
      <c r="K165" s="900">
        <v>0.43</v>
      </c>
      <c r="L165" s="899">
        <v>2</v>
      </c>
      <c r="M165" s="899">
        <v>18</v>
      </c>
      <c r="N165" s="901">
        <v>6</v>
      </c>
      <c r="O165" s="899" t="s">
        <v>3510</v>
      </c>
      <c r="P165" s="912" t="s">
        <v>3811</v>
      </c>
      <c r="Q165" s="902">
        <f t="shared" si="6"/>
        <v>2</v>
      </c>
      <c r="R165" s="958">
        <f t="shared" si="6"/>
        <v>-1.1299999999999999</v>
      </c>
      <c r="S165" s="902">
        <f t="shared" si="7"/>
        <v>5</v>
      </c>
      <c r="T165" s="958">
        <f t="shared" si="8"/>
        <v>2.44</v>
      </c>
      <c r="U165" s="967">
        <v>36</v>
      </c>
      <c r="V165" s="913">
        <v>121.19999999999999</v>
      </c>
      <c r="W165" s="913">
        <v>85.199999999999989</v>
      </c>
      <c r="X165" s="965">
        <v>3.3666666666666663</v>
      </c>
      <c r="Y165" s="963">
        <v>85</v>
      </c>
    </row>
    <row r="166" spans="1:25" ht="14.4" customHeight="1" x14ac:dyDescent="0.3">
      <c r="A166" s="930" t="s">
        <v>3812</v>
      </c>
      <c r="B166" s="927">
        <v>5</v>
      </c>
      <c r="C166" s="928">
        <v>3.93</v>
      </c>
      <c r="D166" s="910">
        <v>23.4</v>
      </c>
      <c r="E166" s="918">
        <v>3</v>
      </c>
      <c r="F166" s="919">
        <v>1.92</v>
      </c>
      <c r="G166" s="906">
        <v>22</v>
      </c>
      <c r="H166" s="923">
        <v>2</v>
      </c>
      <c r="I166" s="919">
        <v>1.1299999999999999</v>
      </c>
      <c r="J166" s="908">
        <v>21</v>
      </c>
      <c r="K166" s="922">
        <v>0.5</v>
      </c>
      <c r="L166" s="923">
        <v>2</v>
      </c>
      <c r="M166" s="923">
        <v>21</v>
      </c>
      <c r="N166" s="924">
        <v>7</v>
      </c>
      <c r="O166" s="923" t="s">
        <v>3510</v>
      </c>
      <c r="P166" s="925" t="s">
        <v>3813</v>
      </c>
      <c r="Q166" s="926">
        <f t="shared" si="6"/>
        <v>-3</v>
      </c>
      <c r="R166" s="959">
        <f t="shared" si="6"/>
        <v>-2.8000000000000003</v>
      </c>
      <c r="S166" s="926">
        <f t="shared" si="7"/>
        <v>-1</v>
      </c>
      <c r="T166" s="959">
        <f t="shared" si="8"/>
        <v>-0.79</v>
      </c>
      <c r="U166" s="968">
        <v>14</v>
      </c>
      <c r="V166" s="527">
        <v>42</v>
      </c>
      <c r="W166" s="527">
        <v>28</v>
      </c>
      <c r="X166" s="966">
        <v>3</v>
      </c>
      <c r="Y166" s="964">
        <v>28</v>
      </c>
    </row>
    <row r="167" spans="1:25" ht="14.4" customHeight="1" x14ac:dyDescent="0.3">
      <c r="A167" s="930" t="s">
        <v>3814</v>
      </c>
      <c r="B167" s="927"/>
      <c r="C167" s="928"/>
      <c r="D167" s="910"/>
      <c r="E167" s="918">
        <v>2</v>
      </c>
      <c r="F167" s="919">
        <v>1.98</v>
      </c>
      <c r="G167" s="906">
        <v>32</v>
      </c>
      <c r="H167" s="923"/>
      <c r="I167" s="919"/>
      <c r="J167" s="906"/>
      <c r="K167" s="922">
        <v>0.75</v>
      </c>
      <c r="L167" s="923">
        <v>3</v>
      </c>
      <c r="M167" s="923">
        <v>27</v>
      </c>
      <c r="N167" s="924">
        <v>9</v>
      </c>
      <c r="O167" s="923" t="s">
        <v>3510</v>
      </c>
      <c r="P167" s="925" t="s">
        <v>3815</v>
      </c>
      <c r="Q167" s="926">
        <f t="shared" si="6"/>
        <v>0</v>
      </c>
      <c r="R167" s="959">
        <f t="shared" si="6"/>
        <v>0</v>
      </c>
      <c r="S167" s="926">
        <f t="shared" si="7"/>
        <v>-2</v>
      </c>
      <c r="T167" s="959">
        <f t="shared" si="8"/>
        <v>-1.98</v>
      </c>
      <c r="U167" s="968" t="s">
        <v>531</v>
      </c>
      <c r="V167" s="527" t="s">
        <v>531</v>
      </c>
      <c r="W167" s="527" t="s">
        <v>531</v>
      </c>
      <c r="X167" s="966" t="s">
        <v>531</v>
      </c>
      <c r="Y167" s="964"/>
    </row>
    <row r="168" spans="1:25" ht="14.4" customHeight="1" x14ac:dyDescent="0.3">
      <c r="A168" s="929" t="s">
        <v>3816</v>
      </c>
      <c r="B168" s="913">
        <v>1</v>
      </c>
      <c r="C168" s="914">
        <v>1.07</v>
      </c>
      <c r="D168" s="915">
        <v>34</v>
      </c>
      <c r="E168" s="903">
        <v>1</v>
      </c>
      <c r="F168" s="904">
        <v>0.42</v>
      </c>
      <c r="G168" s="909">
        <v>18</v>
      </c>
      <c r="H168" s="899"/>
      <c r="I168" s="897"/>
      <c r="J168" s="898"/>
      <c r="K168" s="900">
        <v>0.42</v>
      </c>
      <c r="L168" s="899">
        <v>2</v>
      </c>
      <c r="M168" s="899">
        <v>18</v>
      </c>
      <c r="N168" s="901">
        <v>6</v>
      </c>
      <c r="O168" s="899" t="s">
        <v>3510</v>
      </c>
      <c r="P168" s="912" t="s">
        <v>3817</v>
      </c>
      <c r="Q168" s="902">
        <f t="shared" si="6"/>
        <v>-1</v>
      </c>
      <c r="R168" s="958">
        <f t="shared" si="6"/>
        <v>-1.07</v>
      </c>
      <c r="S168" s="902">
        <f t="shared" si="7"/>
        <v>-1</v>
      </c>
      <c r="T168" s="958">
        <f t="shared" si="8"/>
        <v>-0.42</v>
      </c>
      <c r="U168" s="967" t="s">
        <v>531</v>
      </c>
      <c r="V168" s="913" t="s">
        <v>531</v>
      </c>
      <c r="W168" s="913" t="s">
        <v>531</v>
      </c>
      <c r="X168" s="965" t="s">
        <v>531</v>
      </c>
      <c r="Y168" s="963"/>
    </row>
    <row r="169" spans="1:25" ht="14.4" customHeight="1" x14ac:dyDescent="0.3">
      <c r="A169" s="930" t="s">
        <v>3818</v>
      </c>
      <c r="B169" s="527">
        <v>1</v>
      </c>
      <c r="C169" s="917">
        <v>0.83</v>
      </c>
      <c r="D169" s="916">
        <v>32</v>
      </c>
      <c r="E169" s="920">
        <v>1</v>
      </c>
      <c r="F169" s="921">
        <v>0.52</v>
      </c>
      <c r="G169" s="907">
        <v>10</v>
      </c>
      <c r="H169" s="923"/>
      <c r="I169" s="919"/>
      <c r="J169" s="906"/>
      <c r="K169" s="922">
        <v>0.52</v>
      </c>
      <c r="L169" s="923">
        <v>3</v>
      </c>
      <c r="M169" s="923">
        <v>24</v>
      </c>
      <c r="N169" s="924">
        <v>8</v>
      </c>
      <c r="O169" s="923" t="s">
        <v>3510</v>
      </c>
      <c r="P169" s="925" t="s">
        <v>3819</v>
      </c>
      <c r="Q169" s="926">
        <f t="shared" si="6"/>
        <v>-1</v>
      </c>
      <c r="R169" s="959">
        <f t="shared" si="6"/>
        <v>-0.83</v>
      </c>
      <c r="S169" s="926">
        <f t="shared" si="7"/>
        <v>-1</v>
      </c>
      <c r="T169" s="959">
        <f t="shared" si="8"/>
        <v>-0.52</v>
      </c>
      <c r="U169" s="968" t="s">
        <v>531</v>
      </c>
      <c r="V169" s="527" t="s">
        <v>531</v>
      </c>
      <c r="W169" s="527" t="s">
        <v>531</v>
      </c>
      <c r="X169" s="966" t="s">
        <v>531</v>
      </c>
      <c r="Y169" s="964"/>
    </row>
    <row r="170" spans="1:25" ht="14.4" customHeight="1" x14ac:dyDescent="0.3">
      <c r="A170" s="930" t="s">
        <v>3820</v>
      </c>
      <c r="B170" s="527">
        <v>1</v>
      </c>
      <c r="C170" s="917">
        <v>1.39</v>
      </c>
      <c r="D170" s="916">
        <v>43</v>
      </c>
      <c r="E170" s="920">
        <v>1</v>
      </c>
      <c r="F170" s="921">
        <v>3.61</v>
      </c>
      <c r="G170" s="907">
        <v>45</v>
      </c>
      <c r="H170" s="923"/>
      <c r="I170" s="919"/>
      <c r="J170" s="906"/>
      <c r="K170" s="922">
        <v>0.68</v>
      </c>
      <c r="L170" s="923">
        <v>3</v>
      </c>
      <c r="M170" s="923">
        <v>27</v>
      </c>
      <c r="N170" s="924">
        <v>9</v>
      </c>
      <c r="O170" s="923" t="s">
        <v>3510</v>
      </c>
      <c r="P170" s="925" t="s">
        <v>3821</v>
      </c>
      <c r="Q170" s="926">
        <f t="shared" si="6"/>
        <v>-1</v>
      </c>
      <c r="R170" s="959">
        <f t="shared" si="6"/>
        <v>-1.39</v>
      </c>
      <c r="S170" s="926">
        <f t="shared" si="7"/>
        <v>-1</v>
      </c>
      <c r="T170" s="959">
        <f t="shared" si="8"/>
        <v>-3.61</v>
      </c>
      <c r="U170" s="968" t="s">
        <v>531</v>
      </c>
      <c r="V170" s="527" t="s">
        <v>531</v>
      </c>
      <c r="W170" s="527" t="s">
        <v>531</v>
      </c>
      <c r="X170" s="966" t="s">
        <v>531</v>
      </c>
      <c r="Y170" s="964"/>
    </row>
    <row r="171" spans="1:25" ht="14.4" customHeight="1" x14ac:dyDescent="0.3">
      <c r="A171" s="929" t="s">
        <v>3822</v>
      </c>
      <c r="B171" s="913"/>
      <c r="C171" s="914"/>
      <c r="D171" s="915"/>
      <c r="E171" s="911"/>
      <c r="F171" s="897"/>
      <c r="G171" s="898"/>
      <c r="H171" s="903">
        <v>1</v>
      </c>
      <c r="I171" s="904">
        <v>0.84</v>
      </c>
      <c r="J171" s="905">
        <v>29</v>
      </c>
      <c r="K171" s="900">
        <v>0.51</v>
      </c>
      <c r="L171" s="899">
        <v>2</v>
      </c>
      <c r="M171" s="899">
        <v>21</v>
      </c>
      <c r="N171" s="901">
        <v>7</v>
      </c>
      <c r="O171" s="899" t="s">
        <v>3510</v>
      </c>
      <c r="P171" s="912" t="s">
        <v>3823</v>
      </c>
      <c r="Q171" s="902">
        <f t="shared" si="6"/>
        <v>1</v>
      </c>
      <c r="R171" s="958">
        <f t="shared" si="6"/>
        <v>0.84</v>
      </c>
      <c r="S171" s="902">
        <f t="shared" si="7"/>
        <v>1</v>
      </c>
      <c r="T171" s="958">
        <f t="shared" si="8"/>
        <v>0.84</v>
      </c>
      <c r="U171" s="967">
        <v>7</v>
      </c>
      <c r="V171" s="913">
        <v>29</v>
      </c>
      <c r="W171" s="913">
        <v>22</v>
      </c>
      <c r="X171" s="965">
        <v>4.1428571428571432</v>
      </c>
      <c r="Y171" s="963">
        <v>22</v>
      </c>
    </row>
    <row r="172" spans="1:25" ht="14.4" customHeight="1" x14ac:dyDescent="0.3">
      <c r="A172" s="929" t="s">
        <v>3824</v>
      </c>
      <c r="B172" s="913">
        <v>1</v>
      </c>
      <c r="C172" s="914">
        <v>1.26</v>
      </c>
      <c r="D172" s="915">
        <v>26</v>
      </c>
      <c r="E172" s="903"/>
      <c r="F172" s="904"/>
      <c r="G172" s="909"/>
      <c r="H172" s="899"/>
      <c r="I172" s="897"/>
      <c r="J172" s="898"/>
      <c r="K172" s="900">
        <v>0.6</v>
      </c>
      <c r="L172" s="899">
        <v>3</v>
      </c>
      <c r="M172" s="899">
        <v>30</v>
      </c>
      <c r="N172" s="901">
        <v>10</v>
      </c>
      <c r="O172" s="899" t="s">
        <v>3510</v>
      </c>
      <c r="P172" s="912" t="s">
        <v>3825</v>
      </c>
      <c r="Q172" s="902">
        <f t="shared" si="6"/>
        <v>-1</v>
      </c>
      <c r="R172" s="958">
        <f t="shared" si="6"/>
        <v>-1.26</v>
      </c>
      <c r="S172" s="902">
        <f t="shared" si="7"/>
        <v>0</v>
      </c>
      <c r="T172" s="958">
        <f t="shared" si="8"/>
        <v>0</v>
      </c>
      <c r="U172" s="967" t="s">
        <v>531</v>
      </c>
      <c r="V172" s="913" t="s">
        <v>531</v>
      </c>
      <c r="W172" s="913" t="s">
        <v>531</v>
      </c>
      <c r="X172" s="965" t="s">
        <v>531</v>
      </c>
      <c r="Y172" s="963"/>
    </row>
    <row r="173" spans="1:25" ht="14.4" customHeight="1" x14ac:dyDescent="0.3">
      <c r="A173" s="930" t="s">
        <v>3826</v>
      </c>
      <c r="B173" s="527"/>
      <c r="C173" s="917"/>
      <c r="D173" s="916"/>
      <c r="E173" s="920">
        <v>1</v>
      </c>
      <c r="F173" s="921">
        <v>1.07</v>
      </c>
      <c r="G173" s="907">
        <v>23</v>
      </c>
      <c r="H173" s="923"/>
      <c r="I173" s="919"/>
      <c r="J173" s="906"/>
      <c r="K173" s="922">
        <v>0.86</v>
      </c>
      <c r="L173" s="923">
        <v>4</v>
      </c>
      <c r="M173" s="923">
        <v>36</v>
      </c>
      <c r="N173" s="924">
        <v>12</v>
      </c>
      <c r="O173" s="923" t="s">
        <v>3510</v>
      </c>
      <c r="P173" s="925" t="s">
        <v>3827</v>
      </c>
      <c r="Q173" s="926">
        <f t="shared" si="6"/>
        <v>0</v>
      </c>
      <c r="R173" s="959">
        <f t="shared" si="6"/>
        <v>0</v>
      </c>
      <c r="S173" s="926">
        <f t="shared" si="7"/>
        <v>-1</v>
      </c>
      <c r="T173" s="959">
        <f t="shared" si="8"/>
        <v>-1.07</v>
      </c>
      <c r="U173" s="968" t="s">
        <v>531</v>
      </c>
      <c r="V173" s="527" t="s">
        <v>531</v>
      </c>
      <c r="W173" s="527" t="s">
        <v>531</v>
      </c>
      <c r="X173" s="966" t="s">
        <v>531</v>
      </c>
      <c r="Y173" s="964"/>
    </row>
    <row r="174" spans="1:25" ht="14.4" customHeight="1" x14ac:dyDescent="0.3">
      <c r="A174" s="929" t="s">
        <v>3828</v>
      </c>
      <c r="B174" s="913"/>
      <c r="C174" s="914"/>
      <c r="D174" s="915"/>
      <c r="E174" s="911"/>
      <c r="F174" s="897"/>
      <c r="G174" s="898"/>
      <c r="H174" s="903">
        <v>1</v>
      </c>
      <c r="I174" s="904">
        <v>0.88</v>
      </c>
      <c r="J174" s="905">
        <v>31</v>
      </c>
      <c r="K174" s="900">
        <v>0.49</v>
      </c>
      <c r="L174" s="899">
        <v>2</v>
      </c>
      <c r="M174" s="899">
        <v>21</v>
      </c>
      <c r="N174" s="901">
        <v>7</v>
      </c>
      <c r="O174" s="899" t="s">
        <v>3510</v>
      </c>
      <c r="P174" s="912" t="s">
        <v>3829</v>
      </c>
      <c r="Q174" s="902">
        <f t="shared" si="6"/>
        <v>1</v>
      </c>
      <c r="R174" s="958">
        <f t="shared" si="6"/>
        <v>0.88</v>
      </c>
      <c r="S174" s="902">
        <f t="shared" si="7"/>
        <v>1</v>
      </c>
      <c r="T174" s="958">
        <f t="shared" si="8"/>
        <v>0.88</v>
      </c>
      <c r="U174" s="967">
        <v>7</v>
      </c>
      <c r="V174" s="913">
        <v>31</v>
      </c>
      <c r="W174" s="913">
        <v>24</v>
      </c>
      <c r="X174" s="965">
        <v>4.4285714285714288</v>
      </c>
      <c r="Y174" s="963">
        <v>24</v>
      </c>
    </row>
    <row r="175" spans="1:25" ht="14.4" customHeight="1" x14ac:dyDescent="0.3">
      <c r="A175" s="930" t="s">
        <v>3830</v>
      </c>
      <c r="B175" s="527">
        <v>1</v>
      </c>
      <c r="C175" s="917">
        <v>0.65</v>
      </c>
      <c r="D175" s="916">
        <v>13</v>
      </c>
      <c r="E175" s="918"/>
      <c r="F175" s="919"/>
      <c r="G175" s="906"/>
      <c r="H175" s="920"/>
      <c r="I175" s="921"/>
      <c r="J175" s="907"/>
      <c r="K175" s="922">
        <v>0.65</v>
      </c>
      <c r="L175" s="923">
        <v>3</v>
      </c>
      <c r="M175" s="923">
        <v>30</v>
      </c>
      <c r="N175" s="924">
        <v>10</v>
      </c>
      <c r="O175" s="923" t="s">
        <v>3510</v>
      </c>
      <c r="P175" s="925" t="s">
        <v>3831</v>
      </c>
      <c r="Q175" s="926">
        <f t="shared" si="6"/>
        <v>-1</v>
      </c>
      <c r="R175" s="959">
        <f t="shared" si="6"/>
        <v>-0.65</v>
      </c>
      <c r="S175" s="926">
        <f t="shared" si="7"/>
        <v>0</v>
      </c>
      <c r="T175" s="959">
        <f t="shared" si="8"/>
        <v>0</v>
      </c>
      <c r="U175" s="968" t="s">
        <v>531</v>
      </c>
      <c r="V175" s="527" t="s">
        <v>531</v>
      </c>
      <c r="W175" s="527" t="s">
        <v>531</v>
      </c>
      <c r="X175" s="966" t="s">
        <v>531</v>
      </c>
      <c r="Y175" s="964"/>
    </row>
    <row r="176" spans="1:25" ht="14.4" customHeight="1" x14ac:dyDescent="0.3">
      <c r="A176" s="929" t="s">
        <v>3832</v>
      </c>
      <c r="B176" s="913">
        <v>2</v>
      </c>
      <c r="C176" s="914">
        <v>2.1</v>
      </c>
      <c r="D176" s="915">
        <v>25.5</v>
      </c>
      <c r="E176" s="903"/>
      <c r="F176" s="904"/>
      <c r="G176" s="909"/>
      <c r="H176" s="899"/>
      <c r="I176" s="897"/>
      <c r="J176" s="898"/>
      <c r="K176" s="900">
        <v>0.25</v>
      </c>
      <c r="L176" s="899">
        <v>1</v>
      </c>
      <c r="M176" s="899">
        <v>9</v>
      </c>
      <c r="N176" s="901">
        <v>3</v>
      </c>
      <c r="O176" s="899" t="s">
        <v>3510</v>
      </c>
      <c r="P176" s="912" t="s">
        <v>3833</v>
      </c>
      <c r="Q176" s="902">
        <f t="shared" si="6"/>
        <v>-2</v>
      </c>
      <c r="R176" s="958">
        <f t="shared" si="6"/>
        <v>-2.1</v>
      </c>
      <c r="S176" s="902">
        <f t="shared" si="7"/>
        <v>0</v>
      </c>
      <c r="T176" s="958">
        <f t="shared" si="8"/>
        <v>0</v>
      </c>
      <c r="U176" s="967" t="s">
        <v>531</v>
      </c>
      <c r="V176" s="913" t="s">
        <v>531</v>
      </c>
      <c r="W176" s="913" t="s">
        <v>531</v>
      </c>
      <c r="X176" s="965" t="s">
        <v>531</v>
      </c>
      <c r="Y176" s="963"/>
    </row>
    <row r="177" spans="1:25" ht="14.4" customHeight="1" x14ac:dyDescent="0.3">
      <c r="A177" s="930" t="s">
        <v>3834</v>
      </c>
      <c r="B177" s="527"/>
      <c r="C177" s="917"/>
      <c r="D177" s="916"/>
      <c r="E177" s="920">
        <v>5</v>
      </c>
      <c r="F177" s="921">
        <v>4.6100000000000003</v>
      </c>
      <c r="G177" s="907">
        <v>25.2</v>
      </c>
      <c r="H177" s="923">
        <v>1</v>
      </c>
      <c r="I177" s="919">
        <v>1.33</v>
      </c>
      <c r="J177" s="908">
        <v>34</v>
      </c>
      <c r="K177" s="922">
        <v>0.31</v>
      </c>
      <c r="L177" s="923">
        <v>1</v>
      </c>
      <c r="M177" s="923">
        <v>12</v>
      </c>
      <c r="N177" s="924">
        <v>4</v>
      </c>
      <c r="O177" s="923" t="s">
        <v>3510</v>
      </c>
      <c r="P177" s="925" t="s">
        <v>3835</v>
      </c>
      <c r="Q177" s="926">
        <f t="shared" si="6"/>
        <v>1</v>
      </c>
      <c r="R177" s="959">
        <f t="shared" si="6"/>
        <v>1.33</v>
      </c>
      <c r="S177" s="926">
        <f t="shared" si="7"/>
        <v>-4</v>
      </c>
      <c r="T177" s="959">
        <f t="shared" si="8"/>
        <v>-3.2800000000000002</v>
      </c>
      <c r="U177" s="968">
        <v>4</v>
      </c>
      <c r="V177" s="527">
        <v>34</v>
      </c>
      <c r="W177" s="527">
        <v>30</v>
      </c>
      <c r="X177" s="966">
        <v>8.5</v>
      </c>
      <c r="Y177" s="964">
        <v>30</v>
      </c>
    </row>
    <row r="178" spans="1:25" ht="14.4" customHeight="1" x14ac:dyDescent="0.3">
      <c r="A178" s="930" t="s">
        <v>3836</v>
      </c>
      <c r="B178" s="527"/>
      <c r="C178" s="917"/>
      <c r="D178" s="916"/>
      <c r="E178" s="920"/>
      <c r="F178" s="921"/>
      <c r="G178" s="907"/>
      <c r="H178" s="923">
        <v>1</v>
      </c>
      <c r="I178" s="919">
        <v>1.33</v>
      </c>
      <c r="J178" s="908">
        <v>31</v>
      </c>
      <c r="K178" s="922">
        <v>0.62</v>
      </c>
      <c r="L178" s="923">
        <v>2</v>
      </c>
      <c r="M178" s="923">
        <v>21</v>
      </c>
      <c r="N178" s="924">
        <v>7</v>
      </c>
      <c r="O178" s="923" t="s">
        <v>3510</v>
      </c>
      <c r="P178" s="925" t="s">
        <v>3837</v>
      </c>
      <c r="Q178" s="926">
        <f t="shared" si="6"/>
        <v>1</v>
      </c>
      <c r="R178" s="959">
        <f t="shared" si="6"/>
        <v>1.33</v>
      </c>
      <c r="S178" s="926">
        <f t="shared" si="7"/>
        <v>1</v>
      </c>
      <c r="T178" s="959">
        <f t="shared" si="8"/>
        <v>1.33</v>
      </c>
      <c r="U178" s="968">
        <v>7</v>
      </c>
      <c r="V178" s="527">
        <v>31</v>
      </c>
      <c r="W178" s="527">
        <v>24</v>
      </c>
      <c r="X178" s="966">
        <v>4.4285714285714288</v>
      </c>
      <c r="Y178" s="964">
        <v>24</v>
      </c>
    </row>
    <row r="179" spans="1:25" ht="14.4" customHeight="1" x14ac:dyDescent="0.3">
      <c r="A179" s="929" t="s">
        <v>3838</v>
      </c>
      <c r="B179" s="894">
        <v>1</v>
      </c>
      <c r="C179" s="895">
        <v>1.34</v>
      </c>
      <c r="D179" s="896">
        <v>45</v>
      </c>
      <c r="E179" s="911"/>
      <c r="F179" s="897"/>
      <c r="G179" s="898"/>
      <c r="H179" s="899"/>
      <c r="I179" s="897"/>
      <c r="J179" s="898"/>
      <c r="K179" s="900">
        <v>0.48</v>
      </c>
      <c r="L179" s="899">
        <v>3</v>
      </c>
      <c r="M179" s="899">
        <v>24</v>
      </c>
      <c r="N179" s="901">
        <v>8</v>
      </c>
      <c r="O179" s="899" t="s">
        <v>3510</v>
      </c>
      <c r="P179" s="912" t="s">
        <v>3839</v>
      </c>
      <c r="Q179" s="902">
        <f t="shared" si="6"/>
        <v>-1</v>
      </c>
      <c r="R179" s="958">
        <f t="shared" si="6"/>
        <v>-1.34</v>
      </c>
      <c r="S179" s="902">
        <f t="shared" si="7"/>
        <v>0</v>
      </c>
      <c r="T179" s="958">
        <f t="shared" si="8"/>
        <v>0</v>
      </c>
      <c r="U179" s="967" t="s">
        <v>531</v>
      </c>
      <c r="V179" s="913" t="s">
        <v>531</v>
      </c>
      <c r="W179" s="913" t="s">
        <v>531</v>
      </c>
      <c r="X179" s="965" t="s">
        <v>531</v>
      </c>
      <c r="Y179" s="963"/>
    </row>
    <row r="180" spans="1:25" ht="14.4" customHeight="1" x14ac:dyDescent="0.3">
      <c r="A180" s="929" t="s">
        <v>3840</v>
      </c>
      <c r="B180" s="913"/>
      <c r="C180" s="914"/>
      <c r="D180" s="915"/>
      <c r="E180" s="911"/>
      <c r="F180" s="897"/>
      <c r="G180" s="898"/>
      <c r="H180" s="903">
        <v>1</v>
      </c>
      <c r="I180" s="904">
        <v>7.05</v>
      </c>
      <c r="J180" s="905">
        <v>69</v>
      </c>
      <c r="K180" s="900">
        <v>3.72</v>
      </c>
      <c r="L180" s="899">
        <v>6</v>
      </c>
      <c r="M180" s="899">
        <v>54</v>
      </c>
      <c r="N180" s="901">
        <v>18</v>
      </c>
      <c r="O180" s="899" t="s">
        <v>3510</v>
      </c>
      <c r="P180" s="912" t="s">
        <v>3841</v>
      </c>
      <c r="Q180" s="902">
        <f t="shared" si="6"/>
        <v>1</v>
      </c>
      <c r="R180" s="958">
        <f t="shared" si="6"/>
        <v>7.05</v>
      </c>
      <c r="S180" s="902">
        <f t="shared" si="7"/>
        <v>1</v>
      </c>
      <c r="T180" s="958">
        <f t="shared" si="8"/>
        <v>7.05</v>
      </c>
      <c r="U180" s="967">
        <v>18</v>
      </c>
      <c r="V180" s="913">
        <v>69</v>
      </c>
      <c r="W180" s="913">
        <v>51</v>
      </c>
      <c r="X180" s="965">
        <v>3.8333333333333335</v>
      </c>
      <c r="Y180" s="963">
        <v>51</v>
      </c>
    </row>
    <row r="181" spans="1:25" ht="14.4" customHeight="1" x14ac:dyDescent="0.3">
      <c r="A181" s="929" t="s">
        <v>3842</v>
      </c>
      <c r="B181" s="894">
        <v>2</v>
      </c>
      <c r="C181" s="895">
        <v>2.86</v>
      </c>
      <c r="D181" s="896">
        <v>33</v>
      </c>
      <c r="E181" s="911"/>
      <c r="F181" s="897"/>
      <c r="G181" s="898"/>
      <c r="H181" s="899"/>
      <c r="I181" s="897"/>
      <c r="J181" s="898"/>
      <c r="K181" s="900">
        <v>0.38</v>
      </c>
      <c r="L181" s="899">
        <v>2</v>
      </c>
      <c r="M181" s="899">
        <v>15</v>
      </c>
      <c r="N181" s="901">
        <v>5</v>
      </c>
      <c r="O181" s="899" t="s">
        <v>3510</v>
      </c>
      <c r="P181" s="912" t="s">
        <v>3843</v>
      </c>
      <c r="Q181" s="902">
        <f t="shared" si="6"/>
        <v>-2</v>
      </c>
      <c r="R181" s="958">
        <f t="shared" si="6"/>
        <v>-2.86</v>
      </c>
      <c r="S181" s="902">
        <f t="shared" si="7"/>
        <v>0</v>
      </c>
      <c r="T181" s="958">
        <f t="shared" si="8"/>
        <v>0</v>
      </c>
      <c r="U181" s="967" t="s">
        <v>531</v>
      </c>
      <c r="V181" s="913" t="s">
        <v>531</v>
      </c>
      <c r="W181" s="913" t="s">
        <v>531</v>
      </c>
      <c r="X181" s="965" t="s">
        <v>531</v>
      </c>
      <c r="Y181" s="963"/>
    </row>
    <row r="182" spans="1:25" ht="14.4" customHeight="1" x14ac:dyDescent="0.3">
      <c r="A182" s="930" t="s">
        <v>3844</v>
      </c>
      <c r="B182" s="927">
        <v>3</v>
      </c>
      <c r="C182" s="928">
        <v>2.4</v>
      </c>
      <c r="D182" s="910">
        <v>23.3</v>
      </c>
      <c r="E182" s="918"/>
      <c r="F182" s="919"/>
      <c r="G182" s="906"/>
      <c r="H182" s="923">
        <v>2</v>
      </c>
      <c r="I182" s="919">
        <v>1.4</v>
      </c>
      <c r="J182" s="908">
        <v>28.5</v>
      </c>
      <c r="K182" s="922">
        <v>0.53</v>
      </c>
      <c r="L182" s="923">
        <v>3</v>
      </c>
      <c r="M182" s="923">
        <v>24</v>
      </c>
      <c r="N182" s="924">
        <v>8</v>
      </c>
      <c r="O182" s="923" t="s">
        <v>3510</v>
      </c>
      <c r="P182" s="925" t="s">
        <v>3845</v>
      </c>
      <c r="Q182" s="926">
        <f t="shared" si="6"/>
        <v>-1</v>
      </c>
      <c r="R182" s="959">
        <f t="shared" si="6"/>
        <v>-1</v>
      </c>
      <c r="S182" s="926">
        <f t="shared" si="7"/>
        <v>2</v>
      </c>
      <c r="T182" s="959">
        <f t="shared" si="8"/>
        <v>1.4</v>
      </c>
      <c r="U182" s="968">
        <v>16</v>
      </c>
      <c r="V182" s="527">
        <v>57</v>
      </c>
      <c r="W182" s="527">
        <v>41</v>
      </c>
      <c r="X182" s="966">
        <v>3.5625</v>
      </c>
      <c r="Y182" s="964">
        <v>41</v>
      </c>
    </row>
    <row r="183" spans="1:25" ht="14.4" customHeight="1" x14ac:dyDescent="0.3">
      <c r="A183" s="930" t="s">
        <v>3846</v>
      </c>
      <c r="B183" s="927"/>
      <c r="C183" s="928"/>
      <c r="D183" s="910"/>
      <c r="E183" s="918">
        <v>1</v>
      </c>
      <c r="F183" s="919">
        <v>0.91</v>
      </c>
      <c r="G183" s="906">
        <v>28</v>
      </c>
      <c r="H183" s="923">
        <v>1</v>
      </c>
      <c r="I183" s="919">
        <v>0.96</v>
      </c>
      <c r="J183" s="908">
        <v>31</v>
      </c>
      <c r="K183" s="922">
        <v>0.91</v>
      </c>
      <c r="L183" s="923">
        <v>3</v>
      </c>
      <c r="M183" s="923">
        <v>30</v>
      </c>
      <c r="N183" s="924">
        <v>10</v>
      </c>
      <c r="O183" s="923" t="s">
        <v>3510</v>
      </c>
      <c r="P183" s="925" t="s">
        <v>3847</v>
      </c>
      <c r="Q183" s="926">
        <f t="shared" si="6"/>
        <v>1</v>
      </c>
      <c r="R183" s="959">
        <f t="shared" si="6"/>
        <v>0.96</v>
      </c>
      <c r="S183" s="926">
        <f t="shared" si="7"/>
        <v>0</v>
      </c>
      <c r="T183" s="959">
        <f t="shared" si="8"/>
        <v>4.9999999999999933E-2</v>
      </c>
      <c r="U183" s="968">
        <v>10</v>
      </c>
      <c r="V183" s="527">
        <v>31</v>
      </c>
      <c r="W183" s="527">
        <v>21</v>
      </c>
      <c r="X183" s="966">
        <v>3.1</v>
      </c>
      <c r="Y183" s="964">
        <v>21</v>
      </c>
    </row>
    <row r="184" spans="1:25" ht="14.4" customHeight="1" x14ac:dyDescent="0.3">
      <c r="A184" s="929" t="s">
        <v>3848</v>
      </c>
      <c r="B184" s="913"/>
      <c r="C184" s="914"/>
      <c r="D184" s="915"/>
      <c r="E184" s="911">
        <v>1</v>
      </c>
      <c r="F184" s="897">
        <v>1.26</v>
      </c>
      <c r="G184" s="898">
        <v>34</v>
      </c>
      <c r="H184" s="903">
        <v>2</v>
      </c>
      <c r="I184" s="904">
        <v>1.03</v>
      </c>
      <c r="J184" s="905">
        <v>18</v>
      </c>
      <c r="K184" s="900">
        <v>0.38</v>
      </c>
      <c r="L184" s="899">
        <v>2</v>
      </c>
      <c r="M184" s="899">
        <v>15</v>
      </c>
      <c r="N184" s="901">
        <v>5</v>
      </c>
      <c r="O184" s="899" t="s">
        <v>3510</v>
      </c>
      <c r="P184" s="912" t="s">
        <v>3849</v>
      </c>
      <c r="Q184" s="902">
        <f t="shared" si="6"/>
        <v>2</v>
      </c>
      <c r="R184" s="958">
        <f t="shared" si="6"/>
        <v>1.03</v>
      </c>
      <c r="S184" s="902">
        <f t="shared" si="7"/>
        <v>1</v>
      </c>
      <c r="T184" s="958">
        <f t="shared" si="8"/>
        <v>-0.22999999999999998</v>
      </c>
      <c r="U184" s="967">
        <v>10</v>
      </c>
      <c r="V184" s="913">
        <v>36</v>
      </c>
      <c r="W184" s="913">
        <v>26</v>
      </c>
      <c r="X184" s="965">
        <v>3.6</v>
      </c>
      <c r="Y184" s="963">
        <v>26</v>
      </c>
    </row>
    <row r="185" spans="1:25" ht="14.4" customHeight="1" x14ac:dyDescent="0.3">
      <c r="A185" s="930" t="s">
        <v>3850</v>
      </c>
      <c r="B185" s="527">
        <v>2</v>
      </c>
      <c r="C185" s="917">
        <v>2.74</v>
      </c>
      <c r="D185" s="916">
        <v>34</v>
      </c>
      <c r="E185" s="918">
        <v>3</v>
      </c>
      <c r="F185" s="919">
        <v>3.52</v>
      </c>
      <c r="G185" s="906">
        <v>29.7</v>
      </c>
      <c r="H185" s="920">
        <v>2</v>
      </c>
      <c r="I185" s="921">
        <v>2.38</v>
      </c>
      <c r="J185" s="908">
        <v>27.5</v>
      </c>
      <c r="K185" s="922">
        <v>0.42</v>
      </c>
      <c r="L185" s="923">
        <v>2</v>
      </c>
      <c r="M185" s="923">
        <v>15</v>
      </c>
      <c r="N185" s="924">
        <v>5</v>
      </c>
      <c r="O185" s="923" t="s">
        <v>3510</v>
      </c>
      <c r="P185" s="925" t="s">
        <v>3851</v>
      </c>
      <c r="Q185" s="926">
        <f t="shared" si="6"/>
        <v>0</v>
      </c>
      <c r="R185" s="959">
        <f t="shared" si="6"/>
        <v>-0.36000000000000032</v>
      </c>
      <c r="S185" s="926">
        <f t="shared" si="7"/>
        <v>-1</v>
      </c>
      <c r="T185" s="959">
        <f t="shared" si="8"/>
        <v>-1.1400000000000001</v>
      </c>
      <c r="U185" s="968">
        <v>10</v>
      </c>
      <c r="V185" s="527">
        <v>55</v>
      </c>
      <c r="W185" s="527">
        <v>45</v>
      </c>
      <c r="X185" s="966">
        <v>5.5</v>
      </c>
      <c r="Y185" s="964">
        <v>45</v>
      </c>
    </row>
    <row r="186" spans="1:25" ht="14.4" customHeight="1" x14ac:dyDescent="0.3">
      <c r="A186" s="930" t="s">
        <v>3852</v>
      </c>
      <c r="B186" s="527"/>
      <c r="C186" s="917"/>
      <c r="D186" s="916"/>
      <c r="E186" s="918">
        <v>2</v>
      </c>
      <c r="F186" s="919">
        <v>1.71</v>
      </c>
      <c r="G186" s="906">
        <v>21.5</v>
      </c>
      <c r="H186" s="920">
        <v>2</v>
      </c>
      <c r="I186" s="921">
        <v>2.58</v>
      </c>
      <c r="J186" s="908">
        <v>30.5</v>
      </c>
      <c r="K186" s="922">
        <v>0.64</v>
      </c>
      <c r="L186" s="923">
        <v>2</v>
      </c>
      <c r="M186" s="923">
        <v>21</v>
      </c>
      <c r="N186" s="924">
        <v>7</v>
      </c>
      <c r="O186" s="923" t="s">
        <v>3510</v>
      </c>
      <c r="P186" s="925" t="s">
        <v>3853</v>
      </c>
      <c r="Q186" s="926">
        <f t="shared" si="6"/>
        <v>2</v>
      </c>
      <c r="R186" s="959">
        <f t="shared" si="6"/>
        <v>2.58</v>
      </c>
      <c r="S186" s="926">
        <f t="shared" si="7"/>
        <v>0</v>
      </c>
      <c r="T186" s="959">
        <f t="shared" si="8"/>
        <v>0.87000000000000011</v>
      </c>
      <c r="U186" s="968">
        <v>14</v>
      </c>
      <c r="V186" s="527">
        <v>61</v>
      </c>
      <c r="W186" s="527">
        <v>47</v>
      </c>
      <c r="X186" s="966">
        <v>4.3571428571428568</v>
      </c>
      <c r="Y186" s="964">
        <v>47</v>
      </c>
    </row>
    <row r="187" spans="1:25" ht="14.4" customHeight="1" x14ac:dyDescent="0.3">
      <c r="A187" s="929" t="s">
        <v>3854</v>
      </c>
      <c r="B187" s="913"/>
      <c r="C187" s="914"/>
      <c r="D187" s="915"/>
      <c r="E187" s="903">
        <v>1</v>
      </c>
      <c r="F187" s="904">
        <v>1.22</v>
      </c>
      <c r="G187" s="909">
        <v>25</v>
      </c>
      <c r="H187" s="899"/>
      <c r="I187" s="897"/>
      <c r="J187" s="898"/>
      <c r="K187" s="900">
        <v>0.56000000000000005</v>
      </c>
      <c r="L187" s="899">
        <v>2</v>
      </c>
      <c r="M187" s="899">
        <v>15</v>
      </c>
      <c r="N187" s="901">
        <v>5</v>
      </c>
      <c r="O187" s="899" t="s">
        <v>3510</v>
      </c>
      <c r="P187" s="912" t="s">
        <v>3855</v>
      </c>
      <c r="Q187" s="902">
        <f t="shared" si="6"/>
        <v>0</v>
      </c>
      <c r="R187" s="958">
        <f t="shared" si="6"/>
        <v>0</v>
      </c>
      <c r="S187" s="902">
        <f t="shared" si="7"/>
        <v>-1</v>
      </c>
      <c r="T187" s="958">
        <f t="shared" si="8"/>
        <v>-1.22</v>
      </c>
      <c r="U187" s="967" t="s">
        <v>531</v>
      </c>
      <c r="V187" s="913" t="s">
        <v>531</v>
      </c>
      <c r="W187" s="913" t="s">
        <v>531</v>
      </c>
      <c r="X187" s="965" t="s">
        <v>531</v>
      </c>
      <c r="Y187" s="963"/>
    </row>
    <row r="188" spans="1:25" ht="14.4" customHeight="1" x14ac:dyDescent="0.3">
      <c r="A188" s="929" t="s">
        <v>3856</v>
      </c>
      <c r="B188" s="894">
        <v>1</v>
      </c>
      <c r="C188" s="895">
        <v>3.55</v>
      </c>
      <c r="D188" s="896">
        <v>35</v>
      </c>
      <c r="E188" s="911"/>
      <c r="F188" s="897"/>
      <c r="G188" s="898"/>
      <c r="H188" s="899"/>
      <c r="I188" s="897"/>
      <c r="J188" s="898"/>
      <c r="K188" s="900">
        <v>2.4</v>
      </c>
      <c r="L188" s="899">
        <v>3</v>
      </c>
      <c r="M188" s="899">
        <v>27</v>
      </c>
      <c r="N188" s="901">
        <v>9</v>
      </c>
      <c r="O188" s="899" t="s">
        <v>3510</v>
      </c>
      <c r="P188" s="912" t="s">
        <v>3857</v>
      </c>
      <c r="Q188" s="902">
        <f t="shared" si="6"/>
        <v>-1</v>
      </c>
      <c r="R188" s="958">
        <f t="shared" si="6"/>
        <v>-3.55</v>
      </c>
      <c r="S188" s="902">
        <f t="shared" si="7"/>
        <v>0</v>
      </c>
      <c r="T188" s="958">
        <f t="shared" si="8"/>
        <v>0</v>
      </c>
      <c r="U188" s="967" t="s">
        <v>531</v>
      </c>
      <c r="V188" s="913" t="s">
        <v>531</v>
      </c>
      <c r="W188" s="913" t="s">
        <v>531</v>
      </c>
      <c r="X188" s="965" t="s">
        <v>531</v>
      </c>
      <c r="Y188" s="963"/>
    </row>
    <row r="189" spans="1:25" ht="14.4" customHeight="1" x14ac:dyDescent="0.3">
      <c r="A189" s="930" t="s">
        <v>3858</v>
      </c>
      <c r="B189" s="927">
        <v>1</v>
      </c>
      <c r="C189" s="928">
        <v>4.92</v>
      </c>
      <c r="D189" s="910">
        <v>44</v>
      </c>
      <c r="E189" s="918"/>
      <c r="F189" s="919"/>
      <c r="G189" s="906"/>
      <c r="H189" s="923"/>
      <c r="I189" s="919"/>
      <c r="J189" s="906"/>
      <c r="K189" s="922">
        <v>2.96</v>
      </c>
      <c r="L189" s="923">
        <v>4</v>
      </c>
      <c r="M189" s="923">
        <v>33</v>
      </c>
      <c r="N189" s="924">
        <v>11</v>
      </c>
      <c r="O189" s="923" t="s">
        <v>3510</v>
      </c>
      <c r="P189" s="925" t="s">
        <v>3859</v>
      </c>
      <c r="Q189" s="926">
        <f t="shared" si="6"/>
        <v>-1</v>
      </c>
      <c r="R189" s="959">
        <f t="shared" si="6"/>
        <v>-4.92</v>
      </c>
      <c r="S189" s="926">
        <f t="shared" si="7"/>
        <v>0</v>
      </c>
      <c r="T189" s="959">
        <f t="shared" si="8"/>
        <v>0</v>
      </c>
      <c r="U189" s="968" t="s">
        <v>531</v>
      </c>
      <c r="V189" s="527" t="s">
        <v>531</v>
      </c>
      <c r="W189" s="527" t="s">
        <v>531</v>
      </c>
      <c r="X189" s="966" t="s">
        <v>531</v>
      </c>
      <c r="Y189" s="964"/>
    </row>
    <row r="190" spans="1:25" ht="14.4" customHeight="1" x14ac:dyDescent="0.3">
      <c r="A190" s="929" t="s">
        <v>3860</v>
      </c>
      <c r="B190" s="913"/>
      <c r="C190" s="914"/>
      <c r="D190" s="915"/>
      <c r="E190" s="903"/>
      <c r="F190" s="904"/>
      <c r="G190" s="909"/>
      <c r="H190" s="899">
        <v>1</v>
      </c>
      <c r="I190" s="897">
        <v>1.91</v>
      </c>
      <c r="J190" s="905">
        <v>21</v>
      </c>
      <c r="K190" s="900">
        <v>1.91</v>
      </c>
      <c r="L190" s="899">
        <v>3</v>
      </c>
      <c r="M190" s="899">
        <v>30</v>
      </c>
      <c r="N190" s="901">
        <v>10</v>
      </c>
      <c r="O190" s="899" t="s">
        <v>3510</v>
      </c>
      <c r="P190" s="912" t="s">
        <v>3861</v>
      </c>
      <c r="Q190" s="902">
        <f t="shared" si="6"/>
        <v>1</v>
      </c>
      <c r="R190" s="958">
        <f t="shared" si="6"/>
        <v>1.91</v>
      </c>
      <c r="S190" s="902">
        <f t="shared" si="7"/>
        <v>1</v>
      </c>
      <c r="T190" s="958">
        <f t="shared" si="8"/>
        <v>1.91</v>
      </c>
      <c r="U190" s="967">
        <v>10</v>
      </c>
      <c r="V190" s="913">
        <v>21</v>
      </c>
      <c r="W190" s="913">
        <v>11</v>
      </c>
      <c r="X190" s="965">
        <v>2.1</v>
      </c>
      <c r="Y190" s="963">
        <v>11</v>
      </c>
    </row>
    <row r="191" spans="1:25" ht="14.4" customHeight="1" x14ac:dyDescent="0.3">
      <c r="A191" s="930" t="s">
        <v>3862</v>
      </c>
      <c r="B191" s="527">
        <v>1</v>
      </c>
      <c r="C191" s="917">
        <v>3.33</v>
      </c>
      <c r="D191" s="916">
        <v>40</v>
      </c>
      <c r="E191" s="920">
        <v>4</v>
      </c>
      <c r="F191" s="921">
        <v>17.27</v>
      </c>
      <c r="G191" s="907">
        <v>42</v>
      </c>
      <c r="H191" s="923"/>
      <c r="I191" s="919"/>
      <c r="J191" s="906"/>
      <c r="K191" s="922">
        <v>3.32</v>
      </c>
      <c r="L191" s="923">
        <v>5</v>
      </c>
      <c r="M191" s="923">
        <v>45</v>
      </c>
      <c r="N191" s="924">
        <v>15</v>
      </c>
      <c r="O191" s="923" t="s">
        <v>3510</v>
      </c>
      <c r="P191" s="925" t="s">
        <v>3863</v>
      </c>
      <c r="Q191" s="926">
        <f t="shared" si="6"/>
        <v>-1</v>
      </c>
      <c r="R191" s="959">
        <f t="shared" si="6"/>
        <v>-3.33</v>
      </c>
      <c r="S191" s="926">
        <f t="shared" si="7"/>
        <v>-4</v>
      </c>
      <c r="T191" s="959">
        <f t="shared" si="8"/>
        <v>-17.27</v>
      </c>
      <c r="U191" s="968" t="s">
        <v>531</v>
      </c>
      <c r="V191" s="527" t="s">
        <v>531</v>
      </c>
      <c r="W191" s="527" t="s">
        <v>531</v>
      </c>
      <c r="X191" s="966" t="s">
        <v>531</v>
      </c>
      <c r="Y191" s="964"/>
    </row>
    <row r="192" spans="1:25" ht="14.4" customHeight="1" x14ac:dyDescent="0.3">
      <c r="A192" s="929" t="s">
        <v>3864</v>
      </c>
      <c r="B192" s="913"/>
      <c r="C192" s="914"/>
      <c r="D192" s="915"/>
      <c r="E192" s="911">
        <v>1</v>
      </c>
      <c r="F192" s="897">
        <v>2.4900000000000002</v>
      </c>
      <c r="G192" s="898">
        <v>31</v>
      </c>
      <c r="H192" s="903">
        <v>1</v>
      </c>
      <c r="I192" s="904">
        <v>2.39</v>
      </c>
      <c r="J192" s="905">
        <v>30</v>
      </c>
      <c r="K192" s="900">
        <v>1.2</v>
      </c>
      <c r="L192" s="899">
        <v>2</v>
      </c>
      <c r="M192" s="899">
        <v>18</v>
      </c>
      <c r="N192" s="901">
        <v>6</v>
      </c>
      <c r="O192" s="899" t="s">
        <v>3510</v>
      </c>
      <c r="P192" s="912" t="s">
        <v>3865</v>
      </c>
      <c r="Q192" s="902">
        <f t="shared" si="6"/>
        <v>1</v>
      </c>
      <c r="R192" s="958">
        <f t="shared" si="6"/>
        <v>2.39</v>
      </c>
      <c r="S192" s="902">
        <f t="shared" si="7"/>
        <v>0</v>
      </c>
      <c r="T192" s="958">
        <f t="shared" si="8"/>
        <v>-0.10000000000000009</v>
      </c>
      <c r="U192" s="967">
        <v>6</v>
      </c>
      <c r="V192" s="913">
        <v>30</v>
      </c>
      <c r="W192" s="913">
        <v>24</v>
      </c>
      <c r="X192" s="965">
        <v>5</v>
      </c>
      <c r="Y192" s="963">
        <v>24</v>
      </c>
    </row>
    <row r="193" spans="1:25" ht="14.4" customHeight="1" x14ac:dyDescent="0.3">
      <c r="A193" s="929" t="s">
        <v>3866</v>
      </c>
      <c r="B193" s="894">
        <v>1</v>
      </c>
      <c r="C193" s="895">
        <v>1.32</v>
      </c>
      <c r="D193" s="896">
        <v>24</v>
      </c>
      <c r="E193" s="911"/>
      <c r="F193" s="897"/>
      <c r="G193" s="898"/>
      <c r="H193" s="899"/>
      <c r="I193" s="897"/>
      <c r="J193" s="898"/>
      <c r="K193" s="900">
        <v>0.65</v>
      </c>
      <c r="L193" s="899">
        <v>2</v>
      </c>
      <c r="M193" s="899">
        <v>15</v>
      </c>
      <c r="N193" s="901">
        <v>5</v>
      </c>
      <c r="O193" s="899" t="s">
        <v>3510</v>
      </c>
      <c r="P193" s="912" t="s">
        <v>3867</v>
      </c>
      <c r="Q193" s="902">
        <f t="shared" si="6"/>
        <v>-1</v>
      </c>
      <c r="R193" s="958">
        <f t="shared" si="6"/>
        <v>-1.32</v>
      </c>
      <c r="S193" s="902">
        <f t="shared" si="7"/>
        <v>0</v>
      </c>
      <c r="T193" s="958">
        <f t="shared" si="8"/>
        <v>0</v>
      </c>
      <c r="U193" s="967" t="s">
        <v>531</v>
      </c>
      <c r="V193" s="913" t="s">
        <v>531</v>
      </c>
      <c r="W193" s="913" t="s">
        <v>531</v>
      </c>
      <c r="X193" s="965" t="s">
        <v>531</v>
      </c>
      <c r="Y193" s="963"/>
    </row>
    <row r="194" spans="1:25" ht="14.4" customHeight="1" x14ac:dyDescent="0.3">
      <c r="A194" s="929" t="s">
        <v>3868</v>
      </c>
      <c r="B194" s="913"/>
      <c r="C194" s="914"/>
      <c r="D194" s="915"/>
      <c r="E194" s="903">
        <v>4</v>
      </c>
      <c r="F194" s="904">
        <v>3.76</v>
      </c>
      <c r="G194" s="909">
        <v>27.5</v>
      </c>
      <c r="H194" s="899">
        <v>3</v>
      </c>
      <c r="I194" s="897">
        <v>2.2599999999999998</v>
      </c>
      <c r="J194" s="905">
        <v>23</v>
      </c>
      <c r="K194" s="900">
        <v>0.65</v>
      </c>
      <c r="L194" s="899">
        <v>3</v>
      </c>
      <c r="M194" s="899">
        <v>24</v>
      </c>
      <c r="N194" s="901">
        <v>8</v>
      </c>
      <c r="O194" s="899" t="s">
        <v>3510</v>
      </c>
      <c r="P194" s="912" t="s">
        <v>3869</v>
      </c>
      <c r="Q194" s="902">
        <f t="shared" si="6"/>
        <v>3</v>
      </c>
      <c r="R194" s="958">
        <f t="shared" si="6"/>
        <v>2.2599999999999998</v>
      </c>
      <c r="S194" s="902">
        <f t="shared" si="7"/>
        <v>-1</v>
      </c>
      <c r="T194" s="958">
        <f t="shared" si="8"/>
        <v>-1.5</v>
      </c>
      <c r="U194" s="967">
        <v>24</v>
      </c>
      <c r="V194" s="913">
        <v>69</v>
      </c>
      <c r="W194" s="913">
        <v>45</v>
      </c>
      <c r="X194" s="965">
        <v>2.875</v>
      </c>
      <c r="Y194" s="963">
        <v>45</v>
      </c>
    </row>
    <row r="195" spans="1:25" ht="14.4" customHeight="1" x14ac:dyDescent="0.3">
      <c r="A195" s="930" t="s">
        <v>3870</v>
      </c>
      <c r="B195" s="527">
        <v>1</v>
      </c>
      <c r="C195" s="917">
        <v>2.64</v>
      </c>
      <c r="D195" s="916">
        <v>52</v>
      </c>
      <c r="E195" s="920">
        <v>2</v>
      </c>
      <c r="F195" s="921">
        <v>2.12</v>
      </c>
      <c r="G195" s="907">
        <v>26.5</v>
      </c>
      <c r="H195" s="923">
        <v>1</v>
      </c>
      <c r="I195" s="919">
        <v>1.75</v>
      </c>
      <c r="J195" s="908">
        <v>43</v>
      </c>
      <c r="K195" s="922">
        <v>1</v>
      </c>
      <c r="L195" s="923">
        <v>3</v>
      </c>
      <c r="M195" s="923">
        <v>30</v>
      </c>
      <c r="N195" s="924">
        <v>10</v>
      </c>
      <c r="O195" s="923" t="s">
        <v>3510</v>
      </c>
      <c r="P195" s="925" t="s">
        <v>3869</v>
      </c>
      <c r="Q195" s="926">
        <f t="shared" si="6"/>
        <v>0</v>
      </c>
      <c r="R195" s="959">
        <f t="shared" si="6"/>
        <v>-0.89000000000000012</v>
      </c>
      <c r="S195" s="926">
        <f t="shared" si="7"/>
        <v>-1</v>
      </c>
      <c r="T195" s="959">
        <f t="shared" si="8"/>
        <v>-0.37000000000000011</v>
      </c>
      <c r="U195" s="968">
        <v>10</v>
      </c>
      <c r="V195" s="527">
        <v>43</v>
      </c>
      <c r="W195" s="527">
        <v>33</v>
      </c>
      <c r="X195" s="966">
        <v>4.3</v>
      </c>
      <c r="Y195" s="964">
        <v>33</v>
      </c>
    </row>
    <row r="196" spans="1:25" ht="14.4" customHeight="1" x14ac:dyDescent="0.3">
      <c r="A196" s="929" t="s">
        <v>3871</v>
      </c>
      <c r="B196" s="894">
        <v>5</v>
      </c>
      <c r="C196" s="895">
        <v>4.63</v>
      </c>
      <c r="D196" s="896">
        <v>30.2</v>
      </c>
      <c r="E196" s="911">
        <v>1</v>
      </c>
      <c r="F196" s="897">
        <v>0.94</v>
      </c>
      <c r="G196" s="898">
        <v>31</v>
      </c>
      <c r="H196" s="899">
        <v>5</v>
      </c>
      <c r="I196" s="897">
        <v>3.54</v>
      </c>
      <c r="J196" s="905">
        <v>21</v>
      </c>
      <c r="K196" s="900">
        <v>0.42</v>
      </c>
      <c r="L196" s="899">
        <v>2</v>
      </c>
      <c r="M196" s="899">
        <v>18</v>
      </c>
      <c r="N196" s="901">
        <v>6</v>
      </c>
      <c r="O196" s="899" t="s">
        <v>3510</v>
      </c>
      <c r="P196" s="912" t="s">
        <v>3872</v>
      </c>
      <c r="Q196" s="902">
        <f t="shared" si="6"/>
        <v>0</v>
      </c>
      <c r="R196" s="958">
        <f t="shared" si="6"/>
        <v>-1.0899999999999999</v>
      </c>
      <c r="S196" s="902">
        <f t="shared" si="7"/>
        <v>4</v>
      </c>
      <c r="T196" s="958">
        <f t="shared" si="8"/>
        <v>2.6</v>
      </c>
      <c r="U196" s="967">
        <v>30</v>
      </c>
      <c r="V196" s="913">
        <v>105</v>
      </c>
      <c r="W196" s="913">
        <v>75</v>
      </c>
      <c r="X196" s="965">
        <v>3.5</v>
      </c>
      <c r="Y196" s="963">
        <v>75</v>
      </c>
    </row>
    <row r="197" spans="1:25" ht="14.4" customHeight="1" x14ac:dyDescent="0.3">
      <c r="A197" s="930" t="s">
        <v>3873</v>
      </c>
      <c r="B197" s="927">
        <v>6</v>
      </c>
      <c r="C197" s="928">
        <v>6.65</v>
      </c>
      <c r="D197" s="910">
        <v>31.3</v>
      </c>
      <c r="E197" s="918">
        <v>5</v>
      </c>
      <c r="F197" s="919">
        <v>3.02</v>
      </c>
      <c r="G197" s="906">
        <v>19.399999999999999</v>
      </c>
      <c r="H197" s="923">
        <v>4</v>
      </c>
      <c r="I197" s="919">
        <v>2.75</v>
      </c>
      <c r="J197" s="908">
        <v>22</v>
      </c>
      <c r="K197" s="922">
        <v>0.55000000000000004</v>
      </c>
      <c r="L197" s="923">
        <v>2</v>
      </c>
      <c r="M197" s="923">
        <v>21</v>
      </c>
      <c r="N197" s="924">
        <v>7</v>
      </c>
      <c r="O197" s="923" t="s">
        <v>3510</v>
      </c>
      <c r="P197" s="925" t="s">
        <v>3874</v>
      </c>
      <c r="Q197" s="926">
        <f t="shared" si="6"/>
        <v>-2</v>
      </c>
      <c r="R197" s="959">
        <f t="shared" si="6"/>
        <v>-3.9000000000000004</v>
      </c>
      <c r="S197" s="926">
        <f t="shared" si="7"/>
        <v>-1</v>
      </c>
      <c r="T197" s="959">
        <f t="shared" si="8"/>
        <v>-0.27</v>
      </c>
      <c r="U197" s="968">
        <v>28</v>
      </c>
      <c r="V197" s="527">
        <v>88</v>
      </c>
      <c r="W197" s="527">
        <v>60</v>
      </c>
      <c r="X197" s="966">
        <v>3.1428571428571428</v>
      </c>
      <c r="Y197" s="964">
        <v>60</v>
      </c>
    </row>
    <row r="198" spans="1:25" ht="14.4" customHeight="1" x14ac:dyDescent="0.3">
      <c r="A198" s="930" t="s">
        <v>3875</v>
      </c>
      <c r="B198" s="927">
        <v>4</v>
      </c>
      <c r="C198" s="928">
        <v>3.07</v>
      </c>
      <c r="D198" s="910">
        <v>26</v>
      </c>
      <c r="E198" s="918">
        <v>1</v>
      </c>
      <c r="F198" s="919">
        <v>0.77</v>
      </c>
      <c r="G198" s="906">
        <v>20</v>
      </c>
      <c r="H198" s="923">
        <v>1</v>
      </c>
      <c r="I198" s="919">
        <v>1.03</v>
      </c>
      <c r="J198" s="908">
        <v>36</v>
      </c>
      <c r="K198" s="922">
        <v>0.77</v>
      </c>
      <c r="L198" s="923">
        <v>3</v>
      </c>
      <c r="M198" s="923">
        <v>30</v>
      </c>
      <c r="N198" s="924">
        <v>10</v>
      </c>
      <c r="O198" s="923" t="s">
        <v>3510</v>
      </c>
      <c r="P198" s="925" t="s">
        <v>3876</v>
      </c>
      <c r="Q198" s="926">
        <f t="shared" ref="Q198:R200" si="9">H198-B198</f>
        <v>-3</v>
      </c>
      <c r="R198" s="959">
        <f t="shared" si="9"/>
        <v>-2.04</v>
      </c>
      <c r="S198" s="926">
        <f t="shared" ref="S198:S225" si="10">H198-E198</f>
        <v>0</v>
      </c>
      <c r="T198" s="959">
        <f t="shared" ref="T198:T225" si="11">I198-F198</f>
        <v>0.26</v>
      </c>
      <c r="U198" s="968">
        <v>10</v>
      </c>
      <c r="V198" s="527">
        <v>36</v>
      </c>
      <c r="W198" s="527">
        <v>26</v>
      </c>
      <c r="X198" s="966">
        <v>3.6</v>
      </c>
      <c r="Y198" s="964">
        <v>26</v>
      </c>
    </row>
    <row r="199" spans="1:25" ht="14.4" customHeight="1" x14ac:dyDescent="0.3">
      <c r="A199" s="929" t="s">
        <v>3877</v>
      </c>
      <c r="B199" s="894">
        <v>1</v>
      </c>
      <c r="C199" s="895">
        <v>5.22</v>
      </c>
      <c r="D199" s="896">
        <v>90</v>
      </c>
      <c r="E199" s="911"/>
      <c r="F199" s="897"/>
      <c r="G199" s="898"/>
      <c r="H199" s="899"/>
      <c r="I199" s="897"/>
      <c r="J199" s="898"/>
      <c r="K199" s="900">
        <v>0.45</v>
      </c>
      <c r="L199" s="899">
        <v>1</v>
      </c>
      <c r="M199" s="899">
        <v>12</v>
      </c>
      <c r="N199" s="901">
        <v>4</v>
      </c>
      <c r="O199" s="899" t="s">
        <v>3510</v>
      </c>
      <c r="P199" s="912" t="s">
        <v>3878</v>
      </c>
      <c r="Q199" s="902">
        <f t="shared" si="9"/>
        <v>-1</v>
      </c>
      <c r="R199" s="958">
        <f t="shared" si="9"/>
        <v>-5.22</v>
      </c>
      <c r="S199" s="902">
        <f t="shared" si="10"/>
        <v>0</v>
      </c>
      <c r="T199" s="958">
        <f t="shared" si="11"/>
        <v>0</v>
      </c>
      <c r="U199" s="967" t="s">
        <v>531</v>
      </c>
      <c r="V199" s="913" t="s">
        <v>531</v>
      </c>
      <c r="W199" s="913" t="s">
        <v>531</v>
      </c>
      <c r="X199" s="965" t="s">
        <v>531</v>
      </c>
      <c r="Y199" s="963"/>
    </row>
    <row r="200" spans="1:25" ht="14.4" customHeight="1" x14ac:dyDescent="0.3">
      <c r="A200" s="929" t="s">
        <v>3879</v>
      </c>
      <c r="B200" s="913"/>
      <c r="C200" s="914"/>
      <c r="D200" s="915"/>
      <c r="E200" s="903">
        <v>1</v>
      </c>
      <c r="F200" s="904">
        <v>1.35</v>
      </c>
      <c r="G200" s="909">
        <v>26</v>
      </c>
      <c r="H200" s="899"/>
      <c r="I200" s="897"/>
      <c r="J200" s="898"/>
      <c r="K200" s="900">
        <v>0.75</v>
      </c>
      <c r="L200" s="899">
        <v>2</v>
      </c>
      <c r="M200" s="899">
        <v>18</v>
      </c>
      <c r="N200" s="901">
        <v>6</v>
      </c>
      <c r="O200" s="899" t="s">
        <v>3510</v>
      </c>
      <c r="P200" s="912" t="s">
        <v>3880</v>
      </c>
      <c r="Q200" s="902">
        <f t="shared" si="9"/>
        <v>0</v>
      </c>
      <c r="R200" s="958">
        <f t="shared" si="9"/>
        <v>0</v>
      </c>
      <c r="S200" s="902">
        <f t="shared" si="10"/>
        <v>-1</v>
      </c>
      <c r="T200" s="958">
        <f t="shared" si="11"/>
        <v>-1.35</v>
      </c>
      <c r="U200" s="967" t="s">
        <v>531</v>
      </c>
      <c r="V200" s="913" t="s">
        <v>531</v>
      </c>
      <c r="W200" s="913" t="s">
        <v>531</v>
      </c>
      <c r="X200" s="965" t="s">
        <v>531</v>
      </c>
      <c r="Y200" s="963"/>
    </row>
    <row r="201" spans="1:25" ht="14.4" customHeight="1" x14ac:dyDescent="0.3">
      <c r="A201" s="929" t="s">
        <v>3881</v>
      </c>
      <c r="B201" s="913"/>
      <c r="C201" s="914"/>
      <c r="D201" s="915"/>
      <c r="E201" s="903">
        <v>1</v>
      </c>
      <c r="F201" s="904">
        <v>2.4500000000000002</v>
      </c>
      <c r="G201" s="909">
        <v>50</v>
      </c>
      <c r="H201" s="899"/>
      <c r="I201" s="897"/>
      <c r="J201" s="898"/>
      <c r="K201" s="900">
        <v>0.26</v>
      </c>
      <c r="L201" s="899">
        <v>1</v>
      </c>
      <c r="M201" s="899">
        <v>9</v>
      </c>
      <c r="N201" s="901">
        <v>3</v>
      </c>
      <c r="O201" s="899" t="s">
        <v>3510</v>
      </c>
      <c r="P201" s="912" t="s">
        <v>3882</v>
      </c>
      <c r="Q201" s="902"/>
      <c r="R201" s="960"/>
      <c r="S201" s="902">
        <f t="shared" si="10"/>
        <v>-1</v>
      </c>
      <c r="T201" s="960">
        <f t="shared" si="11"/>
        <v>-2.4500000000000002</v>
      </c>
      <c r="U201" s="967"/>
      <c r="V201" s="913"/>
      <c r="W201" s="913"/>
      <c r="X201" s="965"/>
      <c r="Y201" s="963"/>
    </row>
    <row r="202" spans="1:25" ht="14.4" customHeight="1" x14ac:dyDescent="0.3">
      <c r="A202" s="929" t="s">
        <v>3883</v>
      </c>
      <c r="B202" s="913"/>
      <c r="C202" s="914"/>
      <c r="D202" s="915"/>
      <c r="E202" s="903">
        <v>1</v>
      </c>
      <c r="F202" s="904">
        <v>0.3</v>
      </c>
      <c r="G202" s="909">
        <v>4</v>
      </c>
      <c r="H202" s="899"/>
      <c r="I202" s="897"/>
      <c r="J202" s="898"/>
      <c r="K202" s="900">
        <v>0.3</v>
      </c>
      <c r="L202" s="899">
        <v>1</v>
      </c>
      <c r="M202" s="899">
        <v>12</v>
      </c>
      <c r="N202" s="901">
        <v>4</v>
      </c>
      <c r="O202" s="899" t="s">
        <v>3510</v>
      </c>
      <c r="P202" s="912" t="s">
        <v>3884</v>
      </c>
      <c r="Q202" s="902"/>
      <c r="R202" s="960"/>
      <c r="S202" s="902">
        <f t="shared" si="10"/>
        <v>-1</v>
      </c>
      <c r="T202" s="960">
        <f t="shared" si="11"/>
        <v>-0.3</v>
      </c>
      <c r="U202" s="967"/>
      <c r="V202" s="913"/>
      <c r="W202" s="913"/>
      <c r="X202" s="965"/>
      <c r="Y202" s="963"/>
    </row>
    <row r="203" spans="1:25" ht="14.4" customHeight="1" x14ac:dyDescent="0.3">
      <c r="A203" s="929" t="s">
        <v>3885</v>
      </c>
      <c r="B203" s="913"/>
      <c r="C203" s="914"/>
      <c r="D203" s="915"/>
      <c r="E203" s="911"/>
      <c r="F203" s="897"/>
      <c r="G203" s="898"/>
      <c r="H203" s="903">
        <v>1</v>
      </c>
      <c r="I203" s="904">
        <v>0.72</v>
      </c>
      <c r="J203" s="905">
        <v>14</v>
      </c>
      <c r="K203" s="900">
        <v>0.72</v>
      </c>
      <c r="L203" s="899">
        <v>3</v>
      </c>
      <c r="M203" s="899">
        <v>24</v>
      </c>
      <c r="N203" s="901">
        <v>8</v>
      </c>
      <c r="O203" s="899" t="s">
        <v>3510</v>
      </c>
      <c r="P203" s="912" t="s">
        <v>3886</v>
      </c>
      <c r="Q203" s="902"/>
      <c r="R203" s="960"/>
      <c r="S203" s="902">
        <f t="shared" si="10"/>
        <v>1</v>
      </c>
      <c r="T203" s="960">
        <f t="shared" si="11"/>
        <v>0.72</v>
      </c>
      <c r="U203" s="967"/>
      <c r="V203" s="913"/>
      <c r="W203" s="913"/>
      <c r="X203" s="965"/>
      <c r="Y203" s="963">
        <v>6</v>
      </c>
    </row>
    <row r="204" spans="1:25" ht="14.4" customHeight="1" x14ac:dyDescent="0.3">
      <c r="A204" s="930" t="s">
        <v>3887</v>
      </c>
      <c r="B204" s="527"/>
      <c r="C204" s="917"/>
      <c r="D204" s="916"/>
      <c r="E204" s="918"/>
      <c r="F204" s="919"/>
      <c r="G204" s="906"/>
      <c r="H204" s="920">
        <v>1</v>
      </c>
      <c r="I204" s="921">
        <v>1.24</v>
      </c>
      <c r="J204" s="908">
        <v>16</v>
      </c>
      <c r="K204" s="922">
        <v>1.24</v>
      </c>
      <c r="L204" s="923">
        <v>3</v>
      </c>
      <c r="M204" s="923">
        <v>30</v>
      </c>
      <c r="N204" s="924">
        <v>10</v>
      </c>
      <c r="O204" s="923" t="s">
        <v>3510</v>
      </c>
      <c r="P204" s="925" t="s">
        <v>3888</v>
      </c>
      <c r="Q204" s="926"/>
      <c r="R204" s="961"/>
      <c r="S204" s="926">
        <f t="shared" si="10"/>
        <v>1</v>
      </c>
      <c r="T204" s="961">
        <f t="shared" si="11"/>
        <v>1.24</v>
      </c>
      <c r="U204" s="968"/>
      <c r="V204" s="527"/>
      <c r="W204" s="527"/>
      <c r="X204" s="966"/>
      <c r="Y204" s="964">
        <v>6</v>
      </c>
    </row>
    <row r="205" spans="1:25" ht="14.4" customHeight="1" x14ac:dyDescent="0.3">
      <c r="A205" s="929" t="s">
        <v>3889</v>
      </c>
      <c r="B205" s="913">
        <v>3</v>
      </c>
      <c r="C205" s="914">
        <v>3.23</v>
      </c>
      <c r="D205" s="915">
        <v>28.3</v>
      </c>
      <c r="E205" s="911">
        <v>2</v>
      </c>
      <c r="F205" s="897">
        <v>2.2799999999999998</v>
      </c>
      <c r="G205" s="898">
        <v>23</v>
      </c>
      <c r="H205" s="903">
        <v>3</v>
      </c>
      <c r="I205" s="904">
        <v>3.37</v>
      </c>
      <c r="J205" s="905">
        <v>29.3</v>
      </c>
      <c r="K205" s="900">
        <v>0.72</v>
      </c>
      <c r="L205" s="899">
        <v>2</v>
      </c>
      <c r="M205" s="899">
        <v>21</v>
      </c>
      <c r="N205" s="901">
        <v>7</v>
      </c>
      <c r="O205" s="899" t="s">
        <v>3510</v>
      </c>
      <c r="P205" s="912" t="s">
        <v>3890</v>
      </c>
      <c r="Q205" s="902"/>
      <c r="R205" s="960"/>
      <c r="S205" s="902">
        <f t="shared" si="10"/>
        <v>1</v>
      </c>
      <c r="T205" s="960">
        <f t="shared" si="11"/>
        <v>1.0900000000000003</v>
      </c>
      <c r="U205" s="967"/>
      <c r="V205" s="913"/>
      <c r="W205" s="913"/>
      <c r="X205" s="965"/>
      <c r="Y205" s="963">
        <v>67</v>
      </c>
    </row>
    <row r="206" spans="1:25" ht="14.4" customHeight="1" x14ac:dyDescent="0.3">
      <c r="A206" s="930" t="s">
        <v>3891</v>
      </c>
      <c r="B206" s="527">
        <v>1</v>
      </c>
      <c r="C206" s="917">
        <v>1.77</v>
      </c>
      <c r="D206" s="916">
        <v>40</v>
      </c>
      <c r="E206" s="918">
        <v>1</v>
      </c>
      <c r="F206" s="919">
        <v>1.1100000000000001</v>
      </c>
      <c r="G206" s="906">
        <v>23</v>
      </c>
      <c r="H206" s="920">
        <v>1</v>
      </c>
      <c r="I206" s="921">
        <v>1.19</v>
      </c>
      <c r="J206" s="908">
        <v>29</v>
      </c>
      <c r="K206" s="922">
        <v>1.04</v>
      </c>
      <c r="L206" s="923">
        <v>3</v>
      </c>
      <c r="M206" s="923">
        <v>27</v>
      </c>
      <c r="N206" s="924">
        <v>9</v>
      </c>
      <c r="O206" s="923" t="s">
        <v>3510</v>
      </c>
      <c r="P206" s="925" t="s">
        <v>3892</v>
      </c>
      <c r="Q206" s="926"/>
      <c r="R206" s="961"/>
      <c r="S206" s="926">
        <f t="shared" si="10"/>
        <v>0</v>
      </c>
      <c r="T206" s="961">
        <f t="shared" si="11"/>
        <v>7.9999999999999849E-2</v>
      </c>
      <c r="U206" s="968"/>
      <c r="V206" s="527"/>
      <c r="W206" s="527"/>
      <c r="X206" s="966"/>
      <c r="Y206" s="964">
        <v>20</v>
      </c>
    </row>
    <row r="207" spans="1:25" ht="14.4" customHeight="1" x14ac:dyDescent="0.3">
      <c r="A207" s="929" t="s">
        <v>3893</v>
      </c>
      <c r="B207" s="894">
        <v>1</v>
      </c>
      <c r="C207" s="895">
        <v>1.83</v>
      </c>
      <c r="D207" s="896">
        <v>28</v>
      </c>
      <c r="E207" s="911"/>
      <c r="F207" s="897"/>
      <c r="G207" s="898"/>
      <c r="H207" s="899"/>
      <c r="I207" s="897"/>
      <c r="J207" s="898"/>
      <c r="K207" s="900">
        <v>1.83</v>
      </c>
      <c r="L207" s="899">
        <v>3</v>
      </c>
      <c r="M207" s="899">
        <v>30</v>
      </c>
      <c r="N207" s="901">
        <v>10</v>
      </c>
      <c r="O207" s="899" t="s">
        <v>3510</v>
      </c>
      <c r="P207" s="912" t="s">
        <v>3894</v>
      </c>
      <c r="Q207" s="902"/>
      <c r="R207" s="960"/>
      <c r="S207" s="902">
        <f t="shared" si="10"/>
        <v>0</v>
      </c>
      <c r="T207" s="960">
        <f t="shared" si="11"/>
        <v>0</v>
      </c>
      <c r="U207" s="967"/>
      <c r="V207" s="913"/>
      <c r="W207" s="913"/>
      <c r="X207" s="965"/>
      <c r="Y207" s="963"/>
    </row>
    <row r="208" spans="1:25" ht="14.4" customHeight="1" x14ac:dyDescent="0.3">
      <c r="A208" s="929" t="s">
        <v>3895</v>
      </c>
      <c r="B208" s="913"/>
      <c r="C208" s="914"/>
      <c r="D208" s="915"/>
      <c r="E208" s="911"/>
      <c r="F208" s="897"/>
      <c r="G208" s="898"/>
      <c r="H208" s="903">
        <v>1</v>
      </c>
      <c r="I208" s="904">
        <v>3</v>
      </c>
      <c r="J208" s="905">
        <v>22</v>
      </c>
      <c r="K208" s="900">
        <v>3</v>
      </c>
      <c r="L208" s="899">
        <v>6</v>
      </c>
      <c r="M208" s="899">
        <v>54</v>
      </c>
      <c r="N208" s="901">
        <v>18</v>
      </c>
      <c r="O208" s="899" t="s">
        <v>3510</v>
      </c>
      <c r="P208" s="912" t="s">
        <v>3896</v>
      </c>
      <c r="Q208" s="902"/>
      <c r="R208" s="960"/>
      <c r="S208" s="902">
        <f t="shared" si="10"/>
        <v>1</v>
      </c>
      <c r="T208" s="960">
        <f t="shared" si="11"/>
        <v>3</v>
      </c>
      <c r="U208" s="967"/>
      <c r="V208" s="913"/>
      <c r="W208" s="913"/>
      <c r="X208" s="965"/>
      <c r="Y208" s="963">
        <v>4</v>
      </c>
    </row>
    <row r="209" spans="1:25" ht="14.4" customHeight="1" x14ac:dyDescent="0.3">
      <c r="A209" s="930" t="s">
        <v>3897</v>
      </c>
      <c r="B209" s="527">
        <v>1</v>
      </c>
      <c r="C209" s="917">
        <v>8.75</v>
      </c>
      <c r="D209" s="916">
        <v>63</v>
      </c>
      <c r="E209" s="918"/>
      <c r="F209" s="919"/>
      <c r="G209" s="906"/>
      <c r="H209" s="920"/>
      <c r="I209" s="921"/>
      <c r="J209" s="907"/>
      <c r="K209" s="922">
        <v>5.89</v>
      </c>
      <c r="L209" s="923">
        <v>7</v>
      </c>
      <c r="M209" s="923">
        <v>66</v>
      </c>
      <c r="N209" s="924">
        <v>22</v>
      </c>
      <c r="O209" s="923" t="s">
        <v>3510</v>
      </c>
      <c r="P209" s="925" t="s">
        <v>3898</v>
      </c>
      <c r="Q209" s="926"/>
      <c r="R209" s="961"/>
      <c r="S209" s="926">
        <f t="shared" si="10"/>
        <v>0</v>
      </c>
      <c r="T209" s="961">
        <f t="shared" si="11"/>
        <v>0</v>
      </c>
      <c r="U209" s="968"/>
      <c r="V209" s="527"/>
      <c r="W209" s="527"/>
      <c r="X209" s="966"/>
      <c r="Y209" s="964"/>
    </row>
    <row r="210" spans="1:25" ht="14.4" customHeight="1" x14ac:dyDescent="0.3">
      <c r="A210" s="929" t="s">
        <v>3899</v>
      </c>
      <c r="B210" s="913">
        <v>3</v>
      </c>
      <c r="C210" s="914">
        <v>3.72</v>
      </c>
      <c r="D210" s="915">
        <v>29</v>
      </c>
      <c r="E210" s="903">
        <v>3</v>
      </c>
      <c r="F210" s="904">
        <v>4.03</v>
      </c>
      <c r="G210" s="909">
        <v>25</v>
      </c>
      <c r="H210" s="899">
        <v>1</v>
      </c>
      <c r="I210" s="897">
        <v>1.43</v>
      </c>
      <c r="J210" s="905">
        <v>26</v>
      </c>
      <c r="K210" s="900">
        <v>1.1100000000000001</v>
      </c>
      <c r="L210" s="899">
        <v>4</v>
      </c>
      <c r="M210" s="899">
        <v>33</v>
      </c>
      <c r="N210" s="901">
        <v>11</v>
      </c>
      <c r="O210" s="899" t="s">
        <v>3510</v>
      </c>
      <c r="P210" s="912" t="s">
        <v>3900</v>
      </c>
      <c r="Q210" s="902"/>
      <c r="R210" s="960"/>
      <c r="S210" s="902">
        <f t="shared" si="10"/>
        <v>-2</v>
      </c>
      <c r="T210" s="960">
        <f t="shared" si="11"/>
        <v>-2.6000000000000005</v>
      </c>
      <c r="U210" s="967"/>
      <c r="V210" s="913"/>
      <c r="W210" s="913"/>
      <c r="X210" s="965"/>
      <c r="Y210" s="963">
        <v>15</v>
      </c>
    </row>
    <row r="211" spans="1:25" ht="14.4" customHeight="1" x14ac:dyDescent="0.3">
      <c r="A211" s="930" t="s">
        <v>3901</v>
      </c>
      <c r="B211" s="527"/>
      <c r="C211" s="917"/>
      <c r="D211" s="916"/>
      <c r="E211" s="920">
        <v>7</v>
      </c>
      <c r="F211" s="921">
        <v>20.239999999999998</v>
      </c>
      <c r="G211" s="907">
        <v>42.7</v>
      </c>
      <c r="H211" s="923">
        <v>1</v>
      </c>
      <c r="I211" s="919">
        <v>2.11</v>
      </c>
      <c r="J211" s="908">
        <v>40</v>
      </c>
      <c r="K211" s="922">
        <v>2.02</v>
      </c>
      <c r="L211" s="923">
        <v>4</v>
      </c>
      <c r="M211" s="923">
        <v>39</v>
      </c>
      <c r="N211" s="924">
        <v>13</v>
      </c>
      <c r="O211" s="923" t="s">
        <v>3510</v>
      </c>
      <c r="P211" s="925" t="s">
        <v>3902</v>
      </c>
      <c r="Q211" s="926"/>
      <c r="R211" s="961"/>
      <c r="S211" s="926">
        <f t="shared" si="10"/>
        <v>-6</v>
      </c>
      <c r="T211" s="961">
        <f t="shared" si="11"/>
        <v>-18.13</v>
      </c>
      <c r="U211" s="968"/>
      <c r="V211" s="527"/>
      <c r="W211" s="527"/>
      <c r="X211" s="966"/>
      <c r="Y211" s="964">
        <v>27</v>
      </c>
    </row>
    <row r="212" spans="1:25" ht="14.4" customHeight="1" x14ac:dyDescent="0.3">
      <c r="A212" s="929" t="s">
        <v>3903</v>
      </c>
      <c r="B212" s="894">
        <v>1</v>
      </c>
      <c r="C212" s="895">
        <v>0.78</v>
      </c>
      <c r="D212" s="896">
        <v>21</v>
      </c>
      <c r="E212" s="911"/>
      <c r="F212" s="897"/>
      <c r="G212" s="898"/>
      <c r="H212" s="899"/>
      <c r="I212" s="897"/>
      <c r="J212" s="898"/>
      <c r="K212" s="900">
        <v>0.78</v>
      </c>
      <c r="L212" s="899">
        <v>2</v>
      </c>
      <c r="M212" s="899">
        <v>21</v>
      </c>
      <c r="N212" s="901">
        <v>7</v>
      </c>
      <c r="O212" s="899" t="s">
        <v>3510</v>
      </c>
      <c r="P212" s="912" t="s">
        <v>3904</v>
      </c>
      <c r="Q212" s="902"/>
      <c r="R212" s="960"/>
      <c r="S212" s="902">
        <f t="shared" si="10"/>
        <v>0</v>
      </c>
      <c r="T212" s="960">
        <f t="shared" si="11"/>
        <v>0</v>
      </c>
      <c r="U212" s="967"/>
      <c r="V212" s="913"/>
      <c r="W212" s="913"/>
      <c r="X212" s="965"/>
      <c r="Y212" s="963"/>
    </row>
    <row r="213" spans="1:25" ht="14.4" customHeight="1" x14ac:dyDescent="0.3">
      <c r="A213" s="929" t="s">
        <v>3905</v>
      </c>
      <c r="B213" s="913">
        <v>1</v>
      </c>
      <c r="C213" s="914">
        <v>0.75</v>
      </c>
      <c r="D213" s="915">
        <v>6</v>
      </c>
      <c r="E213" s="903">
        <v>2</v>
      </c>
      <c r="F213" s="904">
        <v>1.5</v>
      </c>
      <c r="G213" s="909">
        <v>7</v>
      </c>
      <c r="H213" s="899"/>
      <c r="I213" s="897"/>
      <c r="J213" s="898"/>
      <c r="K213" s="900">
        <v>0.75</v>
      </c>
      <c r="L213" s="899">
        <v>3</v>
      </c>
      <c r="M213" s="899">
        <v>30</v>
      </c>
      <c r="N213" s="901">
        <v>10</v>
      </c>
      <c r="O213" s="899" t="s">
        <v>3510</v>
      </c>
      <c r="P213" s="912" t="s">
        <v>3906</v>
      </c>
      <c r="Q213" s="902"/>
      <c r="R213" s="960"/>
      <c r="S213" s="902">
        <f t="shared" si="10"/>
        <v>-2</v>
      </c>
      <c r="T213" s="960">
        <f t="shared" si="11"/>
        <v>-1.5</v>
      </c>
      <c r="U213" s="967"/>
      <c r="V213" s="913"/>
      <c r="W213" s="913"/>
      <c r="X213" s="965"/>
      <c r="Y213" s="963"/>
    </row>
    <row r="214" spans="1:25" ht="14.4" customHeight="1" x14ac:dyDescent="0.3">
      <c r="A214" s="929" t="s">
        <v>3907</v>
      </c>
      <c r="B214" s="913"/>
      <c r="C214" s="914"/>
      <c r="D214" s="915"/>
      <c r="E214" s="911"/>
      <c r="F214" s="897"/>
      <c r="G214" s="898"/>
      <c r="H214" s="903">
        <v>1</v>
      </c>
      <c r="I214" s="904">
        <v>1.04</v>
      </c>
      <c r="J214" s="905">
        <v>26</v>
      </c>
      <c r="K214" s="900">
        <v>0.91</v>
      </c>
      <c r="L214" s="899">
        <v>3</v>
      </c>
      <c r="M214" s="899">
        <v>24</v>
      </c>
      <c r="N214" s="901">
        <v>8</v>
      </c>
      <c r="O214" s="899" t="s">
        <v>3510</v>
      </c>
      <c r="P214" s="912" t="s">
        <v>3908</v>
      </c>
      <c r="Q214" s="902"/>
      <c r="R214" s="960"/>
      <c r="S214" s="902">
        <f t="shared" si="10"/>
        <v>1</v>
      </c>
      <c r="T214" s="960">
        <f t="shared" si="11"/>
        <v>1.04</v>
      </c>
      <c r="U214" s="967"/>
      <c r="V214" s="913"/>
      <c r="W214" s="913"/>
      <c r="X214" s="965"/>
      <c r="Y214" s="963">
        <v>18</v>
      </c>
    </row>
    <row r="215" spans="1:25" ht="14.4" customHeight="1" x14ac:dyDescent="0.3">
      <c r="A215" s="929" t="s">
        <v>3909</v>
      </c>
      <c r="B215" s="913"/>
      <c r="C215" s="914"/>
      <c r="D215" s="915"/>
      <c r="E215" s="911"/>
      <c r="F215" s="897"/>
      <c r="G215" s="898"/>
      <c r="H215" s="903">
        <v>1</v>
      </c>
      <c r="I215" s="904">
        <v>2.35</v>
      </c>
      <c r="J215" s="905">
        <v>62</v>
      </c>
      <c r="K215" s="900">
        <v>0.56999999999999995</v>
      </c>
      <c r="L215" s="899">
        <v>3</v>
      </c>
      <c r="M215" s="899">
        <v>24</v>
      </c>
      <c r="N215" s="901">
        <v>8</v>
      </c>
      <c r="O215" s="899" t="s">
        <v>3510</v>
      </c>
      <c r="P215" s="912" t="s">
        <v>3910</v>
      </c>
      <c r="Q215" s="902"/>
      <c r="R215" s="960"/>
      <c r="S215" s="902">
        <f t="shared" si="10"/>
        <v>1</v>
      </c>
      <c r="T215" s="960">
        <f t="shared" si="11"/>
        <v>2.35</v>
      </c>
      <c r="U215" s="967"/>
      <c r="V215" s="913"/>
      <c r="W215" s="913"/>
      <c r="X215" s="965"/>
      <c r="Y215" s="963">
        <v>54</v>
      </c>
    </row>
    <row r="216" spans="1:25" ht="14.4" customHeight="1" x14ac:dyDescent="0.3">
      <c r="A216" s="929" t="s">
        <v>3911</v>
      </c>
      <c r="B216" s="894">
        <v>1</v>
      </c>
      <c r="C216" s="895">
        <v>8.01</v>
      </c>
      <c r="D216" s="896">
        <v>53</v>
      </c>
      <c r="E216" s="911"/>
      <c r="F216" s="897"/>
      <c r="G216" s="898"/>
      <c r="H216" s="899"/>
      <c r="I216" s="897"/>
      <c r="J216" s="898"/>
      <c r="K216" s="900">
        <v>8.01</v>
      </c>
      <c r="L216" s="899">
        <v>9</v>
      </c>
      <c r="M216" s="899">
        <v>78</v>
      </c>
      <c r="N216" s="901">
        <v>26</v>
      </c>
      <c r="O216" s="899" t="s">
        <v>3510</v>
      </c>
      <c r="P216" s="912" t="s">
        <v>3912</v>
      </c>
      <c r="Q216" s="902"/>
      <c r="R216" s="960"/>
      <c r="S216" s="902">
        <f t="shared" si="10"/>
        <v>0</v>
      </c>
      <c r="T216" s="960">
        <f t="shared" si="11"/>
        <v>0</v>
      </c>
      <c r="U216" s="967"/>
      <c r="V216" s="913"/>
      <c r="W216" s="913"/>
      <c r="X216" s="965"/>
      <c r="Y216" s="963"/>
    </row>
    <row r="217" spans="1:25" ht="14.4" customHeight="1" x14ac:dyDescent="0.3">
      <c r="A217" s="929" t="s">
        <v>3913</v>
      </c>
      <c r="B217" s="913"/>
      <c r="C217" s="914"/>
      <c r="D217" s="915"/>
      <c r="E217" s="911"/>
      <c r="F217" s="897"/>
      <c r="G217" s="898"/>
      <c r="H217" s="903">
        <v>1</v>
      </c>
      <c r="I217" s="904">
        <v>1.05</v>
      </c>
      <c r="J217" s="909">
        <v>13</v>
      </c>
      <c r="K217" s="900">
        <v>2.25</v>
      </c>
      <c r="L217" s="899">
        <v>28</v>
      </c>
      <c r="M217" s="899">
        <v>34</v>
      </c>
      <c r="N217" s="901">
        <v>31</v>
      </c>
      <c r="O217" s="899" t="s">
        <v>3510</v>
      </c>
      <c r="P217" s="912" t="s">
        <v>3914</v>
      </c>
      <c r="Q217" s="902"/>
      <c r="R217" s="960"/>
      <c r="S217" s="902">
        <f t="shared" si="10"/>
        <v>1</v>
      </c>
      <c r="T217" s="960">
        <f t="shared" si="11"/>
        <v>1.05</v>
      </c>
      <c r="U217" s="967"/>
      <c r="V217" s="913"/>
      <c r="W217" s="913"/>
      <c r="X217" s="965"/>
      <c r="Y217" s="963"/>
    </row>
    <row r="218" spans="1:25" ht="14.4" customHeight="1" x14ac:dyDescent="0.3">
      <c r="A218" s="929" t="s">
        <v>3915</v>
      </c>
      <c r="B218" s="913">
        <v>1</v>
      </c>
      <c r="C218" s="914">
        <v>4.79</v>
      </c>
      <c r="D218" s="915">
        <v>25</v>
      </c>
      <c r="E218" s="911"/>
      <c r="F218" s="897"/>
      <c r="G218" s="898"/>
      <c r="H218" s="903">
        <v>1</v>
      </c>
      <c r="I218" s="904">
        <v>4.79</v>
      </c>
      <c r="J218" s="905">
        <v>28</v>
      </c>
      <c r="K218" s="900">
        <v>4.79</v>
      </c>
      <c r="L218" s="899">
        <v>5</v>
      </c>
      <c r="M218" s="899">
        <v>42</v>
      </c>
      <c r="N218" s="901">
        <v>14</v>
      </c>
      <c r="O218" s="899" t="s">
        <v>3510</v>
      </c>
      <c r="P218" s="912" t="s">
        <v>3916</v>
      </c>
      <c r="Q218" s="902"/>
      <c r="R218" s="960"/>
      <c r="S218" s="902">
        <f t="shared" si="10"/>
        <v>1</v>
      </c>
      <c r="T218" s="960">
        <f t="shared" si="11"/>
        <v>4.79</v>
      </c>
      <c r="U218" s="967"/>
      <c r="V218" s="913"/>
      <c r="W218" s="913"/>
      <c r="X218" s="965"/>
      <c r="Y218" s="963">
        <v>14</v>
      </c>
    </row>
    <row r="219" spans="1:25" ht="14.4" customHeight="1" x14ac:dyDescent="0.3">
      <c r="A219" s="930" t="s">
        <v>3917</v>
      </c>
      <c r="B219" s="527"/>
      <c r="C219" s="917"/>
      <c r="D219" s="916"/>
      <c r="E219" s="918"/>
      <c r="F219" s="919"/>
      <c r="G219" s="906"/>
      <c r="H219" s="920">
        <v>1</v>
      </c>
      <c r="I219" s="921">
        <v>9.14</v>
      </c>
      <c r="J219" s="908">
        <v>25</v>
      </c>
      <c r="K219" s="922">
        <v>9.14</v>
      </c>
      <c r="L219" s="923">
        <v>7</v>
      </c>
      <c r="M219" s="923">
        <v>66</v>
      </c>
      <c r="N219" s="924">
        <v>22</v>
      </c>
      <c r="O219" s="923" t="s">
        <v>3510</v>
      </c>
      <c r="P219" s="925" t="s">
        <v>3916</v>
      </c>
      <c r="Q219" s="926"/>
      <c r="R219" s="961"/>
      <c r="S219" s="926">
        <f t="shared" si="10"/>
        <v>1</v>
      </c>
      <c r="T219" s="961">
        <f t="shared" si="11"/>
        <v>9.14</v>
      </c>
      <c r="U219" s="968"/>
      <c r="V219" s="527"/>
      <c r="W219" s="527"/>
      <c r="X219" s="966"/>
      <c r="Y219" s="964">
        <v>3</v>
      </c>
    </row>
    <row r="220" spans="1:25" ht="14.4" customHeight="1" x14ac:dyDescent="0.3">
      <c r="A220" s="929" t="s">
        <v>3918</v>
      </c>
      <c r="B220" s="913"/>
      <c r="C220" s="914"/>
      <c r="D220" s="915"/>
      <c r="E220" s="911"/>
      <c r="F220" s="897"/>
      <c r="G220" s="898"/>
      <c r="H220" s="903">
        <v>1</v>
      </c>
      <c r="I220" s="904">
        <v>18.54</v>
      </c>
      <c r="J220" s="905">
        <v>106</v>
      </c>
      <c r="K220" s="900">
        <v>6.6</v>
      </c>
      <c r="L220" s="899">
        <v>6</v>
      </c>
      <c r="M220" s="899">
        <v>51</v>
      </c>
      <c r="N220" s="901">
        <v>17</v>
      </c>
      <c r="O220" s="899" t="s">
        <v>3510</v>
      </c>
      <c r="P220" s="912" t="s">
        <v>3919</v>
      </c>
      <c r="Q220" s="902"/>
      <c r="R220" s="960"/>
      <c r="S220" s="902">
        <f t="shared" si="10"/>
        <v>1</v>
      </c>
      <c r="T220" s="960">
        <f t="shared" si="11"/>
        <v>18.54</v>
      </c>
      <c r="U220" s="967"/>
      <c r="V220" s="913"/>
      <c r="W220" s="913"/>
      <c r="X220" s="965"/>
      <c r="Y220" s="963">
        <v>89</v>
      </c>
    </row>
    <row r="221" spans="1:25" ht="14.4" customHeight="1" x14ac:dyDescent="0.3">
      <c r="A221" s="929" t="s">
        <v>3920</v>
      </c>
      <c r="B221" s="913"/>
      <c r="C221" s="914"/>
      <c r="D221" s="915"/>
      <c r="E221" s="911"/>
      <c r="F221" s="897"/>
      <c r="G221" s="898"/>
      <c r="H221" s="903">
        <v>2</v>
      </c>
      <c r="I221" s="904">
        <v>1.78</v>
      </c>
      <c r="J221" s="905">
        <v>20</v>
      </c>
      <c r="K221" s="900">
        <v>0.89</v>
      </c>
      <c r="L221" s="899">
        <v>3</v>
      </c>
      <c r="M221" s="899">
        <v>24</v>
      </c>
      <c r="N221" s="901">
        <v>8</v>
      </c>
      <c r="O221" s="899" t="s">
        <v>3510</v>
      </c>
      <c r="P221" s="912" t="s">
        <v>3921</v>
      </c>
      <c r="Q221" s="902"/>
      <c r="R221" s="960"/>
      <c r="S221" s="902">
        <f t="shared" si="10"/>
        <v>2</v>
      </c>
      <c r="T221" s="960">
        <f t="shared" si="11"/>
        <v>1.78</v>
      </c>
      <c r="U221" s="967"/>
      <c r="V221" s="913"/>
      <c r="W221" s="913"/>
      <c r="X221" s="965"/>
      <c r="Y221" s="963">
        <v>24</v>
      </c>
    </row>
    <row r="222" spans="1:25" ht="14.4" customHeight="1" x14ac:dyDescent="0.3">
      <c r="A222" s="929" t="s">
        <v>3922</v>
      </c>
      <c r="B222" s="913">
        <v>1</v>
      </c>
      <c r="C222" s="914">
        <v>2.2599999999999998</v>
      </c>
      <c r="D222" s="915">
        <v>38</v>
      </c>
      <c r="E222" s="911">
        <v>2</v>
      </c>
      <c r="F222" s="897">
        <v>5.88</v>
      </c>
      <c r="G222" s="898">
        <v>46.5</v>
      </c>
      <c r="H222" s="903"/>
      <c r="I222" s="904"/>
      <c r="J222" s="909"/>
      <c r="K222" s="900">
        <v>2.2599999999999998</v>
      </c>
      <c r="L222" s="899">
        <v>4</v>
      </c>
      <c r="M222" s="899">
        <v>39</v>
      </c>
      <c r="N222" s="901">
        <v>13</v>
      </c>
      <c r="O222" s="899" t="s">
        <v>3510</v>
      </c>
      <c r="P222" s="912" t="s">
        <v>3923</v>
      </c>
      <c r="Q222" s="902"/>
      <c r="R222" s="960"/>
      <c r="S222" s="902">
        <f t="shared" si="10"/>
        <v>-2</v>
      </c>
      <c r="T222" s="960">
        <f t="shared" si="11"/>
        <v>-5.88</v>
      </c>
      <c r="U222" s="967"/>
      <c r="V222" s="913"/>
      <c r="W222" s="913"/>
      <c r="X222" s="965"/>
      <c r="Y222" s="963"/>
    </row>
    <row r="223" spans="1:25" ht="14.4" customHeight="1" x14ac:dyDescent="0.3">
      <c r="A223" s="930" t="s">
        <v>3924</v>
      </c>
      <c r="B223" s="527">
        <v>1</v>
      </c>
      <c r="C223" s="917">
        <v>4.42</v>
      </c>
      <c r="D223" s="916">
        <v>36</v>
      </c>
      <c r="E223" s="918"/>
      <c r="F223" s="919"/>
      <c r="G223" s="906"/>
      <c r="H223" s="920">
        <v>2</v>
      </c>
      <c r="I223" s="921">
        <v>8.84</v>
      </c>
      <c r="J223" s="908">
        <v>41.5</v>
      </c>
      <c r="K223" s="922">
        <v>4.42</v>
      </c>
      <c r="L223" s="923">
        <v>6</v>
      </c>
      <c r="M223" s="923">
        <v>57</v>
      </c>
      <c r="N223" s="924">
        <v>19</v>
      </c>
      <c r="O223" s="923" t="s">
        <v>3510</v>
      </c>
      <c r="P223" s="925" t="s">
        <v>3925</v>
      </c>
      <c r="Q223" s="926"/>
      <c r="R223" s="961"/>
      <c r="S223" s="926">
        <f t="shared" si="10"/>
        <v>2</v>
      </c>
      <c r="T223" s="961">
        <f t="shared" si="11"/>
        <v>8.84</v>
      </c>
      <c r="U223" s="968"/>
      <c r="V223" s="527"/>
      <c r="W223" s="527"/>
      <c r="X223" s="966"/>
      <c r="Y223" s="964">
        <v>45</v>
      </c>
    </row>
    <row r="224" spans="1:25" ht="14.4" customHeight="1" x14ac:dyDescent="0.3">
      <c r="A224" s="929" t="s">
        <v>3926</v>
      </c>
      <c r="B224" s="913"/>
      <c r="C224" s="914"/>
      <c r="D224" s="915"/>
      <c r="E224" s="911"/>
      <c r="F224" s="897"/>
      <c r="G224" s="898"/>
      <c r="H224" s="903">
        <v>1</v>
      </c>
      <c r="I224" s="904">
        <v>3.15</v>
      </c>
      <c r="J224" s="905">
        <v>53</v>
      </c>
      <c r="K224" s="900">
        <v>2.44</v>
      </c>
      <c r="L224" s="899">
        <v>5</v>
      </c>
      <c r="M224" s="899">
        <v>45</v>
      </c>
      <c r="N224" s="901">
        <v>15</v>
      </c>
      <c r="O224" s="899" t="s">
        <v>3510</v>
      </c>
      <c r="P224" s="912" t="s">
        <v>3927</v>
      </c>
      <c r="Q224" s="902"/>
      <c r="R224" s="960"/>
      <c r="S224" s="902">
        <f t="shared" si="10"/>
        <v>1</v>
      </c>
      <c r="T224" s="960">
        <f t="shared" si="11"/>
        <v>3.15</v>
      </c>
      <c r="U224" s="967"/>
      <c r="V224" s="913"/>
      <c r="W224" s="913"/>
      <c r="X224" s="965"/>
      <c r="Y224" s="963">
        <v>38</v>
      </c>
    </row>
    <row r="225" spans="1:25" ht="14.4" customHeight="1" thickBot="1" x14ac:dyDescent="0.35">
      <c r="A225" s="943" t="s">
        <v>3928</v>
      </c>
      <c r="B225" s="944">
        <v>1</v>
      </c>
      <c r="C225" s="945">
        <v>0.11</v>
      </c>
      <c r="D225" s="946">
        <v>10</v>
      </c>
      <c r="E225" s="947">
        <v>1</v>
      </c>
      <c r="F225" s="948">
        <v>0.11</v>
      </c>
      <c r="G225" s="949">
        <v>10</v>
      </c>
      <c r="H225" s="950"/>
      <c r="I225" s="951"/>
      <c r="J225" s="952"/>
      <c r="K225" s="953">
        <v>0.11</v>
      </c>
      <c r="L225" s="950">
        <v>2</v>
      </c>
      <c r="M225" s="950">
        <v>15</v>
      </c>
      <c r="N225" s="954">
        <v>5</v>
      </c>
      <c r="O225" s="950" t="s">
        <v>3510</v>
      </c>
      <c r="P225" s="955" t="s">
        <v>3929</v>
      </c>
      <c r="Q225" s="956"/>
      <c r="R225" s="962"/>
      <c r="S225" s="956">
        <f t="shared" si="10"/>
        <v>-1</v>
      </c>
      <c r="T225" s="962">
        <f t="shared" si="11"/>
        <v>-0.11</v>
      </c>
      <c r="U225" s="973"/>
      <c r="V225" s="944"/>
      <c r="W225" s="944"/>
      <c r="X225" s="974"/>
      <c r="Y225" s="97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6:Q1048576">
    <cfRule type="cellIs" dxfId="13" priority="10" stopIfTrue="1" operator="lessThan">
      <formula>0</formula>
    </cfRule>
  </conditionalFormatting>
  <conditionalFormatting sqref="W226:W1048576">
    <cfRule type="cellIs" dxfId="12" priority="9" stopIfTrue="1" operator="greaterThan">
      <formula>0</formula>
    </cfRule>
  </conditionalFormatting>
  <conditionalFormatting sqref="X226:X1048576">
    <cfRule type="cellIs" dxfId="11" priority="8" stopIfTrue="1" operator="greaterThan">
      <formula>1</formula>
    </cfRule>
  </conditionalFormatting>
  <conditionalFormatting sqref="X226:X1048576">
    <cfRule type="cellIs" dxfId="10" priority="5" stopIfTrue="1" operator="greaterThan">
      <formula>1</formula>
    </cfRule>
  </conditionalFormatting>
  <conditionalFormatting sqref="W226:W1048576">
    <cfRule type="cellIs" dxfId="9" priority="6" stopIfTrue="1" operator="greaterThan">
      <formula>0</formula>
    </cfRule>
  </conditionalFormatting>
  <conditionalFormatting sqref="Q226:Q1048576">
    <cfRule type="cellIs" dxfId="8" priority="7" stopIfTrue="1" operator="lessThan">
      <formula>0</formula>
    </cfRule>
  </conditionalFormatting>
  <conditionalFormatting sqref="Q5:Q225">
    <cfRule type="cellIs" dxfId="7" priority="4" stopIfTrue="1" operator="lessThan">
      <formula>0</formula>
    </cfRule>
  </conditionalFormatting>
  <conditionalFormatting sqref="X5:X225">
    <cfRule type="cellIs" dxfId="6" priority="2" stopIfTrue="1" operator="greaterThan">
      <formula>1</formula>
    </cfRule>
  </conditionalFormatting>
  <conditionalFormatting sqref="W5:W225">
    <cfRule type="cellIs" dxfId="5" priority="3" stopIfTrue="1" operator="greaterThan">
      <formula>0</formula>
    </cfRule>
  </conditionalFormatting>
  <conditionalFormatting sqref="S5:S22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663146</v>
      </c>
      <c r="C3" s="344">
        <f t="shared" ref="C3:L3" si="0">SUBTOTAL(9,C6:C1048576)</f>
        <v>7.2737572997256708</v>
      </c>
      <c r="D3" s="344">
        <f t="shared" si="0"/>
        <v>705844</v>
      </c>
      <c r="E3" s="344">
        <f t="shared" si="0"/>
        <v>8</v>
      </c>
      <c r="F3" s="344">
        <f t="shared" si="0"/>
        <v>931837</v>
      </c>
      <c r="G3" s="347">
        <f>IF(D3&lt;&gt;0,F3/D3,"")</f>
        <v>1.3201741461286063</v>
      </c>
      <c r="H3" s="343">
        <f t="shared" si="0"/>
        <v>41607.31</v>
      </c>
      <c r="I3" s="344">
        <f t="shared" si="0"/>
        <v>1.6806231503731932</v>
      </c>
      <c r="J3" s="344">
        <f t="shared" si="0"/>
        <v>56032.1</v>
      </c>
      <c r="K3" s="344">
        <f t="shared" si="0"/>
        <v>2</v>
      </c>
      <c r="L3" s="344">
        <f t="shared" si="0"/>
        <v>33931.42</v>
      </c>
      <c r="M3" s="345">
        <f>IF(J3&lt;&gt;0,L3/J3,"")</f>
        <v>0.60557109228460115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6"/>
      <c r="B5" s="977">
        <v>2015</v>
      </c>
      <c r="C5" s="978"/>
      <c r="D5" s="978">
        <v>2016</v>
      </c>
      <c r="E5" s="978"/>
      <c r="F5" s="978">
        <v>2017</v>
      </c>
      <c r="G5" s="888" t="s">
        <v>2</v>
      </c>
      <c r="H5" s="977">
        <v>2015</v>
      </c>
      <c r="I5" s="978"/>
      <c r="J5" s="978">
        <v>2016</v>
      </c>
      <c r="K5" s="978"/>
      <c r="L5" s="978">
        <v>2017</v>
      </c>
      <c r="M5" s="888" t="s">
        <v>2</v>
      </c>
    </row>
    <row r="6" spans="1:13" ht="14.4" customHeight="1" x14ac:dyDescent="0.3">
      <c r="A6" s="847" t="s">
        <v>3380</v>
      </c>
      <c r="B6" s="870"/>
      <c r="C6" s="833"/>
      <c r="D6" s="870">
        <v>1401</v>
      </c>
      <c r="E6" s="833">
        <v>1</v>
      </c>
      <c r="F6" s="870"/>
      <c r="G6" s="838"/>
      <c r="H6" s="870"/>
      <c r="I6" s="833"/>
      <c r="J6" s="870"/>
      <c r="K6" s="833"/>
      <c r="L6" s="870"/>
      <c r="M6" s="231"/>
    </row>
    <row r="7" spans="1:13" ht="14.4" customHeight="1" x14ac:dyDescent="0.3">
      <c r="A7" s="786" t="s">
        <v>3383</v>
      </c>
      <c r="B7" s="872"/>
      <c r="C7" s="756"/>
      <c r="D7" s="872"/>
      <c r="E7" s="756"/>
      <c r="F7" s="872">
        <v>4696</v>
      </c>
      <c r="G7" s="774"/>
      <c r="H7" s="872"/>
      <c r="I7" s="756"/>
      <c r="J7" s="872"/>
      <c r="K7" s="756"/>
      <c r="L7" s="872"/>
      <c r="M7" s="797"/>
    </row>
    <row r="8" spans="1:13" ht="14.4" customHeight="1" x14ac:dyDescent="0.3">
      <c r="A8" s="786" t="s">
        <v>3931</v>
      </c>
      <c r="B8" s="872">
        <v>20252</v>
      </c>
      <c r="C8" s="756">
        <v>1.4584473570502665</v>
      </c>
      <c r="D8" s="872">
        <v>13886</v>
      </c>
      <c r="E8" s="756">
        <v>1</v>
      </c>
      <c r="F8" s="872">
        <v>55688</v>
      </c>
      <c r="G8" s="774">
        <v>4.0103701569926544</v>
      </c>
      <c r="H8" s="872">
        <v>24106.12</v>
      </c>
      <c r="I8" s="756">
        <v>1.1918488348062031</v>
      </c>
      <c r="J8" s="872">
        <v>20225.82</v>
      </c>
      <c r="K8" s="756">
        <v>1</v>
      </c>
      <c r="L8" s="872">
        <v>26117.760000000002</v>
      </c>
      <c r="M8" s="797">
        <v>1.2913078431430718</v>
      </c>
    </row>
    <row r="9" spans="1:13" ht="14.4" customHeight="1" x14ac:dyDescent="0.3">
      <c r="A9" s="786" t="s">
        <v>3390</v>
      </c>
      <c r="B9" s="872">
        <v>38256</v>
      </c>
      <c r="C9" s="756">
        <v>0.70970614425645595</v>
      </c>
      <c r="D9" s="872">
        <v>53904</v>
      </c>
      <c r="E9" s="756">
        <v>1</v>
      </c>
      <c r="F9" s="872">
        <v>84249</v>
      </c>
      <c r="G9" s="774">
        <v>1.5629452359750668</v>
      </c>
      <c r="H9" s="872"/>
      <c r="I9" s="756"/>
      <c r="J9" s="872"/>
      <c r="K9" s="756"/>
      <c r="L9" s="872"/>
      <c r="M9" s="797"/>
    </row>
    <row r="10" spans="1:13" ht="14.4" customHeight="1" x14ac:dyDescent="0.3">
      <c r="A10" s="786" t="s">
        <v>3932</v>
      </c>
      <c r="B10" s="872">
        <v>281367</v>
      </c>
      <c r="C10" s="756">
        <v>1.1014562536699941</v>
      </c>
      <c r="D10" s="872">
        <v>255450</v>
      </c>
      <c r="E10" s="756">
        <v>1</v>
      </c>
      <c r="F10" s="872">
        <v>380425</v>
      </c>
      <c r="G10" s="774">
        <v>1.4892346838911725</v>
      </c>
      <c r="H10" s="872"/>
      <c r="I10" s="756"/>
      <c r="J10" s="872"/>
      <c r="K10" s="756"/>
      <c r="L10" s="872"/>
      <c r="M10" s="797"/>
    </row>
    <row r="11" spans="1:13" ht="14.4" customHeight="1" x14ac:dyDescent="0.3">
      <c r="A11" s="786" t="s">
        <v>3933</v>
      </c>
      <c r="B11" s="872">
        <v>160995</v>
      </c>
      <c r="C11" s="756">
        <v>0.94004542720844553</v>
      </c>
      <c r="D11" s="872">
        <v>171263</v>
      </c>
      <c r="E11" s="756">
        <v>1</v>
      </c>
      <c r="F11" s="872">
        <v>157776</v>
      </c>
      <c r="G11" s="774">
        <v>0.92124977373980366</v>
      </c>
      <c r="H11" s="872">
        <v>17501.190000000002</v>
      </c>
      <c r="I11" s="756">
        <v>0.48877431556699003</v>
      </c>
      <c r="J11" s="872">
        <v>35806.28</v>
      </c>
      <c r="K11" s="756">
        <v>1</v>
      </c>
      <c r="L11" s="872">
        <v>7813.66</v>
      </c>
      <c r="M11" s="797">
        <v>0.2182203792183941</v>
      </c>
    </row>
    <row r="12" spans="1:13" ht="14.4" customHeight="1" x14ac:dyDescent="0.3">
      <c r="A12" s="786" t="s">
        <v>3934</v>
      </c>
      <c r="B12" s="872">
        <v>50096</v>
      </c>
      <c r="C12" s="756">
        <v>2.0453190707549096</v>
      </c>
      <c r="D12" s="872">
        <v>24493</v>
      </c>
      <c r="E12" s="756">
        <v>1</v>
      </c>
      <c r="F12" s="872">
        <v>4743</v>
      </c>
      <c r="G12" s="774">
        <v>0.19364716449597844</v>
      </c>
      <c r="H12" s="872"/>
      <c r="I12" s="756"/>
      <c r="J12" s="872"/>
      <c r="K12" s="756"/>
      <c r="L12" s="872"/>
      <c r="M12" s="797"/>
    </row>
    <row r="13" spans="1:13" ht="14.4" customHeight="1" x14ac:dyDescent="0.3">
      <c r="A13" s="786" t="s">
        <v>3935</v>
      </c>
      <c r="B13" s="872">
        <v>1783</v>
      </c>
      <c r="C13" s="756">
        <v>0.42553699284009544</v>
      </c>
      <c r="D13" s="872">
        <v>4190</v>
      </c>
      <c r="E13" s="756">
        <v>1</v>
      </c>
      <c r="F13" s="872">
        <v>1386</v>
      </c>
      <c r="G13" s="774">
        <v>0.33078758949880666</v>
      </c>
      <c r="H13" s="872"/>
      <c r="I13" s="756"/>
      <c r="J13" s="872"/>
      <c r="K13" s="756"/>
      <c r="L13" s="872"/>
      <c r="M13" s="797"/>
    </row>
    <row r="14" spans="1:13" ht="14.4" customHeight="1" x14ac:dyDescent="0.3">
      <c r="A14" s="786" t="s">
        <v>3936</v>
      </c>
      <c r="B14" s="872">
        <v>107530</v>
      </c>
      <c r="C14" s="756">
        <v>0.59324605394550278</v>
      </c>
      <c r="D14" s="872">
        <v>181257</v>
      </c>
      <c r="E14" s="756">
        <v>1</v>
      </c>
      <c r="F14" s="872">
        <v>241391</v>
      </c>
      <c r="G14" s="774">
        <v>1.3317609802655896</v>
      </c>
      <c r="H14" s="872"/>
      <c r="I14" s="756"/>
      <c r="J14" s="872"/>
      <c r="K14" s="756"/>
      <c r="L14" s="872"/>
      <c r="M14" s="797"/>
    </row>
    <row r="15" spans="1:13" ht="14.4" customHeight="1" thickBot="1" x14ac:dyDescent="0.35">
      <c r="A15" s="876" t="s">
        <v>3937</v>
      </c>
      <c r="B15" s="874">
        <v>2867</v>
      </c>
      <c r="C15" s="763"/>
      <c r="D15" s="874"/>
      <c r="E15" s="763"/>
      <c r="F15" s="874">
        <v>1483</v>
      </c>
      <c r="G15" s="775"/>
      <c r="H15" s="874"/>
      <c r="I15" s="763"/>
      <c r="J15" s="874"/>
      <c r="K15" s="763"/>
      <c r="L15" s="874"/>
      <c r="M15" s="79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4438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5129.4400000000014</v>
      </c>
      <c r="G3" s="211">
        <f t="shared" si="0"/>
        <v>704753.31</v>
      </c>
      <c r="H3" s="212"/>
      <c r="I3" s="212"/>
      <c r="J3" s="207">
        <f t="shared" si="0"/>
        <v>5949.25</v>
      </c>
      <c r="K3" s="211">
        <f t="shared" si="0"/>
        <v>761876.10000000009</v>
      </c>
      <c r="L3" s="212"/>
      <c r="M3" s="212"/>
      <c r="N3" s="207">
        <f t="shared" si="0"/>
        <v>7240.24</v>
      </c>
      <c r="O3" s="211">
        <f t="shared" si="0"/>
        <v>965768.42</v>
      </c>
      <c r="P3" s="177">
        <f>IF(K3=0,"",O3/K3)</f>
        <v>1.2676187374823806</v>
      </c>
      <c r="Q3" s="209">
        <f>IF(N3=0,"",O3/N3)</f>
        <v>133.38900644177542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79"/>
      <c r="B5" s="877"/>
      <c r="C5" s="879"/>
      <c r="D5" s="889"/>
      <c r="E5" s="881"/>
      <c r="F5" s="890" t="s">
        <v>91</v>
      </c>
      <c r="G5" s="891" t="s">
        <v>14</v>
      </c>
      <c r="H5" s="892"/>
      <c r="I5" s="892"/>
      <c r="J5" s="890" t="s">
        <v>91</v>
      </c>
      <c r="K5" s="891" t="s">
        <v>14</v>
      </c>
      <c r="L5" s="892"/>
      <c r="M5" s="892"/>
      <c r="N5" s="890" t="s">
        <v>91</v>
      </c>
      <c r="O5" s="891" t="s">
        <v>14</v>
      </c>
      <c r="P5" s="893"/>
      <c r="Q5" s="886"/>
    </row>
    <row r="6" spans="1:17" ht="14.4" customHeight="1" x14ac:dyDescent="0.3">
      <c r="A6" s="832" t="s">
        <v>3400</v>
      </c>
      <c r="B6" s="833" t="s">
        <v>3938</v>
      </c>
      <c r="C6" s="833" t="s">
        <v>3332</v>
      </c>
      <c r="D6" s="833" t="s">
        <v>3939</v>
      </c>
      <c r="E6" s="833" t="s">
        <v>3940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38"/>
      <c r="Q6" s="846"/>
    </row>
    <row r="7" spans="1:17" ht="14.4" customHeight="1" x14ac:dyDescent="0.3">
      <c r="A7" s="755" t="s">
        <v>3400</v>
      </c>
      <c r="B7" s="756" t="s">
        <v>3938</v>
      </c>
      <c r="C7" s="756" t="s">
        <v>3332</v>
      </c>
      <c r="D7" s="756" t="s">
        <v>3941</v>
      </c>
      <c r="E7" s="756" t="s">
        <v>3942</v>
      </c>
      <c r="F7" s="760"/>
      <c r="G7" s="760"/>
      <c r="H7" s="760"/>
      <c r="I7" s="760"/>
      <c r="J7" s="760">
        <v>1</v>
      </c>
      <c r="K7" s="760">
        <v>265</v>
      </c>
      <c r="L7" s="760">
        <v>1</v>
      </c>
      <c r="M7" s="760">
        <v>265</v>
      </c>
      <c r="N7" s="760"/>
      <c r="O7" s="760"/>
      <c r="P7" s="774"/>
      <c r="Q7" s="761"/>
    </row>
    <row r="8" spans="1:17" ht="14.4" customHeight="1" x14ac:dyDescent="0.3">
      <c r="A8" s="755" t="s">
        <v>3403</v>
      </c>
      <c r="B8" s="756" t="s">
        <v>3943</v>
      </c>
      <c r="C8" s="756" t="s">
        <v>3332</v>
      </c>
      <c r="D8" s="756" t="s">
        <v>3944</v>
      </c>
      <c r="E8" s="756" t="s">
        <v>3945</v>
      </c>
      <c r="F8" s="760"/>
      <c r="G8" s="760"/>
      <c r="H8" s="760"/>
      <c r="I8" s="760"/>
      <c r="J8" s="760"/>
      <c r="K8" s="760"/>
      <c r="L8" s="760"/>
      <c r="M8" s="760"/>
      <c r="N8" s="760">
        <v>2</v>
      </c>
      <c r="O8" s="760">
        <v>272</v>
      </c>
      <c r="P8" s="774"/>
      <c r="Q8" s="761">
        <v>136</v>
      </c>
    </row>
    <row r="9" spans="1:17" ht="14.4" customHeight="1" x14ac:dyDescent="0.3">
      <c r="A9" s="755" t="s">
        <v>3403</v>
      </c>
      <c r="B9" s="756" t="s">
        <v>3943</v>
      </c>
      <c r="C9" s="756" t="s">
        <v>3332</v>
      </c>
      <c r="D9" s="756" t="s">
        <v>3946</v>
      </c>
      <c r="E9" s="756" t="s">
        <v>3947</v>
      </c>
      <c r="F9" s="760"/>
      <c r="G9" s="760"/>
      <c r="H9" s="760"/>
      <c r="I9" s="760"/>
      <c r="J9" s="760"/>
      <c r="K9" s="760"/>
      <c r="L9" s="760"/>
      <c r="M9" s="760"/>
      <c r="N9" s="760">
        <v>2</v>
      </c>
      <c r="O9" s="760">
        <v>1410</v>
      </c>
      <c r="P9" s="774"/>
      <c r="Q9" s="761">
        <v>705</v>
      </c>
    </row>
    <row r="10" spans="1:17" ht="14.4" customHeight="1" x14ac:dyDescent="0.3">
      <c r="A10" s="755" t="s">
        <v>3403</v>
      </c>
      <c r="B10" s="756" t="s">
        <v>3943</v>
      </c>
      <c r="C10" s="756" t="s">
        <v>3332</v>
      </c>
      <c r="D10" s="756" t="s">
        <v>3948</v>
      </c>
      <c r="E10" s="756" t="s">
        <v>3949</v>
      </c>
      <c r="F10" s="760"/>
      <c r="G10" s="760"/>
      <c r="H10" s="760"/>
      <c r="I10" s="760"/>
      <c r="J10" s="760"/>
      <c r="K10" s="760"/>
      <c r="L10" s="760"/>
      <c r="M10" s="760"/>
      <c r="N10" s="760">
        <v>4</v>
      </c>
      <c r="O10" s="760">
        <v>1980</v>
      </c>
      <c r="P10" s="774"/>
      <c r="Q10" s="761">
        <v>495</v>
      </c>
    </row>
    <row r="11" spans="1:17" ht="14.4" customHeight="1" x14ac:dyDescent="0.3">
      <c r="A11" s="755" t="s">
        <v>3403</v>
      </c>
      <c r="B11" s="756" t="s">
        <v>3943</v>
      </c>
      <c r="C11" s="756" t="s">
        <v>3332</v>
      </c>
      <c r="D11" s="756" t="s">
        <v>3950</v>
      </c>
      <c r="E11" s="756" t="s">
        <v>3951</v>
      </c>
      <c r="F11" s="760"/>
      <c r="G11" s="760"/>
      <c r="H11" s="760"/>
      <c r="I11" s="760"/>
      <c r="J11" s="760"/>
      <c r="K11" s="760"/>
      <c r="L11" s="760"/>
      <c r="M11" s="760"/>
      <c r="N11" s="760">
        <v>8</v>
      </c>
      <c r="O11" s="760">
        <v>680</v>
      </c>
      <c r="P11" s="774"/>
      <c r="Q11" s="761">
        <v>85</v>
      </c>
    </row>
    <row r="12" spans="1:17" ht="14.4" customHeight="1" x14ac:dyDescent="0.3">
      <c r="A12" s="755" t="s">
        <v>3403</v>
      </c>
      <c r="B12" s="756" t="s">
        <v>3943</v>
      </c>
      <c r="C12" s="756" t="s">
        <v>3332</v>
      </c>
      <c r="D12" s="756" t="s">
        <v>3952</v>
      </c>
      <c r="E12" s="756" t="s">
        <v>3953</v>
      </c>
      <c r="F12" s="760"/>
      <c r="G12" s="760"/>
      <c r="H12" s="760"/>
      <c r="I12" s="760"/>
      <c r="J12" s="760"/>
      <c r="K12" s="760"/>
      <c r="L12" s="760"/>
      <c r="M12" s="760"/>
      <c r="N12" s="760">
        <v>1</v>
      </c>
      <c r="O12" s="760">
        <v>178</v>
      </c>
      <c r="P12" s="774"/>
      <c r="Q12" s="761">
        <v>178</v>
      </c>
    </row>
    <row r="13" spans="1:17" ht="14.4" customHeight="1" x14ac:dyDescent="0.3">
      <c r="A13" s="755" t="s">
        <v>3403</v>
      </c>
      <c r="B13" s="756" t="s">
        <v>3943</v>
      </c>
      <c r="C13" s="756" t="s">
        <v>3332</v>
      </c>
      <c r="D13" s="756" t="s">
        <v>3954</v>
      </c>
      <c r="E13" s="756" t="s">
        <v>3955</v>
      </c>
      <c r="F13" s="760"/>
      <c r="G13" s="760"/>
      <c r="H13" s="760"/>
      <c r="I13" s="760"/>
      <c r="J13" s="760"/>
      <c r="K13" s="760"/>
      <c r="L13" s="760"/>
      <c r="M13" s="760"/>
      <c r="N13" s="760">
        <v>1</v>
      </c>
      <c r="O13" s="760">
        <v>176</v>
      </c>
      <c r="P13" s="774"/>
      <c r="Q13" s="761">
        <v>176</v>
      </c>
    </row>
    <row r="14" spans="1:17" ht="14.4" customHeight="1" x14ac:dyDescent="0.3">
      <c r="A14" s="755" t="s">
        <v>3956</v>
      </c>
      <c r="B14" s="756" t="s">
        <v>3957</v>
      </c>
      <c r="C14" s="756" t="s">
        <v>3324</v>
      </c>
      <c r="D14" s="756" t="s">
        <v>3958</v>
      </c>
      <c r="E14" s="756" t="s">
        <v>3959</v>
      </c>
      <c r="F14" s="760"/>
      <c r="G14" s="760"/>
      <c r="H14" s="760"/>
      <c r="I14" s="760"/>
      <c r="J14" s="760"/>
      <c r="K14" s="760"/>
      <c r="L14" s="760"/>
      <c r="M14" s="760"/>
      <c r="N14" s="760">
        <v>0.85</v>
      </c>
      <c r="O14" s="760">
        <v>1708.19</v>
      </c>
      <c r="P14" s="774"/>
      <c r="Q14" s="761">
        <v>2009.6352941176472</v>
      </c>
    </row>
    <row r="15" spans="1:17" ht="14.4" customHeight="1" x14ac:dyDescent="0.3">
      <c r="A15" s="755" t="s">
        <v>3956</v>
      </c>
      <c r="B15" s="756" t="s">
        <v>3957</v>
      </c>
      <c r="C15" s="756" t="s">
        <v>3324</v>
      </c>
      <c r="D15" s="756" t="s">
        <v>3960</v>
      </c>
      <c r="E15" s="756" t="s">
        <v>3961</v>
      </c>
      <c r="F15" s="760">
        <v>0.5</v>
      </c>
      <c r="G15" s="760">
        <v>885.4</v>
      </c>
      <c r="H15" s="760"/>
      <c r="I15" s="760">
        <v>1770.8</v>
      </c>
      <c r="J15" s="760"/>
      <c r="K15" s="760"/>
      <c r="L15" s="760"/>
      <c r="M15" s="760"/>
      <c r="N15" s="760">
        <v>0.5</v>
      </c>
      <c r="O15" s="760">
        <v>909.52</v>
      </c>
      <c r="P15" s="774"/>
      <c r="Q15" s="761">
        <v>1819.04</v>
      </c>
    </row>
    <row r="16" spans="1:17" ht="14.4" customHeight="1" x14ac:dyDescent="0.3">
      <c r="A16" s="755" t="s">
        <v>3956</v>
      </c>
      <c r="B16" s="756" t="s">
        <v>3957</v>
      </c>
      <c r="C16" s="756" t="s">
        <v>3324</v>
      </c>
      <c r="D16" s="756" t="s">
        <v>3962</v>
      </c>
      <c r="E16" s="756" t="s">
        <v>3963</v>
      </c>
      <c r="F16" s="760"/>
      <c r="G16" s="760"/>
      <c r="H16" s="760"/>
      <c r="I16" s="760"/>
      <c r="J16" s="760"/>
      <c r="K16" s="760"/>
      <c r="L16" s="760"/>
      <c r="M16" s="760"/>
      <c r="N16" s="760">
        <v>0.1</v>
      </c>
      <c r="O16" s="760">
        <v>90.38</v>
      </c>
      <c r="P16" s="774"/>
      <c r="Q16" s="761">
        <v>903.8</v>
      </c>
    </row>
    <row r="17" spans="1:17" ht="14.4" customHeight="1" x14ac:dyDescent="0.3">
      <c r="A17" s="755" t="s">
        <v>3956</v>
      </c>
      <c r="B17" s="756" t="s">
        <v>3957</v>
      </c>
      <c r="C17" s="756" t="s">
        <v>3479</v>
      </c>
      <c r="D17" s="756" t="s">
        <v>3964</v>
      </c>
      <c r="E17" s="756" t="s">
        <v>3965</v>
      </c>
      <c r="F17" s="760">
        <v>100</v>
      </c>
      <c r="G17" s="760">
        <v>211</v>
      </c>
      <c r="H17" s="760"/>
      <c r="I17" s="760">
        <v>2.11</v>
      </c>
      <c r="J17" s="760"/>
      <c r="K17" s="760"/>
      <c r="L17" s="760"/>
      <c r="M17" s="760"/>
      <c r="N17" s="760"/>
      <c r="O17" s="760"/>
      <c r="P17" s="774"/>
      <c r="Q17" s="761"/>
    </row>
    <row r="18" spans="1:17" ht="14.4" customHeight="1" x14ac:dyDescent="0.3">
      <c r="A18" s="755" t="s">
        <v>3956</v>
      </c>
      <c r="B18" s="756" t="s">
        <v>3957</v>
      </c>
      <c r="C18" s="756" t="s">
        <v>3479</v>
      </c>
      <c r="D18" s="756" t="s">
        <v>3966</v>
      </c>
      <c r="E18" s="756" t="s">
        <v>3967</v>
      </c>
      <c r="F18" s="760"/>
      <c r="G18" s="760"/>
      <c r="H18" s="760"/>
      <c r="I18" s="760"/>
      <c r="J18" s="760">
        <v>300</v>
      </c>
      <c r="K18" s="760">
        <v>1575</v>
      </c>
      <c r="L18" s="760">
        <v>1</v>
      </c>
      <c r="M18" s="760">
        <v>5.25</v>
      </c>
      <c r="N18" s="760">
        <v>360</v>
      </c>
      <c r="O18" s="760">
        <v>2577.6</v>
      </c>
      <c r="P18" s="774">
        <v>1.6365714285714286</v>
      </c>
      <c r="Q18" s="761">
        <v>7.16</v>
      </c>
    </row>
    <row r="19" spans="1:17" ht="14.4" customHeight="1" x14ac:dyDescent="0.3">
      <c r="A19" s="755" t="s">
        <v>3956</v>
      </c>
      <c r="B19" s="756" t="s">
        <v>3957</v>
      </c>
      <c r="C19" s="756" t="s">
        <v>3479</v>
      </c>
      <c r="D19" s="756" t="s">
        <v>3968</v>
      </c>
      <c r="E19" s="756" t="s">
        <v>3969</v>
      </c>
      <c r="F19" s="760">
        <v>1100</v>
      </c>
      <c r="G19" s="760">
        <v>6424</v>
      </c>
      <c r="H19" s="760">
        <v>3.2450344507082094</v>
      </c>
      <c r="I19" s="760">
        <v>5.84</v>
      </c>
      <c r="J19" s="760">
        <v>324</v>
      </c>
      <c r="K19" s="760">
        <v>1979.64</v>
      </c>
      <c r="L19" s="760">
        <v>1</v>
      </c>
      <c r="M19" s="760">
        <v>6.11</v>
      </c>
      <c r="N19" s="760"/>
      <c r="O19" s="760"/>
      <c r="P19" s="774"/>
      <c r="Q19" s="761"/>
    </row>
    <row r="20" spans="1:17" ht="14.4" customHeight="1" x14ac:dyDescent="0.3">
      <c r="A20" s="755" t="s">
        <v>3956</v>
      </c>
      <c r="B20" s="756" t="s">
        <v>3957</v>
      </c>
      <c r="C20" s="756" t="s">
        <v>3479</v>
      </c>
      <c r="D20" s="756" t="s">
        <v>3970</v>
      </c>
      <c r="E20" s="756" t="s">
        <v>3971</v>
      </c>
      <c r="F20" s="760"/>
      <c r="G20" s="760"/>
      <c r="H20" s="760"/>
      <c r="I20" s="760"/>
      <c r="J20" s="760">
        <v>495</v>
      </c>
      <c r="K20" s="760">
        <v>9870.2999999999993</v>
      </c>
      <c r="L20" s="760">
        <v>1</v>
      </c>
      <c r="M20" s="760">
        <v>19.939999999999998</v>
      </c>
      <c r="N20" s="760"/>
      <c r="O20" s="760"/>
      <c r="P20" s="774"/>
      <c r="Q20" s="761"/>
    </row>
    <row r="21" spans="1:17" ht="14.4" customHeight="1" x14ac:dyDescent="0.3">
      <c r="A21" s="755" t="s">
        <v>3956</v>
      </c>
      <c r="B21" s="756" t="s">
        <v>3957</v>
      </c>
      <c r="C21" s="756" t="s">
        <v>3479</v>
      </c>
      <c r="D21" s="756" t="s">
        <v>3972</v>
      </c>
      <c r="E21" s="756" t="s">
        <v>3973</v>
      </c>
      <c r="F21" s="760"/>
      <c r="G21" s="760"/>
      <c r="H21" s="760"/>
      <c r="I21" s="760"/>
      <c r="J21" s="760">
        <v>2</v>
      </c>
      <c r="K21" s="760">
        <v>4327.4799999999996</v>
      </c>
      <c r="L21" s="760">
        <v>1</v>
      </c>
      <c r="M21" s="760">
        <v>2163.7399999999998</v>
      </c>
      <c r="N21" s="760">
        <v>1</v>
      </c>
      <c r="O21" s="760">
        <v>1986.65</v>
      </c>
      <c r="P21" s="774">
        <v>0.45907780047510338</v>
      </c>
      <c r="Q21" s="761">
        <v>1986.65</v>
      </c>
    </row>
    <row r="22" spans="1:17" ht="14.4" customHeight="1" x14ac:dyDescent="0.3">
      <c r="A22" s="755" t="s">
        <v>3956</v>
      </c>
      <c r="B22" s="756" t="s">
        <v>3957</v>
      </c>
      <c r="C22" s="756" t="s">
        <v>3479</v>
      </c>
      <c r="D22" s="756" t="s">
        <v>3974</v>
      </c>
      <c r="E22" s="756" t="s">
        <v>3975</v>
      </c>
      <c r="F22" s="760"/>
      <c r="G22" s="760"/>
      <c r="H22" s="760"/>
      <c r="I22" s="760"/>
      <c r="J22" s="760">
        <v>596</v>
      </c>
      <c r="K22" s="760">
        <v>2473.4</v>
      </c>
      <c r="L22" s="760">
        <v>1</v>
      </c>
      <c r="M22" s="760">
        <v>4.1500000000000004</v>
      </c>
      <c r="N22" s="760">
        <v>665</v>
      </c>
      <c r="O22" s="760">
        <v>2507.0500000000002</v>
      </c>
      <c r="P22" s="774">
        <v>1.0136047545888252</v>
      </c>
      <c r="Q22" s="761">
        <v>3.7700000000000005</v>
      </c>
    </row>
    <row r="23" spans="1:17" ht="14.4" customHeight="1" x14ac:dyDescent="0.3">
      <c r="A23" s="755" t="s">
        <v>3956</v>
      </c>
      <c r="B23" s="756" t="s">
        <v>3957</v>
      </c>
      <c r="C23" s="756" t="s">
        <v>3479</v>
      </c>
      <c r="D23" s="756" t="s">
        <v>3976</v>
      </c>
      <c r="E23" s="756" t="s">
        <v>3977</v>
      </c>
      <c r="F23" s="760">
        <v>468</v>
      </c>
      <c r="G23" s="760">
        <v>15701.4</v>
      </c>
      <c r="H23" s="760"/>
      <c r="I23" s="760">
        <v>33.549999999999997</v>
      </c>
      <c r="J23" s="760"/>
      <c r="K23" s="760"/>
      <c r="L23" s="760"/>
      <c r="M23" s="760"/>
      <c r="N23" s="760">
        <v>488</v>
      </c>
      <c r="O23" s="760">
        <v>16280.59</v>
      </c>
      <c r="P23" s="774"/>
      <c r="Q23" s="761">
        <v>33.361864754098363</v>
      </c>
    </row>
    <row r="24" spans="1:17" ht="14.4" customHeight="1" x14ac:dyDescent="0.3">
      <c r="A24" s="755" t="s">
        <v>3956</v>
      </c>
      <c r="B24" s="756" t="s">
        <v>3957</v>
      </c>
      <c r="C24" s="756" t="s">
        <v>3479</v>
      </c>
      <c r="D24" s="756" t="s">
        <v>3978</v>
      </c>
      <c r="E24" s="756" t="s">
        <v>3979</v>
      </c>
      <c r="F24" s="760"/>
      <c r="G24" s="760"/>
      <c r="H24" s="760"/>
      <c r="I24" s="760"/>
      <c r="J24" s="760"/>
      <c r="K24" s="760"/>
      <c r="L24" s="760"/>
      <c r="M24" s="760"/>
      <c r="N24" s="760">
        <v>1</v>
      </c>
      <c r="O24" s="760">
        <v>57.78</v>
      </c>
      <c r="P24" s="774"/>
      <c r="Q24" s="761">
        <v>57.78</v>
      </c>
    </row>
    <row r="25" spans="1:17" ht="14.4" customHeight="1" x14ac:dyDescent="0.3">
      <c r="A25" s="755" t="s">
        <v>3956</v>
      </c>
      <c r="B25" s="756" t="s">
        <v>3957</v>
      </c>
      <c r="C25" s="756" t="s">
        <v>3484</v>
      </c>
      <c r="D25" s="756" t="s">
        <v>3980</v>
      </c>
      <c r="E25" s="756" t="s">
        <v>3981</v>
      </c>
      <c r="F25" s="760">
        <v>1</v>
      </c>
      <c r="G25" s="760">
        <v>884.32</v>
      </c>
      <c r="H25" s="760"/>
      <c r="I25" s="760">
        <v>884.32</v>
      </c>
      <c r="J25" s="760"/>
      <c r="K25" s="760"/>
      <c r="L25" s="760"/>
      <c r="M25" s="760"/>
      <c r="N25" s="760"/>
      <c r="O25" s="760"/>
      <c r="P25" s="774"/>
      <c r="Q25" s="761"/>
    </row>
    <row r="26" spans="1:17" ht="14.4" customHeight="1" x14ac:dyDescent="0.3">
      <c r="A26" s="755" t="s">
        <v>3956</v>
      </c>
      <c r="B26" s="756" t="s">
        <v>3957</v>
      </c>
      <c r="C26" s="756" t="s">
        <v>3332</v>
      </c>
      <c r="D26" s="756" t="s">
        <v>3982</v>
      </c>
      <c r="E26" s="756" t="s">
        <v>3983</v>
      </c>
      <c r="F26" s="760">
        <v>1</v>
      </c>
      <c r="G26" s="760">
        <v>1975</v>
      </c>
      <c r="H26" s="760"/>
      <c r="I26" s="760">
        <v>1975</v>
      </c>
      <c r="J26" s="760"/>
      <c r="K26" s="760"/>
      <c r="L26" s="760"/>
      <c r="M26" s="760"/>
      <c r="N26" s="760"/>
      <c r="O26" s="760"/>
      <c r="P26" s="774"/>
      <c r="Q26" s="761"/>
    </row>
    <row r="27" spans="1:17" ht="14.4" customHeight="1" x14ac:dyDescent="0.3">
      <c r="A27" s="755" t="s">
        <v>3956</v>
      </c>
      <c r="B27" s="756" t="s">
        <v>3957</v>
      </c>
      <c r="C27" s="756" t="s">
        <v>3332</v>
      </c>
      <c r="D27" s="756" t="s">
        <v>3984</v>
      </c>
      <c r="E27" s="756" t="s">
        <v>3985</v>
      </c>
      <c r="F27" s="760"/>
      <c r="G27" s="760"/>
      <c r="H27" s="760"/>
      <c r="I27" s="760"/>
      <c r="J27" s="760">
        <v>1</v>
      </c>
      <c r="K27" s="760">
        <v>1213</v>
      </c>
      <c r="L27" s="760">
        <v>1</v>
      </c>
      <c r="M27" s="760">
        <v>1213</v>
      </c>
      <c r="N27" s="760"/>
      <c r="O27" s="760"/>
      <c r="P27" s="774"/>
      <c r="Q27" s="761"/>
    </row>
    <row r="28" spans="1:17" ht="14.4" customHeight="1" x14ac:dyDescent="0.3">
      <c r="A28" s="755" t="s">
        <v>3956</v>
      </c>
      <c r="B28" s="756" t="s">
        <v>3957</v>
      </c>
      <c r="C28" s="756" t="s">
        <v>3332</v>
      </c>
      <c r="D28" s="756" t="s">
        <v>3986</v>
      </c>
      <c r="E28" s="756" t="s">
        <v>3987</v>
      </c>
      <c r="F28" s="760"/>
      <c r="G28" s="760"/>
      <c r="H28" s="760"/>
      <c r="I28" s="760"/>
      <c r="J28" s="760">
        <v>2</v>
      </c>
      <c r="K28" s="760">
        <v>1362</v>
      </c>
      <c r="L28" s="760">
        <v>1</v>
      </c>
      <c r="M28" s="760">
        <v>681</v>
      </c>
      <c r="N28" s="760">
        <v>1</v>
      </c>
      <c r="O28" s="760">
        <v>682</v>
      </c>
      <c r="P28" s="774">
        <v>0.50073421439060206</v>
      </c>
      <c r="Q28" s="761">
        <v>682</v>
      </c>
    </row>
    <row r="29" spans="1:17" ht="14.4" customHeight="1" x14ac:dyDescent="0.3">
      <c r="A29" s="755" t="s">
        <v>3956</v>
      </c>
      <c r="B29" s="756" t="s">
        <v>3957</v>
      </c>
      <c r="C29" s="756" t="s">
        <v>3332</v>
      </c>
      <c r="D29" s="756" t="s">
        <v>3988</v>
      </c>
      <c r="E29" s="756" t="s">
        <v>3989</v>
      </c>
      <c r="F29" s="760">
        <v>2</v>
      </c>
      <c r="G29" s="760">
        <v>3524</v>
      </c>
      <c r="H29" s="760">
        <v>0.64365296803652972</v>
      </c>
      <c r="I29" s="760">
        <v>1762</v>
      </c>
      <c r="J29" s="760">
        <v>3</v>
      </c>
      <c r="K29" s="760">
        <v>5475</v>
      </c>
      <c r="L29" s="760">
        <v>1</v>
      </c>
      <c r="M29" s="760">
        <v>1825</v>
      </c>
      <c r="N29" s="760">
        <v>5</v>
      </c>
      <c r="O29" s="760">
        <v>9125</v>
      </c>
      <c r="P29" s="774">
        <v>1.6666666666666667</v>
      </c>
      <c r="Q29" s="761">
        <v>1825</v>
      </c>
    </row>
    <row r="30" spans="1:17" ht="14.4" customHeight="1" x14ac:dyDescent="0.3">
      <c r="A30" s="755" t="s">
        <v>3956</v>
      </c>
      <c r="B30" s="756" t="s">
        <v>3957</v>
      </c>
      <c r="C30" s="756" t="s">
        <v>3332</v>
      </c>
      <c r="D30" s="756" t="s">
        <v>3990</v>
      </c>
      <c r="E30" s="756" t="s">
        <v>3991</v>
      </c>
      <c r="F30" s="760">
        <v>1</v>
      </c>
      <c r="G30" s="760">
        <v>413</v>
      </c>
      <c r="H30" s="760">
        <v>0.96270396270396275</v>
      </c>
      <c r="I30" s="760">
        <v>413</v>
      </c>
      <c r="J30" s="760">
        <v>1</v>
      </c>
      <c r="K30" s="760">
        <v>429</v>
      </c>
      <c r="L30" s="760">
        <v>1</v>
      </c>
      <c r="M30" s="760">
        <v>429</v>
      </c>
      <c r="N30" s="760"/>
      <c r="O30" s="760"/>
      <c r="P30" s="774"/>
      <c r="Q30" s="761"/>
    </row>
    <row r="31" spans="1:17" ht="14.4" customHeight="1" x14ac:dyDescent="0.3">
      <c r="A31" s="755" t="s">
        <v>3956</v>
      </c>
      <c r="B31" s="756" t="s">
        <v>3957</v>
      </c>
      <c r="C31" s="756" t="s">
        <v>3332</v>
      </c>
      <c r="D31" s="756" t="s">
        <v>3992</v>
      </c>
      <c r="E31" s="756" t="s">
        <v>3993</v>
      </c>
      <c r="F31" s="760">
        <v>1</v>
      </c>
      <c r="G31" s="760">
        <v>14340</v>
      </c>
      <c r="H31" s="760"/>
      <c r="I31" s="760">
        <v>14340</v>
      </c>
      <c r="J31" s="760"/>
      <c r="K31" s="760"/>
      <c r="L31" s="760"/>
      <c r="M31" s="760"/>
      <c r="N31" s="760">
        <v>3</v>
      </c>
      <c r="O31" s="760">
        <v>43521</v>
      </c>
      <c r="P31" s="774"/>
      <c r="Q31" s="761">
        <v>14507</v>
      </c>
    </row>
    <row r="32" spans="1:17" ht="14.4" customHeight="1" x14ac:dyDescent="0.3">
      <c r="A32" s="755" t="s">
        <v>3956</v>
      </c>
      <c r="B32" s="756" t="s">
        <v>3957</v>
      </c>
      <c r="C32" s="756" t="s">
        <v>3332</v>
      </c>
      <c r="D32" s="756" t="s">
        <v>3994</v>
      </c>
      <c r="E32" s="756" t="s">
        <v>3995</v>
      </c>
      <c r="F32" s="760"/>
      <c r="G32" s="760"/>
      <c r="H32" s="760"/>
      <c r="I32" s="760"/>
      <c r="J32" s="760">
        <v>1</v>
      </c>
      <c r="K32" s="760">
        <v>1342</v>
      </c>
      <c r="L32" s="760">
        <v>1</v>
      </c>
      <c r="M32" s="760">
        <v>1342</v>
      </c>
      <c r="N32" s="760">
        <v>1</v>
      </c>
      <c r="O32" s="760">
        <v>1342</v>
      </c>
      <c r="P32" s="774">
        <v>1</v>
      </c>
      <c r="Q32" s="761">
        <v>1342</v>
      </c>
    </row>
    <row r="33" spans="1:17" ht="14.4" customHeight="1" x14ac:dyDescent="0.3">
      <c r="A33" s="755" t="s">
        <v>3956</v>
      </c>
      <c r="B33" s="756" t="s">
        <v>3957</v>
      </c>
      <c r="C33" s="756" t="s">
        <v>3332</v>
      </c>
      <c r="D33" s="756" t="s">
        <v>3996</v>
      </c>
      <c r="E33" s="756" t="s">
        <v>3997</v>
      </c>
      <c r="F33" s="760"/>
      <c r="G33" s="760"/>
      <c r="H33" s="760"/>
      <c r="I33" s="760"/>
      <c r="J33" s="760">
        <v>2</v>
      </c>
      <c r="K33" s="760">
        <v>1018</v>
      </c>
      <c r="L33" s="760">
        <v>1</v>
      </c>
      <c r="M33" s="760">
        <v>509</v>
      </c>
      <c r="N33" s="760">
        <v>2</v>
      </c>
      <c r="O33" s="760">
        <v>1018</v>
      </c>
      <c r="P33" s="774">
        <v>1</v>
      </c>
      <c r="Q33" s="761">
        <v>509</v>
      </c>
    </row>
    <row r="34" spans="1:17" ht="14.4" customHeight="1" x14ac:dyDescent="0.3">
      <c r="A34" s="755" t="s">
        <v>3956</v>
      </c>
      <c r="B34" s="756" t="s">
        <v>3957</v>
      </c>
      <c r="C34" s="756" t="s">
        <v>3332</v>
      </c>
      <c r="D34" s="756" t="s">
        <v>3998</v>
      </c>
      <c r="E34" s="756" t="s">
        <v>3999</v>
      </c>
      <c r="F34" s="760"/>
      <c r="G34" s="760"/>
      <c r="H34" s="760"/>
      <c r="I34" s="760"/>
      <c r="J34" s="760">
        <v>1</v>
      </c>
      <c r="K34" s="760">
        <v>2329</v>
      </c>
      <c r="L34" s="760">
        <v>1</v>
      </c>
      <c r="M34" s="760">
        <v>2329</v>
      </c>
      <c r="N34" s="760"/>
      <c r="O34" s="760"/>
      <c r="P34" s="774"/>
      <c r="Q34" s="761"/>
    </row>
    <row r="35" spans="1:17" ht="14.4" customHeight="1" x14ac:dyDescent="0.3">
      <c r="A35" s="755" t="s">
        <v>3956</v>
      </c>
      <c r="B35" s="756" t="s">
        <v>3957</v>
      </c>
      <c r="C35" s="756" t="s">
        <v>3332</v>
      </c>
      <c r="D35" s="756" t="s">
        <v>4000</v>
      </c>
      <c r="E35" s="756" t="s">
        <v>4001</v>
      </c>
      <c r="F35" s="760"/>
      <c r="G35" s="760"/>
      <c r="H35" s="760"/>
      <c r="I35" s="760"/>
      <c r="J35" s="760">
        <v>1</v>
      </c>
      <c r="K35" s="760">
        <v>718</v>
      </c>
      <c r="L35" s="760">
        <v>1</v>
      </c>
      <c r="M35" s="760">
        <v>718</v>
      </c>
      <c r="N35" s="760"/>
      <c r="O35" s="760"/>
      <c r="P35" s="774"/>
      <c r="Q35" s="761"/>
    </row>
    <row r="36" spans="1:17" ht="14.4" customHeight="1" x14ac:dyDescent="0.3">
      <c r="A36" s="755" t="s">
        <v>3505</v>
      </c>
      <c r="B36" s="756" t="s">
        <v>4002</v>
      </c>
      <c r="C36" s="756" t="s">
        <v>3332</v>
      </c>
      <c r="D36" s="756" t="s">
        <v>4003</v>
      </c>
      <c r="E36" s="756" t="s">
        <v>4004</v>
      </c>
      <c r="F36" s="760">
        <v>16</v>
      </c>
      <c r="G36" s="760">
        <v>5616</v>
      </c>
      <c r="H36" s="760">
        <v>0.30508474576271188</v>
      </c>
      <c r="I36" s="760">
        <v>351</v>
      </c>
      <c r="J36" s="760">
        <v>52</v>
      </c>
      <c r="K36" s="760">
        <v>18408</v>
      </c>
      <c r="L36" s="760">
        <v>1</v>
      </c>
      <c r="M36" s="760">
        <v>354</v>
      </c>
      <c r="N36" s="760">
        <v>72</v>
      </c>
      <c r="O36" s="760">
        <v>25488</v>
      </c>
      <c r="P36" s="774">
        <v>1.3846153846153846</v>
      </c>
      <c r="Q36" s="761">
        <v>354</v>
      </c>
    </row>
    <row r="37" spans="1:17" ht="14.4" customHeight="1" x14ac:dyDescent="0.3">
      <c r="A37" s="755" t="s">
        <v>3505</v>
      </c>
      <c r="B37" s="756" t="s">
        <v>4002</v>
      </c>
      <c r="C37" s="756" t="s">
        <v>3332</v>
      </c>
      <c r="D37" s="756" t="s">
        <v>4005</v>
      </c>
      <c r="E37" s="756" t="s">
        <v>4006</v>
      </c>
      <c r="F37" s="760">
        <v>291</v>
      </c>
      <c r="G37" s="760">
        <v>18915</v>
      </c>
      <c r="H37" s="760">
        <v>0.93569131832797425</v>
      </c>
      <c r="I37" s="760">
        <v>65</v>
      </c>
      <c r="J37" s="760">
        <v>311</v>
      </c>
      <c r="K37" s="760">
        <v>20215</v>
      </c>
      <c r="L37" s="760">
        <v>1</v>
      </c>
      <c r="M37" s="760">
        <v>65</v>
      </c>
      <c r="N37" s="760">
        <v>496</v>
      </c>
      <c r="O37" s="760">
        <v>32240</v>
      </c>
      <c r="P37" s="774">
        <v>1.594855305466238</v>
      </c>
      <c r="Q37" s="761">
        <v>65</v>
      </c>
    </row>
    <row r="38" spans="1:17" ht="14.4" customHeight="1" x14ac:dyDescent="0.3">
      <c r="A38" s="755" t="s">
        <v>3505</v>
      </c>
      <c r="B38" s="756" t="s">
        <v>4002</v>
      </c>
      <c r="C38" s="756" t="s">
        <v>3332</v>
      </c>
      <c r="D38" s="756" t="s">
        <v>4007</v>
      </c>
      <c r="E38" s="756" t="s">
        <v>4008</v>
      </c>
      <c r="F38" s="760">
        <v>2</v>
      </c>
      <c r="G38" s="760">
        <v>48</v>
      </c>
      <c r="H38" s="760"/>
      <c r="I38" s="760">
        <v>24</v>
      </c>
      <c r="J38" s="760"/>
      <c r="K38" s="760"/>
      <c r="L38" s="760"/>
      <c r="M38" s="760"/>
      <c r="N38" s="760">
        <v>5</v>
      </c>
      <c r="O38" s="760">
        <v>120</v>
      </c>
      <c r="P38" s="774"/>
      <c r="Q38" s="761">
        <v>24</v>
      </c>
    </row>
    <row r="39" spans="1:17" ht="14.4" customHeight="1" x14ac:dyDescent="0.3">
      <c r="A39" s="755" t="s">
        <v>3505</v>
      </c>
      <c r="B39" s="756" t="s">
        <v>4002</v>
      </c>
      <c r="C39" s="756" t="s">
        <v>3332</v>
      </c>
      <c r="D39" s="756" t="s">
        <v>4009</v>
      </c>
      <c r="E39" s="756" t="s">
        <v>4010</v>
      </c>
      <c r="F39" s="760">
        <v>134</v>
      </c>
      <c r="G39" s="760">
        <v>10318</v>
      </c>
      <c r="H39" s="760">
        <v>1.046875</v>
      </c>
      <c r="I39" s="760">
        <v>77</v>
      </c>
      <c r="J39" s="760">
        <v>128</v>
      </c>
      <c r="K39" s="760">
        <v>9856</v>
      </c>
      <c r="L39" s="760">
        <v>1</v>
      </c>
      <c r="M39" s="760">
        <v>77</v>
      </c>
      <c r="N39" s="760">
        <v>263</v>
      </c>
      <c r="O39" s="760">
        <v>20251</v>
      </c>
      <c r="P39" s="774">
        <v>2.0546875</v>
      </c>
      <c r="Q39" s="761">
        <v>77</v>
      </c>
    </row>
    <row r="40" spans="1:17" ht="14.4" customHeight="1" x14ac:dyDescent="0.3">
      <c r="A40" s="755" t="s">
        <v>3505</v>
      </c>
      <c r="B40" s="756" t="s">
        <v>4002</v>
      </c>
      <c r="C40" s="756" t="s">
        <v>3332</v>
      </c>
      <c r="D40" s="756" t="s">
        <v>4011</v>
      </c>
      <c r="E40" s="756" t="s">
        <v>4012</v>
      </c>
      <c r="F40" s="760">
        <v>21</v>
      </c>
      <c r="G40" s="760">
        <v>483</v>
      </c>
      <c r="H40" s="760">
        <v>0.42819148936170215</v>
      </c>
      <c r="I40" s="760">
        <v>23</v>
      </c>
      <c r="J40" s="760">
        <v>47</v>
      </c>
      <c r="K40" s="760">
        <v>1128</v>
      </c>
      <c r="L40" s="760">
        <v>1</v>
      </c>
      <c r="M40" s="760">
        <v>24</v>
      </c>
      <c r="N40" s="760">
        <v>62</v>
      </c>
      <c r="O40" s="760">
        <v>1488</v>
      </c>
      <c r="P40" s="774">
        <v>1.3191489361702127</v>
      </c>
      <c r="Q40" s="761">
        <v>24</v>
      </c>
    </row>
    <row r="41" spans="1:17" ht="14.4" customHeight="1" x14ac:dyDescent="0.3">
      <c r="A41" s="755" t="s">
        <v>3505</v>
      </c>
      <c r="B41" s="756" t="s">
        <v>4002</v>
      </c>
      <c r="C41" s="756" t="s">
        <v>3332</v>
      </c>
      <c r="D41" s="756" t="s">
        <v>4013</v>
      </c>
      <c r="E41" s="756" t="s">
        <v>4014</v>
      </c>
      <c r="F41" s="760"/>
      <c r="G41" s="760"/>
      <c r="H41" s="760"/>
      <c r="I41" s="760"/>
      <c r="J41" s="760">
        <v>1</v>
      </c>
      <c r="K41" s="760">
        <v>631</v>
      </c>
      <c r="L41" s="760">
        <v>1</v>
      </c>
      <c r="M41" s="760">
        <v>631</v>
      </c>
      <c r="N41" s="760"/>
      <c r="O41" s="760"/>
      <c r="P41" s="774"/>
      <c r="Q41" s="761"/>
    </row>
    <row r="42" spans="1:17" ht="14.4" customHeight="1" x14ac:dyDescent="0.3">
      <c r="A42" s="755" t="s">
        <v>3505</v>
      </c>
      <c r="B42" s="756" t="s">
        <v>4002</v>
      </c>
      <c r="C42" s="756" t="s">
        <v>3332</v>
      </c>
      <c r="D42" s="756" t="s">
        <v>4015</v>
      </c>
      <c r="E42" s="756" t="s">
        <v>4016</v>
      </c>
      <c r="F42" s="760">
        <v>6</v>
      </c>
      <c r="G42" s="760">
        <v>396</v>
      </c>
      <c r="H42" s="760">
        <v>0.54545454545454541</v>
      </c>
      <c r="I42" s="760">
        <v>66</v>
      </c>
      <c r="J42" s="760">
        <v>11</v>
      </c>
      <c r="K42" s="760">
        <v>726</v>
      </c>
      <c r="L42" s="760">
        <v>1</v>
      </c>
      <c r="M42" s="760">
        <v>66</v>
      </c>
      <c r="N42" s="760">
        <v>4</v>
      </c>
      <c r="O42" s="760">
        <v>264</v>
      </c>
      <c r="P42" s="774">
        <v>0.36363636363636365</v>
      </c>
      <c r="Q42" s="761">
        <v>66</v>
      </c>
    </row>
    <row r="43" spans="1:17" ht="14.4" customHeight="1" x14ac:dyDescent="0.3">
      <c r="A43" s="755" t="s">
        <v>3505</v>
      </c>
      <c r="B43" s="756" t="s">
        <v>4002</v>
      </c>
      <c r="C43" s="756" t="s">
        <v>3332</v>
      </c>
      <c r="D43" s="756" t="s">
        <v>4017</v>
      </c>
      <c r="E43" s="756" t="s">
        <v>4018</v>
      </c>
      <c r="F43" s="760">
        <v>19</v>
      </c>
      <c r="G43" s="760">
        <v>456</v>
      </c>
      <c r="H43" s="760">
        <v>0.40533333333333332</v>
      </c>
      <c r="I43" s="760">
        <v>24</v>
      </c>
      <c r="J43" s="760">
        <v>45</v>
      </c>
      <c r="K43" s="760">
        <v>1125</v>
      </c>
      <c r="L43" s="760">
        <v>1</v>
      </c>
      <c r="M43" s="760">
        <v>25</v>
      </c>
      <c r="N43" s="760">
        <v>54</v>
      </c>
      <c r="O43" s="760">
        <v>1350</v>
      </c>
      <c r="P43" s="774">
        <v>1.2</v>
      </c>
      <c r="Q43" s="761">
        <v>25</v>
      </c>
    </row>
    <row r="44" spans="1:17" ht="14.4" customHeight="1" x14ac:dyDescent="0.3">
      <c r="A44" s="755" t="s">
        <v>3505</v>
      </c>
      <c r="B44" s="756" t="s">
        <v>4002</v>
      </c>
      <c r="C44" s="756" t="s">
        <v>3332</v>
      </c>
      <c r="D44" s="756" t="s">
        <v>4019</v>
      </c>
      <c r="E44" s="756" t="s">
        <v>4020</v>
      </c>
      <c r="F44" s="760">
        <v>8</v>
      </c>
      <c r="G44" s="760">
        <v>2024</v>
      </c>
      <c r="H44" s="760">
        <v>1.1383577052868392</v>
      </c>
      <c r="I44" s="760">
        <v>253</v>
      </c>
      <c r="J44" s="760">
        <v>7</v>
      </c>
      <c r="K44" s="760">
        <v>1778</v>
      </c>
      <c r="L44" s="760">
        <v>1</v>
      </c>
      <c r="M44" s="760">
        <v>254</v>
      </c>
      <c r="N44" s="760">
        <v>12</v>
      </c>
      <c r="O44" s="760">
        <v>3048</v>
      </c>
      <c r="P44" s="774">
        <v>1.7142857142857142</v>
      </c>
      <c r="Q44" s="761">
        <v>254</v>
      </c>
    </row>
    <row r="45" spans="1:17" ht="14.4" customHeight="1" x14ac:dyDescent="0.3">
      <c r="A45" s="755" t="s">
        <v>3505</v>
      </c>
      <c r="B45" s="756" t="s">
        <v>4002</v>
      </c>
      <c r="C45" s="756" t="s">
        <v>3332</v>
      </c>
      <c r="D45" s="756" t="s">
        <v>4021</v>
      </c>
      <c r="E45" s="756" t="s">
        <v>4022</v>
      </c>
      <c r="F45" s="760"/>
      <c r="G45" s="760"/>
      <c r="H45" s="760"/>
      <c r="I45" s="760"/>
      <c r="J45" s="760">
        <v>1</v>
      </c>
      <c r="K45" s="760">
        <v>37</v>
      </c>
      <c r="L45" s="760">
        <v>1</v>
      </c>
      <c r="M45" s="760">
        <v>37</v>
      </c>
      <c r="N45" s="760"/>
      <c r="O45" s="760"/>
      <c r="P45" s="774"/>
      <c r="Q45" s="761"/>
    </row>
    <row r="46" spans="1:17" ht="14.4" customHeight="1" x14ac:dyDescent="0.3">
      <c r="A46" s="755" t="s">
        <v>4023</v>
      </c>
      <c r="B46" s="756" t="s">
        <v>4024</v>
      </c>
      <c r="C46" s="756" t="s">
        <v>3332</v>
      </c>
      <c r="D46" s="756" t="s">
        <v>4025</v>
      </c>
      <c r="E46" s="756" t="s">
        <v>4026</v>
      </c>
      <c r="F46" s="760">
        <v>15</v>
      </c>
      <c r="G46" s="760">
        <v>405</v>
      </c>
      <c r="H46" s="760">
        <v>0.625</v>
      </c>
      <c r="I46" s="760">
        <v>27</v>
      </c>
      <c r="J46" s="760">
        <v>24</v>
      </c>
      <c r="K46" s="760">
        <v>648</v>
      </c>
      <c r="L46" s="760">
        <v>1</v>
      </c>
      <c r="M46" s="760">
        <v>27</v>
      </c>
      <c r="N46" s="760">
        <v>22</v>
      </c>
      <c r="O46" s="760">
        <v>594</v>
      </c>
      <c r="P46" s="774">
        <v>0.91666666666666663</v>
      </c>
      <c r="Q46" s="761">
        <v>27</v>
      </c>
    </row>
    <row r="47" spans="1:17" ht="14.4" customHeight="1" x14ac:dyDescent="0.3">
      <c r="A47" s="755" t="s">
        <v>4023</v>
      </c>
      <c r="B47" s="756" t="s">
        <v>4024</v>
      </c>
      <c r="C47" s="756" t="s">
        <v>3332</v>
      </c>
      <c r="D47" s="756" t="s">
        <v>4027</v>
      </c>
      <c r="E47" s="756" t="s">
        <v>4028</v>
      </c>
      <c r="F47" s="760">
        <v>2</v>
      </c>
      <c r="G47" s="760">
        <v>108</v>
      </c>
      <c r="H47" s="760">
        <v>0.2857142857142857</v>
      </c>
      <c r="I47" s="760">
        <v>54</v>
      </c>
      <c r="J47" s="760">
        <v>7</v>
      </c>
      <c r="K47" s="760">
        <v>378</v>
      </c>
      <c r="L47" s="760">
        <v>1</v>
      </c>
      <c r="M47" s="760">
        <v>54</v>
      </c>
      <c r="N47" s="760">
        <v>2</v>
      </c>
      <c r="O47" s="760">
        <v>108</v>
      </c>
      <c r="P47" s="774">
        <v>0.2857142857142857</v>
      </c>
      <c r="Q47" s="761">
        <v>54</v>
      </c>
    </row>
    <row r="48" spans="1:17" ht="14.4" customHeight="1" x14ac:dyDescent="0.3">
      <c r="A48" s="755" t="s">
        <v>4023</v>
      </c>
      <c r="B48" s="756" t="s">
        <v>4024</v>
      </c>
      <c r="C48" s="756" t="s">
        <v>3332</v>
      </c>
      <c r="D48" s="756" t="s">
        <v>4029</v>
      </c>
      <c r="E48" s="756" t="s">
        <v>4030</v>
      </c>
      <c r="F48" s="760">
        <v>12</v>
      </c>
      <c r="G48" s="760">
        <v>288</v>
      </c>
      <c r="H48" s="760">
        <v>0.6</v>
      </c>
      <c r="I48" s="760">
        <v>24</v>
      </c>
      <c r="J48" s="760">
        <v>20</v>
      </c>
      <c r="K48" s="760">
        <v>480</v>
      </c>
      <c r="L48" s="760">
        <v>1</v>
      </c>
      <c r="M48" s="760">
        <v>24</v>
      </c>
      <c r="N48" s="760">
        <v>13</v>
      </c>
      <c r="O48" s="760">
        <v>312</v>
      </c>
      <c r="P48" s="774">
        <v>0.65</v>
      </c>
      <c r="Q48" s="761">
        <v>24</v>
      </c>
    </row>
    <row r="49" spans="1:17" ht="14.4" customHeight="1" x14ac:dyDescent="0.3">
      <c r="A49" s="755" t="s">
        <v>4023</v>
      </c>
      <c r="B49" s="756" t="s">
        <v>4024</v>
      </c>
      <c r="C49" s="756" t="s">
        <v>3332</v>
      </c>
      <c r="D49" s="756" t="s">
        <v>4031</v>
      </c>
      <c r="E49" s="756" t="s">
        <v>4032</v>
      </c>
      <c r="F49" s="760">
        <v>30</v>
      </c>
      <c r="G49" s="760">
        <v>810</v>
      </c>
      <c r="H49" s="760">
        <v>0.78947368421052633</v>
      </c>
      <c r="I49" s="760">
        <v>27</v>
      </c>
      <c r="J49" s="760">
        <v>38</v>
      </c>
      <c r="K49" s="760">
        <v>1026</v>
      </c>
      <c r="L49" s="760">
        <v>1</v>
      </c>
      <c r="M49" s="760">
        <v>27</v>
      </c>
      <c r="N49" s="760">
        <v>58</v>
      </c>
      <c r="O49" s="760">
        <v>1566</v>
      </c>
      <c r="P49" s="774">
        <v>1.5263157894736843</v>
      </c>
      <c r="Q49" s="761">
        <v>27</v>
      </c>
    </row>
    <row r="50" spans="1:17" ht="14.4" customHeight="1" x14ac:dyDescent="0.3">
      <c r="A50" s="755" t="s">
        <v>4023</v>
      </c>
      <c r="B50" s="756" t="s">
        <v>4024</v>
      </c>
      <c r="C50" s="756" t="s">
        <v>3332</v>
      </c>
      <c r="D50" s="756" t="s">
        <v>4033</v>
      </c>
      <c r="E50" s="756" t="s">
        <v>4034</v>
      </c>
      <c r="F50" s="760">
        <v>14</v>
      </c>
      <c r="G50" s="760">
        <v>378</v>
      </c>
      <c r="H50" s="760">
        <v>0.63636363636363635</v>
      </c>
      <c r="I50" s="760">
        <v>27</v>
      </c>
      <c r="J50" s="760">
        <v>22</v>
      </c>
      <c r="K50" s="760">
        <v>594</v>
      </c>
      <c r="L50" s="760">
        <v>1</v>
      </c>
      <c r="M50" s="760">
        <v>27</v>
      </c>
      <c r="N50" s="760">
        <v>18</v>
      </c>
      <c r="O50" s="760">
        <v>486</v>
      </c>
      <c r="P50" s="774">
        <v>0.81818181818181823</v>
      </c>
      <c r="Q50" s="761">
        <v>27</v>
      </c>
    </row>
    <row r="51" spans="1:17" ht="14.4" customHeight="1" x14ac:dyDescent="0.3">
      <c r="A51" s="755" t="s">
        <v>4023</v>
      </c>
      <c r="B51" s="756" t="s">
        <v>4024</v>
      </c>
      <c r="C51" s="756" t="s">
        <v>3332</v>
      </c>
      <c r="D51" s="756" t="s">
        <v>4035</v>
      </c>
      <c r="E51" s="756" t="s">
        <v>4036</v>
      </c>
      <c r="F51" s="760">
        <v>32</v>
      </c>
      <c r="G51" s="760">
        <v>704</v>
      </c>
      <c r="H51" s="760">
        <v>0.8</v>
      </c>
      <c r="I51" s="760">
        <v>22</v>
      </c>
      <c r="J51" s="760">
        <v>40</v>
      </c>
      <c r="K51" s="760">
        <v>880</v>
      </c>
      <c r="L51" s="760">
        <v>1</v>
      </c>
      <c r="M51" s="760">
        <v>22</v>
      </c>
      <c r="N51" s="760">
        <v>66</v>
      </c>
      <c r="O51" s="760">
        <v>1452</v>
      </c>
      <c r="P51" s="774">
        <v>1.65</v>
      </c>
      <c r="Q51" s="761">
        <v>22</v>
      </c>
    </row>
    <row r="52" spans="1:17" ht="14.4" customHeight="1" x14ac:dyDescent="0.3">
      <c r="A52" s="755" t="s">
        <v>4023</v>
      </c>
      <c r="B52" s="756" t="s">
        <v>4024</v>
      </c>
      <c r="C52" s="756" t="s">
        <v>3332</v>
      </c>
      <c r="D52" s="756" t="s">
        <v>4037</v>
      </c>
      <c r="E52" s="756" t="s">
        <v>4038</v>
      </c>
      <c r="F52" s="760"/>
      <c r="G52" s="760"/>
      <c r="H52" s="760"/>
      <c r="I52" s="760"/>
      <c r="J52" s="760">
        <v>1</v>
      </c>
      <c r="K52" s="760">
        <v>68</v>
      </c>
      <c r="L52" s="760">
        <v>1</v>
      </c>
      <c r="M52" s="760">
        <v>68</v>
      </c>
      <c r="N52" s="760">
        <v>1</v>
      </c>
      <c r="O52" s="760">
        <v>68</v>
      </c>
      <c r="P52" s="774">
        <v>1</v>
      </c>
      <c r="Q52" s="761">
        <v>68</v>
      </c>
    </row>
    <row r="53" spans="1:17" ht="14.4" customHeight="1" x14ac:dyDescent="0.3">
      <c r="A53" s="755" t="s">
        <v>4023</v>
      </c>
      <c r="B53" s="756" t="s">
        <v>4024</v>
      </c>
      <c r="C53" s="756" t="s">
        <v>3332</v>
      </c>
      <c r="D53" s="756" t="s">
        <v>4039</v>
      </c>
      <c r="E53" s="756" t="s">
        <v>4040</v>
      </c>
      <c r="F53" s="760">
        <v>1</v>
      </c>
      <c r="G53" s="760">
        <v>62</v>
      </c>
      <c r="H53" s="760"/>
      <c r="I53" s="760">
        <v>62</v>
      </c>
      <c r="J53" s="760"/>
      <c r="K53" s="760"/>
      <c r="L53" s="760"/>
      <c r="M53" s="760"/>
      <c r="N53" s="760">
        <v>3</v>
      </c>
      <c r="O53" s="760">
        <v>186</v>
      </c>
      <c r="P53" s="774"/>
      <c r="Q53" s="761">
        <v>62</v>
      </c>
    </row>
    <row r="54" spans="1:17" ht="14.4" customHeight="1" x14ac:dyDescent="0.3">
      <c r="A54" s="755" t="s">
        <v>4023</v>
      </c>
      <c r="B54" s="756" t="s">
        <v>4024</v>
      </c>
      <c r="C54" s="756" t="s">
        <v>3332</v>
      </c>
      <c r="D54" s="756" t="s">
        <v>4041</v>
      </c>
      <c r="E54" s="756" t="s">
        <v>4042</v>
      </c>
      <c r="F54" s="760">
        <v>2</v>
      </c>
      <c r="G54" s="760">
        <v>788</v>
      </c>
      <c r="H54" s="760">
        <v>2</v>
      </c>
      <c r="I54" s="760">
        <v>394</v>
      </c>
      <c r="J54" s="760">
        <v>1</v>
      </c>
      <c r="K54" s="760">
        <v>394</v>
      </c>
      <c r="L54" s="760">
        <v>1</v>
      </c>
      <c r="M54" s="760">
        <v>394</v>
      </c>
      <c r="N54" s="760">
        <v>4</v>
      </c>
      <c r="O54" s="760">
        <v>1576</v>
      </c>
      <c r="P54" s="774">
        <v>4</v>
      </c>
      <c r="Q54" s="761">
        <v>394</v>
      </c>
    </row>
    <row r="55" spans="1:17" ht="14.4" customHeight="1" x14ac:dyDescent="0.3">
      <c r="A55" s="755" t="s">
        <v>4023</v>
      </c>
      <c r="B55" s="756" t="s">
        <v>4024</v>
      </c>
      <c r="C55" s="756" t="s">
        <v>3332</v>
      </c>
      <c r="D55" s="756" t="s">
        <v>4043</v>
      </c>
      <c r="E55" s="756" t="s">
        <v>4044</v>
      </c>
      <c r="F55" s="760">
        <v>16</v>
      </c>
      <c r="G55" s="760">
        <v>15792</v>
      </c>
      <c r="H55" s="760">
        <v>2.283400809716599</v>
      </c>
      <c r="I55" s="760">
        <v>987</v>
      </c>
      <c r="J55" s="760">
        <v>7</v>
      </c>
      <c r="K55" s="760">
        <v>6916</v>
      </c>
      <c r="L55" s="760">
        <v>1</v>
      </c>
      <c r="M55" s="760">
        <v>988</v>
      </c>
      <c r="N55" s="760">
        <v>30</v>
      </c>
      <c r="O55" s="760">
        <v>29640</v>
      </c>
      <c r="P55" s="774">
        <v>4.2857142857142856</v>
      </c>
      <c r="Q55" s="761">
        <v>988</v>
      </c>
    </row>
    <row r="56" spans="1:17" ht="14.4" customHeight="1" x14ac:dyDescent="0.3">
      <c r="A56" s="755" t="s">
        <v>4023</v>
      </c>
      <c r="B56" s="756" t="s">
        <v>4024</v>
      </c>
      <c r="C56" s="756" t="s">
        <v>3332</v>
      </c>
      <c r="D56" s="756" t="s">
        <v>4045</v>
      </c>
      <c r="E56" s="756" t="s">
        <v>4046</v>
      </c>
      <c r="F56" s="760"/>
      <c r="G56" s="760"/>
      <c r="H56" s="760"/>
      <c r="I56" s="760"/>
      <c r="J56" s="760"/>
      <c r="K56" s="760"/>
      <c r="L56" s="760"/>
      <c r="M56" s="760"/>
      <c r="N56" s="760">
        <v>2</v>
      </c>
      <c r="O56" s="760">
        <v>382</v>
      </c>
      <c r="P56" s="774"/>
      <c r="Q56" s="761">
        <v>191</v>
      </c>
    </row>
    <row r="57" spans="1:17" ht="14.4" customHeight="1" x14ac:dyDescent="0.3">
      <c r="A57" s="755" t="s">
        <v>4023</v>
      </c>
      <c r="B57" s="756" t="s">
        <v>4024</v>
      </c>
      <c r="C57" s="756" t="s">
        <v>3332</v>
      </c>
      <c r="D57" s="756" t="s">
        <v>4047</v>
      </c>
      <c r="E57" s="756" t="s">
        <v>4048</v>
      </c>
      <c r="F57" s="760"/>
      <c r="G57" s="760"/>
      <c r="H57" s="760"/>
      <c r="I57" s="760"/>
      <c r="J57" s="760"/>
      <c r="K57" s="760"/>
      <c r="L57" s="760"/>
      <c r="M57" s="760"/>
      <c r="N57" s="760">
        <v>2</v>
      </c>
      <c r="O57" s="760">
        <v>164</v>
      </c>
      <c r="P57" s="774"/>
      <c r="Q57" s="761">
        <v>82</v>
      </c>
    </row>
    <row r="58" spans="1:17" ht="14.4" customHeight="1" x14ac:dyDescent="0.3">
      <c r="A58" s="755" t="s">
        <v>4023</v>
      </c>
      <c r="B58" s="756" t="s">
        <v>4024</v>
      </c>
      <c r="C58" s="756" t="s">
        <v>3332</v>
      </c>
      <c r="D58" s="756" t="s">
        <v>4049</v>
      </c>
      <c r="E58" s="756" t="s">
        <v>4050</v>
      </c>
      <c r="F58" s="760">
        <v>2</v>
      </c>
      <c r="G58" s="760">
        <v>126</v>
      </c>
      <c r="H58" s="760">
        <v>1</v>
      </c>
      <c r="I58" s="760">
        <v>63</v>
      </c>
      <c r="J58" s="760">
        <v>2</v>
      </c>
      <c r="K58" s="760">
        <v>126</v>
      </c>
      <c r="L58" s="760">
        <v>1</v>
      </c>
      <c r="M58" s="760">
        <v>63</v>
      </c>
      <c r="N58" s="760"/>
      <c r="O58" s="760"/>
      <c r="P58" s="774"/>
      <c r="Q58" s="761"/>
    </row>
    <row r="59" spans="1:17" ht="14.4" customHeight="1" x14ac:dyDescent="0.3">
      <c r="A59" s="755" t="s">
        <v>4023</v>
      </c>
      <c r="B59" s="756" t="s">
        <v>4024</v>
      </c>
      <c r="C59" s="756" t="s">
        <v>3332</v>
      </c>
      <c r="D59" s="756" t="s">
        <v>4051</v>
      </c>
      <c r="E59" s="756" t="s">
        <v>4052</v>
      </c>
      <c r="F59" s="760">
        <v>9</v>
      </c>
      <c r="G59" s="760">
        <v>153</v>
      </c>
      <c r="H59" s="760">
        <v>4.5</v>
      </c>
      <c r="I59" s="760">
        <v>17</v>
      </c>
      <c r="J59" s="760">
        <v>2</v>
      </c>
      <c r="K59" s="760">
        <v>34</v>
      </c>
      <c r="L59" s="760">
        <v>1</v>
      </c>
      <c r="M59" s="760">
        <v>17</v>
      </c>
      <c r="N59" s="760">
        <v>5</v>
      </c>
      <c r="O59" s="760">
        <v>85</v>
      </c>
      <c r="P59" s="774">
        <v>2.5</v>
      </c>
      <c r="Q59" s="761">
        <v>17</v>
      </c>
    </row>
    <row r="60" spans="1:17" ht="14.4" customHeight="1" x14ac:dyDescent="0.3">
      <c r="A60" s="755" t="s">
        <v>4023</v>
      </c>
      <c r="B60" s="756" t="s">
        <v>4024</v>
      </c>
      <c r="C60" s="756" t="s">
        <v>3332</v>
      </c>
      <c r="D60" s="756" t="s">
        <v>4053</v>
      </c>
      <c r="E60" s="756" t="s">
        <v>4054</v>
      </c>
      <c r="F60" s="760"/>
      <c r="G60" s="760"/>
      <c r="H60" s="760"/>
      <c r="I60" s="760"/>
      <c r="J60" s="760"/>
      <c r="K60" s="760"/>
      <c r="L60" s="760"/>
      <c r="M60" s="760"/>
      <c r="N60" s="760">
        <v>1</v>
      </c>
      <c r="O60" s="760">
        <v>107</v>
      </c>
      <c r="P60" s="774"/>
      <c r="Q60" s="761">
        <v>107</v>
      </c>
    </row>
    <row r="61" spans="1:17" ht="14.4" customHeight="1" x14ac:dyDescent="0.3">
      <c r="A61" s="755" t="s">
        <v>4023</v>
      </c>
      <c r="B61" s="756" t="s">
        <v>4024</v>
      </c>
      <c r="C61" s="756" t="s">
        <v>3332</v>
      </c>
      <c r="D61" s="756" t="s">
        <v>4055</v>
      </c>
      <c r="E61" s="756" t="s">
        <v>4056</v>
      </c>
      <c r="F61" s="760">
        <v>4</v>
      </c>
      <c r="G61" s="760">
        <v>256</v>
      </c>
      <c r="H61" s="760">
        <v>4</v>
      </c>
      <c r="I61" s="760">
        <v>64</v>
      </c>
      <c r="J61" s="760">
        <v>1</v>
      </c>
      <c r="K61" s="760">
        <v>64</v>
      </c>
      <c r="L61" s="760">
        <v>1</v>
      </c>
      <c r="M61" s="760">
        <v>64</v>
      </c>
      <c r="N61" s="760"/>
      <c r="O61" s="760"/>
      <c r="P61" s="774"/>
      <c r="Q61" s="761"/>
    </row>
    <row r="62" spans="1:17" ht="14.4" customHeight="1" x14ac:dyDescent="0.3">
      <c r="A62" s="755" t="s">
        <v>4023</v>
      </c>
      <c r="B62" s="756" t="s">
        <v>4024</v>
      </c>
      <c r="C62" s="756" t="s">
        <v>3332</v>
      </c>
      <c r="D62" s="756" t="s">
        <v>4057</v>
      </c>
      <c r="E62" s="756" t="s">
        <v>4058</v>
      </c>
      <c r="F62" s="760">
        <v>1</v>
      </c>
      <c r="G62" s="760">
        <v>47</v>
      </c>
      <c r="H62" s="760"/>
      <c r="I62" s="760">
        <v>47</v>
      </c>
      <c r="J62" s="760"/>
      <c r="K62" s="760"/>
      <c r="L62" s="760"/>
      <c r="M62" s="760"/>
      <c r="N62" s="760">
        <v>11</v>
      </c>
      <c r="O62" s="760">
        <v>517</v>
      </c>
      <c r="P62" s="774"/>
      <c r="Q62" s="761">
        <v>47</v>
      </c>
    </row>
    <row r="63" spans="1:17" ht="14.4" customHeight="1" x14ac:dyDescent="0.3">
      <c r="A63" s="755" t="s">
        <v>4023</v>
      </c>
      <c r="B63" s="756" t="s">
        <v>4024</v>
      </c>
      <c r="C63" s="756" t="s">
        <v>3332</v>
      </c>
      <c r="D63" s="756" t="s">
        <v>4059</v>
      </c>
      <c r="E63" s="756" t="s">
        <v>4060</v>
      </c>
      <c r="F63" s="760">
        <v>5</v>
      </c>
      <c r="G63" s="760">
        <v>300</v>
      </c>
      <c r="H63" s="760">
        <v>0.45454545454545453</v>
      </c>
      <c r="I63" s="760">
        <v>60</v>
      </c>
      <c r="J63" s="760">
        <v>11</v>
      </c>
      <c r="K63" s="760">
        <v>660</v>
      </c>
      <c r="L63" s="760">
        <v>1</v>
      </c>
      <c r="M63" s="760">
        <v>60</v>
      </c>
      <c r="N63" s="760">
        <v>7</v>
      </c>
      <c r="O63" s="760">
        <v>420</v>
      </c>
      <c r="P63" s="774">
        <v>0.63636363636363635</v>
      </c>
      <c r="Q63" s="761">
        <v>60</v>
      </c>
    </row>
    <row r="64" spans="1:17" ht="14.4" customHeight="1" x14ac:dyDescent="0.3">
      <c r="A64" s="755" t="s">
        <v>4023</v>
      </c>
      <c r="B64" s="756" t="s">
        <v>4024</v>
      </c>
      <c r="C64" s="756" t="s">
        <v>3332</v>
      </c>
      <c r="D64" s="756" t="s">
        <v>4061</v>
      </c>
      <c r="E64" s="756" t="s">
        <v>4062</v>
      </c>
      <c r="F64" s="760">
        <v>47</v>
      </c>
      <c r="G64" s="760">
        <v>893</v>
      </c>
      <c r="H64" s="760">
        <v>1.2702702702702702</v>
      </c>
      <c r="I64" s="760">
        <v>19</v>
      </c>
      <c r="J64" s="760">
        <v>37</v>
      </c>
      <c r="K64" s="760">
        <v>703</v>
      </c>
      <c r="L64" s="760">
        <v>1</v>
      </c>
      <c r="M64" s="760">
        <v>19</v>
      </c>
      <c r="N64" s="760">
        <v>48</v>
      </c>
      <c r="O64" s="760">
        <v>912</v>
      </c>
      <c r="P64" s="774">
        <v>1.2972972972972974</v>
      </c>
      <c r="Q64" s="761">
        <v>19</v>
      </c>
    </row>
    <row r="65" spans="1:17" ht="14.4" customHeight="1" x14ac:dyDescent="0.3">
      <c r="A65" s="755" t="s">
        <v>4023</v>
      </c>
      <c r="B65" s="756" t="s">
        <v>4024</v>
      </c>
      <c r="C65" s="756" t="s">
        <v>3332</v>
      </c>
      <c r="D65" s="756" t="s">
        <v>4063</v>
      </c>
      <c r="E65" s="756" t="s">
        <v>4064</v>
      </c>
      <c r="F65" s="760">
        <v>42</v>
      </c>
      <c r="G65" s="760">
        <v>61110</v>
      </c>
      <c r="H65" s="760">
        <v>1.3053229665071771</v>
      </c>
      <c r="I65" s="760">
        <v>1455</v>
      </c>
      <c r="J65" s="760">
        <v>32</v>
      </c>
      <c r="K65" s="760">
        <v>46816</v>
      </c>
      <c r="L65" s="760">
        <v>1</v>
      </c>
      <c r="M65" s="760">
        <v>1463</v>
      </c>
      <c r="N65" s="760">
        <v>43</v>
      </c>
      <c r="O65" s="760">
        <v>62909</v>
      </c>
      <c r="P65" s="774">
        <v>1.34375</v>
      </c>
      <c r="Q65" s="761">
        <v>1463</v>
      </c>
    </row>
    <row r="66" spans="1:17" ht="14.4" customHeight="1" x14ac:dyDescent="0.3">
      <c r="A66" s="755" t="s">
        <v>4023</v>
      </c>
      <c r="B66" s="756" t="s">
        <v>4024</v>
      </c>
      <c r="C66" s="756" t="s">
        <v>3332</v>
      </c>
      <c r="D66" s="756" t="s">
        <v>4065</v>
      </c>
      <c r="E66" s="756" t="s">
        <v>4066</v>
      </c>
      <c r="F66" s="760">
        <v>1</v>
      </c>
      <c r="G66" s="760">
        <v>312</v>
      </c>
      <c r="H66" s="760">
        <v>0.16613418530351437</v>
      </c>
      <c r="I66" s="760">
        <v>312</v>
      </c>
      <c r="J66" s="760">
        <v>6</v>
      </c>
      <c r="K66" s="760">
        <v>1878</v>
      </c>
      <c r="L66" s="760">
        <v>1</v>
      </c>
      <c r="M66" s="760">
        <v>313</v>
      </c>
      <c r="N66" s="760"/>
      <c r="O66" s="760"/>
      <c r="P66" s="774"/>
      <c r="Q66" s="761"/>
    </row>
    <row r="67" spans="1:17" ht="14.4" customHeight="1" x14ac:dyDescent="0.3">
      <c r="A67" s="755" t="s">
        <v>4023</v>
      </c>
      <c r="B67" s="756" t="s">
        <v>4024</v>
      </c>
      <c r="C67" s="756" t="s">
        <v>3332</v>
      </c>
      <c r="D67" s="756" t="s">
        <v>4067</v>
      </c>
      <c r="E67" s="756" t="s">
        <v>4068</v>
      </c>
      <c r="F67" s="760">
        <v>6</v>
      </c>
      <c r="G67" s="760">
        <v>5112</v>
      </c>
      <c r="H67" s="760">
        <v>0.85613800033495224</v>
      </c>
      <c r="I67" s="760">
        <v>852</v>
      </c>
      <c r="J67" s="760">
        <v>7</v>
      </c>
      <c r="K67" s="760">
        <v>5971</v>
      </c>
      <c r="L67" s="760">
        <v>1</v>
      </c>
      <c r="M67" s="760">
        <v>853</v>
      </c>
      <c r="N67" s="760">
        <v>6</v>
      </c>
      <c r="O67" s="760">
        <v>5118</v>
      </c>
      <c r="P67" s="774">
        <v>0.8571428571428571</v>
      </c>
      <c r="Q67" s="761">
        <v>853</v>
      </c>
    </row>
    <row r="68" spans="1:17" ht="14.4" customHeight="1" x14ac:dyDescent="0.3">
      <c r="A68" s="755" t="s">
        <v>4023</v>
      </c>
      <c r="B68" s="756" t="s">
        <v>4024</v>
      </c>
      <c r="C68" s="756" t="s">
        <v>3332</v>
      </c>
      <c r="D68" s="756" t="s">
        <v>4069</v>
      </c>
      <c r="E68" s="756" t="s">
        <v>4070</v>
      </c>
      <c r="F68" s="760"/>
      <c r="G68" s="760"/>
      <c r="H68" s="760"/>
      <c r="I68" s="760"/>
      <c r="J68" s="760">
        <v>2</v>
      </c>
      <c r="K68" s="760">
        <v>374</v>
      </c>
      <c r="L68" s="760">
        <v>1</v>
      </c>
      <c r="M68" s="760">
        <v>187</v>
      </c>
      <c r="N68" s="760">
        <v>52</v>
      </c>
      <c r="O68" s="760">
        <v>9724</v>
      </c>
      <c r="P68" s="774">
        <v>26</v>
      </c>
      <c r="Q68" s="761">
        <v>187</v>
      </c>
    </row>
    <row r="69" spans="1:17" ht="14.4" customHeight="1" x14ac:dyDescent="0.3">
      <c r="A69" s="755" t="s">
        <v>4023</v>
      </c>
      <c r="B69" s="756" t="s">
        <v>4024</v>
      </c>
      <c r="C69" s="756" t="s">
        <v>3332</v>
      </c>
      <c r="D69" s="756" t="s">
        <v>4071</v>
      </c>
      <c r="E69" s="756" t="s">
        <v>4072</v>
      </c>
      <c r="F69" s="760"/>
      <c r="G69" s="760"/>
      <c r="H69" s="760"/>
      <c r="I69" s="760"/>
      <c r="J69" s="760"/>
      <c r="K69" s="760"/>
      <c r="L69" s="760"/>
      <c r="M69" s="760"/>
      <c r="N69" s="760">
        <v>1</v>
      </c>
      <c r="O69" s="760">
        <v>168</v>
      </c>
      <c r="P69" s="774"/>
      <c r="Q69" s="761">
        <v>168</v>
      </c>
    </row>
    <row r="70" spans="1:17" ht="14.4" customHeight="1" x14ac:dyDescent="0.3">
      <c r="A70" s="755" t="s">
        <v>4023</v>
      </c>
      <c r="B70" s="756" t="s">
        <v>4024</v>
      </c>
      <c r="C70" s="756" t="s">
        <v>3332</v>
      </c>
      <c r="D70" s="756" t="s">
        <v>4073</v>
      </c>
      <c r="E70" s="756" t="s">
        <v>4074</v>
      </c>
      <c r="F70" s="760"/>
      <c r="G70" s="760"/>
      <c r="H70" s="760"/>
      <c r="I70" s="760"/>
      <c r="J70" s="760">
        <v>2</v>
      </c>
      <c r="K70" s="760">
        <v>334</v>
      </c>
      <c r="L70" s="760">
        <v>1</v>
      </c>
      <c r="M70" s="760">
        <v>167</v>
      </c>
      <c r="N70" s="760">
        <v>2</v>
      </c>
      <c r="O70" s="760">
        <v>334</v>
      </c>
      <c r="P70" s="774">
        <v>1</v>
      </c>
      <c r="Q70" s="761">
        <v>167</v>
      </c>
    </row>
    <row r="71" spans="1:17" ht="14.4" customHeight="1" x14ac:dyDescent="0.3">
      <c r="A71" s="755" t="s">
        <v>4023</v>
      </c>
      <c r="B71" s="756" t="s">
        <v>4024</v>
      </c>
      <c r="C71" s="756" t="s">
        <v>3332</v>
      </c>
      <c r="D71" s="756" t="s">
        <v>4075</v>
      </c>
      <c r="E71" s="756" t="s">
        <v>4076</v>
      </c>
      <c r="F71" s="760"/>
      <c r="G71" s="760"/>
      <c r="H71" s="760"/>
      <c r="I71" s="760"/>
      <c r="J71" s="760">
        <v>1</v>
      </c>
      <c r="K71" s="760">
        <v>310</v>
      </c>
      <c r="L71" s="760">
        <v>1</v>
      </c>
      <c r="M71" s="760">
        <v>310</v>
      </c>
      <c r="N71" s="760"/>
      <c r="O71" s="760"/>
      <c r="P71" s="774"/>
      <c r="Q71" s="761"/>
    </row>
    <row r="72" spans="1:17" ht="14.4" customHeight="1" x14ac:dyDescent="0.3">
      <c r="A72" s="755" t="s">
        <v>4023</v>
      </c>
      <c r="B72" s="756" t="s">
        <v>4024</v>
      </c>
      <c r="C72" s="756" t="s">
        <v>3332</v>
      </c>
      <c r="D72" s="756" t="s">
        <v>4077</v>
      </c>
      <c r="E72" s="756" t="s">
        <v>4078</v>
      </c>
      <c r="F72" s="760"/>
      <c r="G72" s="760"/>
      <c r="H72" s="760"/>
      <c r="I72" s="760"/>
      <c r="J72" s="760"/>
      <c r="K72" s="760"/>
      <c r="L72" s="760"/>
      <c r="M72" s="760"/>
      <c r="N72" s="760">
        <v>2</v>
      </c>
      <c r="O72" s="760">
        <v>704</v>
      </c>
      <c r="P72" s="774"/>
      <c r="Q72" s="761">
        <v>352</v>
      </c>
    </row>
    <row r="73" spans="1:17" ht="14.4" customHeight="1" x14ac:dyDescent="0.3">
      <c r="A73" s="755" t="s">
        <v>4023</v>
      </c>
      <c r="B73" s="756" t="s">
        <v>4024</v>
      </c>
      <c r="C73" s="756" t="s">
        <v>3332</v>
      </c>
      <c r="D73" s="756" t="s">
        <v>4079</v>
      </c>
      <c r="E73" s="756" t="s">
        <v>4080</v>
      </c>
      <c r="F73" s="760"/>
      <c r="G73" s="760"/>
      <c r="H73" s="760"/>
      <c r="I73" s="760"/>
      <c r="J73" s="760"/>
      <c r="K73" s="760"/>
      <c r="L73" s="760"/>
      <c r="M73" s="760"/>
      <c r="N73" s="760">
        <v>2</v>
      </c>
      <c r="O73" s="760">
        <v>704</v>
      </c>
      <c r="P73" s="774"/>
      <c r="Q73" s="761">
        <v>352</v>
      </c>
    </row>
    <row r="74" spans="1:17" ht="14.4" customHeight="1" x14ac:dyDescent="0.3">
      <c r="A74" s="755" t="s">
        <v>4023</v>
      </c>
      <c r="B74" s="756" t="s">
        <v>4024</v>
      </c>
      <c r="C74" s="756" t="s">
        <v>3332</v>
      </c>
      <c r="D74" s="756" t="s">
        <v>4081</v>
      </c>
      <c r="E74" s="756" t="s">
        <v>4082</v>
      </c>
      <c r="F74" s="760">
        <v>2</v>
      </c>
      <c r="G74" s="760">
        <v>2432</v>
      </c>
      <c r="H74" s="760">
        <v>1.9918099918099919</v>
      </c>
      <c r="I74" s="760">
        <v>1216</v>
      </c>
      <c r="J74" s="760">
        <v>1</v>
      </c>
      <c r="K74" s="760">
        <v>1221</v>
      </c>
      <c r="L74" s="760">
        <v>1</v>
      </c>
      <c r="M74" s="760">
        <v>1221</v>
      </c>
      <c r="N74" s="760"/>
      <c r="O74" s="760"/>
      <c r="P74" s="774"/>
      <c r="Q74" s="761"/>
    </row>
    <row r="75" spans="1:17" ht="14.4" customHeight="1" x14ac:dyDescent="0.3">
      <c r="A75" s="755" t="s">
        <v>4023</v>
      </c>
      <c r="B75" s="756" t="s">
        <v>4024</v>
      </c>
      <c r="C75" s="756" t="s">
        <v>3332</v>
      </c>
      <c r="D75" s="756" t="s">
        <v>4083</v>
      </c>
      <c r="E75" s="756" t="s">
        <v>4084</v>
      </c>
      <c r="F75" s="760">
        <v>5</v>
      </c>
      <c r="G75" s="760">
        <v>3930</v>
      </c>
      <c r="H75" s="760">
        <v>4.9936467598475218</v>
      </c>
      <c r="I75" s="760">
        <v>786</v>
      </c>
      <c r="J75" s="760">
        <v>1</v>
      </c>
      <c r="K75" s="760">
        <v>787</v>
      </c>
      <c r="L75" s="760">
        <v>1</v>
      </c>
      <c r="M75" s="760">
        <v>787</v>
      </c>
      <c r="N75" s="760">
        <v>4</v>
      </c>
      <c r="O75" s="760">
        <v>3152</v>
      </c>
      <c r="P75" s="774">
        <v>4.0050825921219824</v>
      </c>
      <c r="Q75" s="761">
        <v>788</v>
      </c>
    </row>
    <row r="76" spans="1:17" ht="14.4" customHeight="1" x14ac:dyDescent="0.3">
      <c r="A76" s="755" t="s">
        <v>4023</v>
      </c>
      <c r="B76" s="756" t="s">
        <v>4024</v>
      </c>
      <c r="C76" s="756" t="s">
        <v>3332</v>
      </c>
      <c r="D76" s="756" t="s">
        <v>4085</v>
      </c>
      <c r="E76" s="756" t="s">
        <v>4086</v>
      </c>
      <c r="F76" s="760">
        <v>4</v>
      </c>
      <c r="G76" s="760">
        <v>752</v>
      </c>
      <c r="H76" s="760">
        <v>1.3262786596119929</v>
      </c>
      <c r="I76" s="760">
        <v>188</v>
      </c>
      <c r="J76" s="760">
        <v>3</v>
      </c>
      <c r="K76" s="760">
        <v>567</v>
      </c>
      <c r="L76" s="760">
        <v>1</v>
      </c>
      <c r="M76" s="760">
        <v>189</v>
      </c>
      <c r="N76" s="760"/>
      <c r="O76" s="760"/>
      <c r="P76" s="774"/>
      <c r="Q76" s="761"/>
    </row>
    <row r="77" spans="1:17" ht="14.4" customHeight="1" x14ac:dyDescent="0.3">
      <c r="A77" s="755" t="s">
        <v>4023</v>
      </c>
      <c r="B77" s="756" t="s">
        <v>4024</v>
      </c>
      <c r="C77" s="756" t="s">
        <v>3332</v>
      </c>
      <c r="D77" s="756" t="s">
        <v>4087</v>
      </c>
      <c r="E77" s="756" t="s">
        <v>4088</v>
      </c>
      <c r="F77" s="760"/>
      <c r="G77" s="760"/>
      <c r="H77" s="760"/>
      <c r="I77" s="760"/>
      <c r="J77" s="760"/>
      <c r="K77" s="760"/>
      <c r="L77" s="760"/>
      <c r="M77" s="760"/>
      <c r="N77" s="760">
        <v>2</v>
      </c>
      <c r="O77" s="760">
        <v>358</v>
      </c>
      <c r="P77" s="774"/>
      <c r="Q77" s="761">
        <v>179</v>
      </c>
    </row>
    <row r="78" spans="1:17" ht="14.4" customHeight="1" x14ac:dyDescent="0.3">
      <c r="A78" s="755" t="s">
        <v>4023</v>
      </c>
      <c r="B78" s="756" t="s">
        <v>4024</v>
      </c>
      <c r="C78" s="756" t="s">
        <v>3332</v>
      </c>
      <c r="D78" s="756" t="s">
        <v>4089</v>
      </c>
      <c r="E78" s="756" t="s">
        <v>4090</v>
      </c>
      <c r="F78" s="760">
        <v>18</v>
      </c>
      <c r="G78" s="760">
        <v>4104</v>
      </c>
      <c r="H78" s="760">
        <v>1.1200873362445414</v>
      </c>
      <c r="I78" s="760">
        <v>228</v>
      </c>
      <c r="J78" s="760">
        <v>16</v>
      </c>
      <c r="K78" s="760">
        <v>3664</v>
      </c>
      <c r="L78" s="760">
        <v>1</v>
      </c>
      <c r="M78" s="760">
        <v>229</v>
      </c>
      <c r="N78" s="760">
        <v>7</v>
      </c>
      <c r="O78" s="760">
        <v>1603</v>
      </c>
      <c r="P78" s="774">
        <v>0.4375</v>
      </c>
      <c r="Q78" s="761">
        <v>229</v>
      </c>
    </row>
    <row r="79" spans="1:17" ht="14.4" customHeight="1" x14ac:dyDescent="0.3">
      <c r="A79" s="755" t="s">
        <v>4023</v>
      </c>
      <c r="B79" s="756" t="s">
        <v>4024</v>
      </c>
      <c r="C79" s="756" t="s">
        <v>3332</v>
      </c>
      <c r="D79" s="756" t="s">
        <v>4091</v>
      </c>
      <c r="E79" s="756" t="s">
        <v>4092</v>
      </c>
      <c r="F79" s="760">
        <v>1</v>
      </c>
      <c r="G79" s="760">
        <v>158</v>
      </c>
      <c r="H79" s="760"/>
      <c r="I79" s="760">
        <v>158</v>
      </c>
      <c r="J79" s="760"/>
      <c r="K79" s="760"/>
      <c r="L79" s="760"/>
      <c r="M79" s="760"/>
      <c r="N79" s="760"/>
      <c r="O79" s="760"/>
      <c r="P79" s="774"/>
      <c r="Q79" s="761"/>
    </row>
    <row r="80" spans="1:17" ht="14.4" customHeight="1" x14ac:dyDescent="0.3">
      <c r="A80" s="755" t="s">
        <v>4023</v>
      </c>
      <c r="B80" s="756" t="s">
        <v>4024</v>
      </c>
      <c r="C80" s="756" t="s">
        <v>3332</v>
      </c>
      <c r="D80" s="756" t="s">
        <v>4093</v>
      </c>
      <c r="E80" s="756" t="s">
        <v>4094</v>
      </c>
      <c r="F80" s="760">
        <v>6</v>
      </c>
      <c r="G80" s="760">
        <v>3366</v>
      </c>
      <c r="H80" s="760">
        <v>2.9946619217081851</v>
      </c>
      <c r="I80" s="760">
        <v>561</v>
      </c>
      <c r="J80" s="760">
        <v>2</v>
      </c>
      <c r="K80" s="760">
        <v>1124</v>
      </c>
      <c r="L80" s="760">
        <v>1</v>
      </c>
      <c r="M80" s="760">
        <v>562</v>
      </c>
      <c r="N80" s="760">
        <v>8</v>
      </c>
      <c r="O80" s="760">
        <v>4496</v>
      </c>
      <c r="P80" s="774">
        <v>4</v>
      </c>
      <c r="Q80" s="761">
        <v>562</v>
      </c>
    </row>
    <row r="81" spans="1:17" ht="14.4" customHeight="1" x14ac:dyDescent="0.3">
      <c r="A81" s="755" t="s">
        <v>4023</v>
      </c>
      <c r="B81" s="756" t="s">
        <v>4024</v>
      </c>
      <c r="C81" s="756" t="s">
        <v>3332</v>
      </c>
      <c r="D81" s="756" t="s">
        <v>4095</v>
      </c>
      <c r="E81" s="756" t="s">
        <v>4096</v>
      </c>
      <c r="F81" s="760">
        <v>2</v>
      </c>
      <c r="G81" s="760">
        <v>264</v>
      </c>
      <c r="H81" s="760"/>
      <c r="I81" s="760">
        <v>132</v>
      </c>
      <c r="J81" s="760"/>
      <c r="K81" s="760"/>
      <c r="L81" s="760"/>
      <c r="M81" s="760"/>
      <c r="N81" s="760">
        <v>2</v>
      </c>
      <c r="O81" s="760">
        <v>266</v>
      </c>
      <c r="P81" s="774"/>
      <c r="Q81" s="761">
        <v>133</v>
      </c>
    </row>
    <row r="82" spans="1:17" ht="14.4" customHeight="1" x14ac:dyDescent="0.3">
      <c r="A82" s="755" t="s">
        <v>4023</v>
      </c>
      <c r="B82" s="756" t="s">
        <v>4024</v>
      </c>
      <c r="C82" s="756" t="s">
        <v>3332</v>
      </c>
      <c r="D82" s="756" t="s">
        <v>4097</v>
      </c>
      <c r="E82" s="756" t="s">
        <v>4098</v>
      </c>
      <c r="F82" s="760">
        <v>2</v>
      </c>
      <c r="G82" s="760">
        <v>826</v>
      </c>
      <c r="H82" s="760">
        <v>1.9951690821256038</v>
      </c>
      <c r="I82" s="760">
        <v>413</v>
      </c>
      <c r="J82" s="760">
        <v>1</v>
      </c>
      <c r="K82" s="760">
        <v>414</v>
      </c>
      <c r="L82" s="760">
        <v>1</v>
      </c>
      <c r="M82" s="760">
        <v>414</v>
      </c>
      <c r="N82" s="760">
        <v>3</v>
      </c>
      <c r="O82" s="760">
        <v>1242</v>
      </c>
      <c r="P82" s="774">
        <v>3</v>
      </c>
      <c r="Q82" s="761">
        <v>414</v>
      </c>
    </row>
    <row r="83" spans="1:17" ht="14.4" customHeight="1" x14ac:dyDescent="0.3">
      <c r="A83" s="755" t="s">
        <v>4023</v>
      </c>
      <c r="B83" s="756" t="s">
        <v>4024</v>
      </c>
      <c r="C83" s="756" t="s">
        <v>3332</v>
      </c>
      <c r="D83" s="756" t="s">
        <v>4099</v>
      </c>
      <c r="E83" s="756" t="s">
        <v>4100</v>
      </c>
      <c r="F83" s="760">
        <v>2</v>
      </c>
      <c r="G83" s="760">
        <v>790</v>
      </c>
      <c r="H83" s="760">
        <v>1.994949494949495</v>
      </c>
      <c r="I83" s="760">
        <v>395</v>
      </c>
      <c r="J83" s="760">
        <v>1</v>
      </c>
      <c r="K83" s="760">
        <v>396</v>
      </c>
      <c r="L83" s="760">
        <v>1</v>
      </c>
      <c r="M83" s="760">
        <v>396</v>
      </c>
      <c r="N83" s="760"/>
      <c r="O83" s="760"/>
      <c r="P83" s="774"/>
      <c r="Q83" s="761"/>
    </row>
    <row r="84" spans="1:17" ht="14.4" customHeight="1" x14ac:dyDescent="0.3">
      <c r="A84" s="755" t="s">
        <v>4023</v>
      </c>
      <c r="B84" s="756" t="s">
        <v>4024</v>
      </c>
      <c r="C84" s="756" t="s">
        <v>3332</v>
      </c>
      <c r="D84" s="756" t="s">
        <v>4101</v>
      </c>
      <c r="E84" s="756" t="s">
        <v>4102</v>
      </c>
      <c r="F84" s="760"/>
      <c r="G84" s="760"/>
      <c r="H84" s="760"/>
      <c r="I84" s="760"/>
      <c r="J84" s="760"/>
      <c r="K84" s="760"/>
      <c r="L84" s="760"/>
      <c r="M84" s="760"/>
      <c r="N84" s="760">
        <v>1</v>
      </c>
      <c r="O84" s="760">
        <v>575</v>
      </c>
      <c r="P84" s="774"/>
      <c r="Q84" s="761">
        <v>575</v>
      </c>
    </row>
    <row r="85" spans="1:17" ht="14.4" customHeight="1" x14ac:dyDescent="0.3">
      <c r="A85" s="755" t="s">
        <v>4023</v>
      </c>
      <c r="B85" s="756" t="s">
        <v>4024</v>
      </c>
      <c r="C85" s="756" t="s">
        <v>3332</v>
      </c>
      <c r="D85" s="756" t="s">
        <v>4103</v>
      </c>
      <c r="E85" s="756" t="s">
        <v>4104</v>
      </c>
      <c r="F85" s="760"/>
      <c r="G85" s="760"/>
      <c r="H85" s="760"/>
      <c r="I85" s="760"/>
      <c r="J85" s="760"/>
      <c r="K85" s="760"/>
      <c r="L85" s="760"/>
      <c r="M85" s="760"/>
      <c r="N85" s="760">
        <v>1</v>
      </c>
      <c r="O85" s="760">
        <v>89</v>
      </c>
      <c r="P85" s="774"/>
      <c r="Q85" s="761">
        <v>89</v>
      </c>
    </row>
    <row r="86" spans="1:17" ht="14.4" customHeight="1" x14ac:dyDescent="0.3">
      <c r="A86" s="755" t="s">
        <v>4023</v>
      </c>
      <c r="B86" s="756" t="s">
        <v>4024</v>
      </c>
      <c r="C86" s="756" t="s">
        <v>3332</v>
      </c>
      <c r="D86" s="756" t="s">
        <v>4105</v>
      </c>
      <c r="E86" s="756" t="s">
        <v>4106</v>
      </c>
      <c r="F86" s="760">
        <v>32</v>
      </c>
      <c r="G86" s="760">
        <v>960</v>
      </c>
      <c r="H86" s="760">
        <v>0.8</v>
      </c>
      <c r="I86" s="760">
        <v>30</v>
      </c>
      <c r="J86" s="760">
        <v>40</v>
      </c>
      <c r="K86" s="760">
        <v>1200</v>
      </c>
      <c r="L86" s="760">
        <v>1</v>
      </c>
      <c r="M86" s="760">
        <v>30</v>
      </c>
      <c r="N86" s="760">
        <v>66</v>
      </c>
      <c r="O86" s="760">
        <v>1980</v>
      </c>
      <c r="P86" s="774">
        <v>1.65</v>
      </c>
      <c r="Q86" s="761">
        <v>30</v>
      </c>
    </row>
    <row r="87" spans="1:17" ht="14.4" customHeight="1" x14ac:dyDescent="0.3">
      <c r="A87" s="755" t="s">
        <v>4023</v>
      </c>
      <c r="B87" s="756" t="s">
        <v>4024</v>
      </c>
      <c r="C87" s="756" t="s">
        <v>3332</v>
      </c>
      <c r="D87" s="756" t="s">
        <v>4107</v>
      </c>
      <c r="E87" s="756" t="s">
        <v>4108</v>
      </c>
      <c r="F87" s="760">
        <v>5</v>
      </c>
      <c r="G87" s="760">
        <v>250</v>
      </c>
      <c r="H87" s="760">
        <v>0.41666666666666669</v>
      </c>
      <c r="I87" s="760">
        <v>50</v>
      </c>
      <c r="J87" s="760">
        <v>12</v>
      </c>
      <c r="K87" s="760">
        <v>600</v>
      </c>
      <c r="L87" s="760">
        <v>1</v>
      </c>
      <c r="M87" s="760">
        <v>50</v>
      </c>
      <c r="N87" s="760">
        <v>7</v>
      </c>
      <c r="O87" s="760">
        <v>350</v>
      </c>
      <c r="P87" s="774">
        <v>0.58333333333333337</v>
      </c>
      <c r="Q87" s="761">
        <v>50</v>
      </c>
    </row>
    <row r="88" spans="1:17" ht="14.4" customHeight="1" x14ac:dyDescent="0.3">
      <c r="A88" s="755" t="s">
        <v>4023</v>
      </c>
      <c r="B88" s="756" t="s">
        <v>4024</v>
      </c>
      <c r="C88" s="756" t="s">
        <v>3332</v>
      </c>
      <c r="D88" s="756" t="s">
        <v>4109</v>
      </c>
      <c r="E88" s="756" t="s">
        <v>4110</v>
      </c>
      <c r="F88" s="760">
        <v>256</v>
      </c>
      <c r="G88" s="760">
        <v>3072</v>
      </c>
      <c r="H88" s="760">
        <v>0.95167286245353155</v>
      </c>
      <c r="I88" s="760">
        <v>12</v>
      </c>
      <c r="J88" s="760">
        <v>269</v>
      </c>
      <c r="K88" s="760">
        <v>3228</v>
      </c>
      <c r="L88" s="760">
        <v>1</v>
      </c>
      <c r="M88" s="760">
        <v>12</v>
      </c>
      <c r="N88" s="760">
        <v>290</v>
      </c>
      <c r="O88" s="760">
        <v>3480</v>
      </c>
      <c r="P88" s="774">
        <v>1.0780669144981412</v>
      </c>
      <c r="Q88" s="761">
        <v>12</v>
      </c>
    </row>
    <row r="89" spans="1:17" ht="14.4" customHeight="1" x14ac:dyDescent="0.3">
      <c r="A89" s="755" t="s">
        <v>4023</v>
      </c>
      <c r="B89" s="756" t="s">
        <v>4024</v>
      </c>
      <c r="C89" s="756" t="s">
        <v>3332</v>
      </c>
      <c r="D89" s="756" t="s">
        <v>4111</v>
      </c>
      <c r="E89" s="756" t="s">
        <v>4112</v>
      </c>
      <c r="F89" s="760">
        <v>34</v>
      </c>
      <c r="G89" s="760">
        <v>6188</v>
      </c>
      <c r="H89" s="760">
        <v>2.1133879781420766</v>
      </c>
      <c r="I89" s="760">
        <v>182</v>
      </c>
      <c r="J89" s="760">
        <v>16</v>
      </c>
      <c r="K89" s="760">
        <v>2928</v>
      </c>
      <c r="L89" s="760">
        <v>1</v>
      </c>
      <c r="M89" s="760">
        <v>183</v>
      </c>
      <c r="N89" s="760">
        <v>54</v>
      </c>
      <c r="O89" s="760">
        <v>9882</v>
      </c>
      <c r="P89" s="774">
        <v>3.375</v>
      </c>
      <c r="Q89" s="761">
        <v>183</v>
      </c>
    </row>
    <row r="90" spans="1:17" ht="14.4" customHeight="1" x14ac:dyDescent="0.3">
      <c r="A90" s="755" t="s">
        <v>4023</v>
      </c>
      <c r="B90" s="756" t="s">
        <v>4024</v>
      </c>
      <c r="C90" s="756" t="s">
        <v>3332</v>
      </c>
      <c r="D90" s="756" t="s">
        <v>4113</v>
      </c>
      <c r="E90" s="756" t="s">
        <v>4114</v>
      </c>
      <c r="F90" s="760">
        <v>3</v>
      </c>
      <c r="G90" s="760">
        <v>216</v>
      </c>
      <c r="H90" s="760">
        <v>0.24657534246575341</v>
      </c>
      <c r="I90" s="760">
        <v>72</v>
      </c>
      <c r="J90" s="760">
        <v>12</v>
      </c>
      <c r="K90" s="760">
        <v>876</v>
      </c>
      <c r="L90" s="760">
        <v>1</v>
      </c>
      <c r="M90" s="760">
        <v>73</v>
      </c>
      <c r="N90" s="760">
        <v>7</v>
      </c>
      <c r="O90" s="760">
        <v>511</v>
      </c>
      <c r="P90" s="774">
        <v>0.58333333333333337</v>
      </c>
      <c r="Q90" s="761">
        <v>73</v>
      </c>
    </row>
    <row r="91" spans="1:17" ht="14.4" customHeight="1" x14ac:dyDescent="0.3">
      <c r="A91" s="755" t="s">
        <v>4023</v>
      </c>
      <c r="B91" s="756" t="s">
        <v>4024</v>
      </c>
      <c r="C91" s="756" t="s">
        <v>3332</v>
      </c>
      <c r="D91" s="756" t="s">
        <v>4115</v>
      </c>
      <c r="E91" s="756" t="s">
        <v>4116</v>
      </c>
      <c r="F91" s="760">
        <v>24</v>
      </c>
      <c r="G91" s="760">
        <v>4392</v>
      </c>
      <c r="H91" s="760">
        <v>3.9782608695652173</v>
      </c>
      <c r="I91" s="760">
        <v>183</v>
      </c>
      <c r="J91" s="760">
        <v>6</v>
      </c>
      <c r="K91" s="760">
        <v>1104</v>
      </c>
      <c r="L91" s="760">
        <v>1</v>
      </c>
      <c r="M91" s="760">
        <v>184</v>
      </c>
      <c r="N91" s="760">
        <v>13</v>
      </c>
      <c r="O91" s="760">
        <v>2392</v>
      </c>
      <c r="P91" s="774">
        <v>2.1666666666666665</v>
      </c>
      <c r="Q91" s="761">
        <v>184</v>
      </c>
    </row>
    <row r="92" spans="1:17" ht="14.4" customHeight="1" x14ac:dyDescent="0.3">
      <c r="A92" s="755" t="s">
        <v>4023</v>
      </c>
      <c r="B92" s="756" t="s">
        <v>4024</v>
      </c>
      <c r="C92" s="756" t="s">
        <v>3332</v>
      </c>
      <c r="D92" s="756" t="s">
        <v>4117</v>
      </c>
      <c r="E92" s="756" t="s">
        <v>4118</v>
      </c>
      <c r="F92" s="760"/>
      <c r="G92" s="760"/>
      <c r="H92" s="760"/>
      <c r="I92" s="760"/>
      <c r="J92" s="760"/>
      <c r="K92" s="760"/>
      <c r="L92" s="760"/>
      <c r="M92" s="760"/>
      <c r="N92" s="760">
        <v>1</v>
      </c>
      <c r="O92" s="760">
        <v>1285</v>
      </c>
      <c r="P92" s="774"/>
      <c r="Q92" s="761">
        <v>1285</v>
      </c>
    </row>
    <row r="93" spans="1:17" ht="14.4" customHeight="1" x14ac:dyDescent="0.3">
      <c r="A93" s="755" t="s">
        <v>4023</v>
      </c>
      <c r="B93" s="756" t="s">
        <v>4024</v>
      </c>
      <c r="C93" s="756" t="s">
        <v>3332</v>
      </c>
      <c r="D93" s="756" t="s">
        <v>4119</v>
      </c>
      <c r="E93" s="756" t="s">
        <v>4120</v>
      </c>
      <c r="F93" s="760">
        <v>566</v>
      </c>
      <c r="G93" s="760">
        <v>83768</v>
      </c>
      <c r="H93" s="760">
        <v>0.9777414648380508</v>
      </c>
      <c r="I93" s="760">
        <v>148</v>
      </c>
      <c r="J93" s="760">
        <v>575</v>
      </c>
      <c r="K93" s="760">
        <v>85675</v>
      </c>
      <c r="L93" s="760">
        <v>1</v>
      </c>
      <c r="M93" s="760">
        <v>149</v>
      </c>
      <c r="N93" s="760">
        <v>731</v>
      </c>
      <c r="O93" s="760">
        <v>108919</v>
      </c>
      <c r="P93" s="774">
        <v>1.271304347826087</v>
      </c>
      <c r="Q93" s="761">
        <v>149</v>
      </c>
    </row>
    <row r="94" spans="1:17" ht="14.4" customHeight="1" x14ac:dyDescent="0.3">
      <c r="A94" s="755" t="s">
        <v>4023</v>
      </c>
      <c r="B94" s="756" t="s">
        <v>4024</v>
      </c>
      <c r="C94" s="756" t="s">
        <v>3332</v>
      </c>
      <c r="D94" s="756" t="s">
        <v>4121</v>
      </c>
      <c r="E94" s="756" t="s">
        <v>4122</v>
      </c>
      <c r="F94" s="760">
        <v>33</v>
      </c>
      <c r="G94" s="760">
        <v>990</v>
      </c>
      <c r="H94" s="760">
        <v>0.80487804878048785</v>
      </c>
      <c r="I94" s="760">
        <v>30</v>
      </c>
      <c r="J94" s="760">
        <v>41</v>
      </c>
      <c r="K94" s="760">
        <v>1230</v>
      </c>
      <c r="L94" s="760">
        <v>1</v>
      </c>
      <c r="M94" s="760">
        <v>30</v>
      </c>
      <c r="N94" s="760">
        <v>71</v>
      </c>
      <c r="O94" s="760">
        <v>2130</v>
      </c>
      <c r="P94" s="774">
        <v>1.7317073170731707</v>
      </c>
      <c r="Q94" s="761">
        <v>30</v>
      </c>
    </row>
    <row r="95" spans="1:17" ht="14.4" customHeight="1" x14ac:dyDescent="0.3">
      <c r="A95" s="755" t="s">
        <v>4023</v>
      </c>
      <c r="B95" s="756" t="s">
        <v>4024</v>
      </c>
      <c r="C95" s="756" t="s">
        <v>3332</v>
      </c>
      <c r="D95" s="756" t="s">
        <v>4123</v>
      </c>
      <c r="E95" s="756" t="s">
        <v>4124</v>
      </c>
      <c r="F95" s="760">
        <v>14</v>
      </c>
      <c r="G95" s="760">
        <v>434</v>
      </c>
      <c r="H95" s="760">
        <v>0.63636363636363635</v>
      </c>
      <c r="I95" s="760">
        <v>31</v>
      </c>
      <c r="J95" s="760">
        <v>22</v>
      </c>
      <c r="K95" s="760">
        <v>682</v>
      </c>
      <c r="L95" s="760">
        <v>1</v>
      </c>
      <c r="M95" s="760">
        <v>31</v>
      </c>
      <c r="N95" s="760">
        <v>16</v>
      </c>
      <c r="O95" s="760">
        <v>496</v>
      </c>
      <c r="P95" s="774">
        <v>0.72727272727272729</v>
      </c>
      <c r="Q95" s="761">
        <v>31</v>
      </c>
    </row>
    <row r="96" spans="1:17" ht="14.4" customHeight="1" x14ac:dyDescent="0.3">
      <c r="A96" s="755" t="s">
        <v>4023</v>
      </c>
      <c r="B96" s="756" t="s">
        <v>4024</v>
      </c>
      <c r="C96" s="756" t="s">
        <v>3332</v>
      </c>
      <c r="D96" s="756" t="s">
        <v>4125</v>
      </c>
      <c r="E96" s="756" t="s">
        <v>4126</v>
      </c>
      <c r="F96" s="760">
        <v>15</v>
      </c>
      <c r="G96" s="760">
        <v>405</v>
      </c>
      <c r="H96" s="760">
        <v>0.625</v>
      </c>
      <c r="I96" s="760">
        <v>27</v>
      </c>
      <c r="J96" s="760">
        <v>24</v>
      </c>
      <c r="K96" s="760">
        <v>648</v>
      </c>
      <c r="L96" s="760">
        <v>1</v>
      </c>
      <c r="M96" s="760">
        <v>27</v>
      </c>
      <c r="N96" s="760">
        <v>23</v>
      </c>
      <c r="O96" s="760">
        <v>621</v>
      </c>
      <c r="P96" s="774">
        <v>0.95833333333333337</v>
      </c>
      <c r="Q96" s="761">
        <v>27</v>
      </c>
    </row>
    <row r="97" spans="1:17" ht="14.4" customHeight="1" x14ac:dyDescent="0.3">
      <c r="A97" s="755" t="s">
        <v>4023</v>
      </c>
      <c r="B97" s="756" t="s">
        <v>4024</v>
      </c>
      <c r="C97" s="756" t="s">
        <v>3332</v>
      </c>
      <c r="D97" s="756" t="s">
        <v>4127</v>
      </c>
      <c r="E97" s="756" t="s">
        <v>4128</v>
      </c>
      <c r="F97" s="760">
        <v>7</v>
      </c>
      <c r="G97" s="760">
        <v>1785</v>
      </c>
      <c r="H97" s="760">
        <v>3.486328125</v>
      </c>
      <c r="I97" s="760">
        <v>255</v>
      </c>
      <c r="J97" s="760">
        <v>2</v>
      </c>
      <c r="K97" s="760">
        <v>512</v>
      </c>
      <c r="L97" s="760">
        <v>1</v>
      </c>
      <c r="M97" s="760">
        <v>256</v>
      </c>
      <c r="N97" s="760">
        <v>8</v>
      </c>
      <c r="O97" s="760">
        <v>2048</v>
      </c>
      <c r="P97" s="774">
        <v>4</v>
      </c>
      <c r="Q97" s="761">
        <v>256</v>
      </c>
    </row>
    <row r="98" spans="1:17" ht="14.4" customHeight="1" x14ac:dyDescent="0.3">
      <c r="A98" s="755" t="s">
        <v>4023</v>
      </c>
      <c r="B98" s="756" t="s">
        <v>4024</v>
      </c>
      <c r="C98" s="756" t="s">
        <v>3332</v>
      </c>
      <c r="D98" s="756" t="s">
        <v>4129</v>
      </c>
      <c r="E98" s="756" t="s">
        <v>4130</v>
      </c>
      <c r="F98" s="760">
        <v>5</v>
      </c>
      <c r="G98" s="760">
        <v>110</v>
      </c>
      <c r="H98" s="760">
        <v>5</v>
      </c>
      <c r="I98" s="760">
        <v>22</v>
      </c>
      <c r="J98" s="760">
        <v>1</v>
      </c>
      <c r="K98" s="760">
        <v>22</v>
      </c>
      <c r="L98" s="760">
        <v>1</v>
      </c>
      <c r="M98" s="760">
        <v>22</v>
      </c>
      <c r="N98" s="760">
        <v>4</v>
      </c>
      <c r="O98" s="760">
        <v>88</v>
      </c>
      <c r="P98" s="774">
        <v>4</v>
      </c>
      <c r="Q98" s="761">
        <v>22</v>
      </c>
    </row>
    <row r="99" spans="1:17" ht="14.4" customHeight="1" x14ac:dyDescent="0.3">
      <c r="A99" s="755" t="s">
        <v>4023</v>
      </c>
      <c r="B99" s="756" t="s">
        <v>4024</v>
      </c>
      <c r="C99" s="756" t="s">
        <v>3332</v>
      </c>
      <c r="D99" s="756" t="s">
        <v>4131</v>
      </c>
      <c r="E99" s="756" t="s">
        <v>4132</v>
      </c>
      <c r="F99" s="760">
        <v>30</v>
      </c>
      <c r="G99" s="760">
        <v>750</v>
      </c>
      <c r="H99" s="760">
        <v>0.76923076923076927</v>
      </c>
      <c r="I99" s="760">
        <v>25</v>
      </c>
      <c r="J99" s="760">
        <v>39</v>
      </c>
      <c r="K99" s="760">
        <v>975</v>
      </c>
      <c r="L99" s="760">
        <v>1</v>
      </c>
      <c r="M99" s="760">
        <v>25</v>
      </c>
      <c r="N99" s="760">
        <v>59</v>
      </c>
      <c r="O99" s="760">
        <v>1475</v>
      </c>
      <c r="P99" s="774">
        <v>1.5128205128205128</v>
      </c>
      <c r="Q99" s="761">
        <v>25</v>
      </c>
    </row>
    <row r="100" spans="1:17" ht="14.4" customHeight="1" x14ac:dyDescent="0.3">
      <c r="A100" s="755" t="s">
        <v>4023</v>
      </c>
      <c r="B100" s="756" t="s">
        <v>4024</v>
      </c>
      <c r="C100" s="756" t="s">
        <v>3332</v>
      </c>
      <c r="D100" s="756" t="s">
        <v>4133</v>
      </c>
      <c r="E100" s="756" t="s">
        <v>4134</v>
      </c>
      <c r="F100" s="760"/>
      <c r="G100" s="760"/>
      <c r="H100" s="760"/>
      <c r="I100" s="760"/>
      <c r="J100" s="760"/>
      <c r="K100" s="760"/>
      <c r="L100" s="760"/>
      <c r="M100" s="760"/>
      <c r="N100" s="760">
        <v>2</v>
      </c>
      <c r="O100" s="760">
        <v>66</v>
      </c>
      <c r="P100" s="774"/>
      <c r="Q100" s="761">
        <v>33</v>
      </c>
    </row>
    <row r="101" spans="1:17" ht="14.4" customHeight="1" x14ac:dyDescent="0.3">
      <c r="A101" s="755" t="s">
        <v>4023</v>
      </c>
      <c r="B101" s="756" t="s">
        <v>4024</v>
      </c>
      <c r="C101" s="756" t="s">
        <v>3332</v>
      </c>
      <c r="D101" s="756" t="s">
        <v>4135</v>
      </c>
      <c r="E101" s="756" t="s">
        <v>4136</v>
      </c>
      <c r="F101" s="760">
        <v>1</v>
      </c>
      <c r="G101" s="760">
        <v>30</v>
      </c>
      <c r="H101" s="760"/>
      <c r="I101" s="760">
        <v>30</v>
      </c>
      <c r="J101" s="760"/>
      <c r="K101" s="760"/>
      <c r="L101" s="760"/>
      <c r="M101" s="760"/>
      <c r="N101" s="760">
        <v>4</v>
      </c>
      <c r="O101" s="760">
        <v>120</v>
      </c>
      <c r="P101" s="774"/>
      <c r="Q101" s="761">
        <v>30</v>
      </c>
    </row>
    <row r="102" spans="1:17" ht="14.4" customHeight="1" x14ac:dyDescent="0.3">
      <c r="A102" s="755" t="s">
        <v>4023</v>
      </c>
      <c r="B102" s="756" t="s">
        <v>4024</v>
      </c>
      <c r="C102" s="756" t="s">
        <v>3332</v>
      </c>
      <c r="D102" s="756" t="s">
        <v>4137</v>
      </c>
      <c r="E102" s="756" t="s">
        <v>4138</v>
      </c>
      <c r="F102" s="760">
        <v>1</v>
      </c>
      <c r="G102" s="760">
        <v>204</v>
      </c>
      <c r="H102" s="760">
        <v>0.33170731707317075</v>
      </c>
      <c r="I102" s="760">
        <v>204</v>
      </c>
      <c r="J102" s="760">
        <v>3</v>
      </c>
      <c r="K102" s="760">
        <v>615</v>
      </c>
      <c r="L102" s="760">
        <v>1</v>
      </c>
      <c r="M102" s="760">
        <v>205</v>
      </c>
      <c r="N102" s="760">
        <v>17</v>
      </c>
      <c r="O102" s="760">
        <v>3485</v>
      </c>
      <c r="P102" s="774">
        <v>5.666666666666667</v>
      </c>
      <c r="Q102" s="761">
        <v>205</v>
      </c>
    </row>
    <row r="103" spans="1:17" ht="14.4" customHeight="1" x14ac:dyDescent="0.3">
      <c r="A103" s="755" t="s">
        <v>4023</v>
      </c>
      <c r="B103" s="756" t="s">
        <v>4024</v>
      </c>
      <c r="C103" s="756" t="s">
        <v>3332</v>
      </c>
      <c r="D103" s="756" t="s">
        <v>4139</v>
      </c>
      <c r="E103" s="756" t="s">
        <v>4140</v>
      </c>
      <c r="F103" s="760">
        <v>3</v>
      </c>
      <c r="G103" s="760">
        <v>78</v>
      </c>
      <c r="H103" s="760"/>
      <c r="I103" s="760">
        <v>26</v>
      </c>
      <c r="J103" s="760"/>
      <c r="K103" s="760"/>
      <c r="L103" s="760"/>
      <c r="M103" s="760"/>
      <c r="N103" s="760">
        <v>2</v>
      </c>
      <c r="O103" s="760">
        <v>52</v>
      </c>
      <c r="P103" s="774"/>
      <c r="Q103" s="761">
        <v>26</v>
      </c>
    </row>
    <row r="104" spans="1:17" ht="14.4" customHeight="1" x14ac:dyDescent="0.3">
      <c r="A104" s="755" t="s">
        <v>4023</v>
      </c>
      <c r="B104" s="756" t="s">
        <v>4024</v>
      </c>
      <c r="C104" s="756" t="s">
        <v>3332</v>
      </c>
      <c r="D104" s="756" t="s">
        <v>4141</v>
      </c>
      <c r="E104" s="756" t="s">
        <v>4142</v>
      </c>
      <c r="F104" s="760">
        <v>1</v>
      </c>
      <c r="G104" s="760">
        <v>84</v>
      </c>
      <c r="H104" s="760">
        <v>0.125</v>
      </c>
      <c r="I104" s="760">
        <v>84</v>
      </c>
      <c r="J104" s="760">
        <v>8</v>
      </c>
      <c r="K104" s="760">
        <v>672</v>
      </c>
      <c r="L104" s="760">
        <v>1</v>
      </c>
      <c r="M104" s="760">
        <v>84</v>
      </c>
      <c r="N104" s="760">
        <v>4</v>
      </c>
      <c r="O104" s="760">
        <v>336</v>
      </c>
      <c r="P104" s="774">
        <v>0.5</v>
      </c>
      <c r="Q104" s="761">
        <v>84</v>
      </c>
    </row>
    <row r="105" spans="1:17" ht="14.4" customHeight="1" x14ac:dyDescent="0.3">
      <c r="A105" s="755" t="s">
        <v>4023</v>
      </c>
      <c r="B105" s="756" t="s">
        <v>4024</v>
      </c>
      <c r="C105" s="756" t="s">
        <v>3332</v>
      </c>
      <c r="D105" s="756" t="s">
        <v>4143</v>
      </c>
      <c r="E105" s="756" t="s">
        <v>4144</v>
      </c>
      <c r="F105" s="760">
        <v>132</v>
      </c>
      <c r="G105" s="760">
        <v>23100</v>
      </c>
      <c r="H105" s="760">
        <v>0.93085106382978722</v>
      </c>
      <c r="I105" s="760">
        <v>175</v>
      </c>
      <c r="J105" s="760">
        <v>141</v>
      </c>
      <c r="K105" s="760">
        <v>24816</v>
      </c>
      <c r="L105" s="760">
        <v>1</v>
      </c>
      <c r="M105" s="760">
        <v>176</v>
      </c>
      <c r="N105" s="760">
        <v>168</v>
      </c>
      <c r="O105" s="760">
        <v>29568</v>
      </c>
      <c r="P105" s="774">
        <v>1.1914893617021276</v>
      </c>
      <c r="Q105" s="761">
        <v>176</v>
      </c>
    </row>
    <row r="106" spans="1:17" ht="14.4" customHeight="1" x14ac:dyDescent="0.3">
      <c r="A106" s="755" t="s">
        <v>4023</v>
      </c>
      <c r="B106" s="756" t="s">
        <v>4024</v>
      </c>
      <c r="C106" s="756" t="s">
        <v>3332</v>
      </c>
      <c r="D106" s="756" t="s">
        <v>4145</v>
      </c>
      <c r="E106" s="756" t="s">
        <v>4146</v>
      </c>
      <c r="F106" s="760">
        <v>22</v>
      </c>
      <c r="G106" s="760">
        <v>5544</v>
      </c>
      <c r="H106" s="760">
        <v>0.99604743083003955</v>
      </c>
      <c r="I106" s="760">
        <v>252</v>
      </c>
      <c r="J106" s="760">
        <v>22</v>
      </c>
      <c r="K106" s="760">
        <v>5566</v>
      </c>
      <c r="L106" s="760">
        <v>1</v>
      </c>
      <c r="M106" s="760">
        <v>253</v>
      </c>
      <c r="N106" s="760">
        <v>9</v>
      </c>
      <c r="O106" s="760">
        <v>2277</v>
      </c>
      <c r="P106" s="774">
        <v>0.40909090909090912</v>
      </c>
      <c r="Q106" s="761">
        <v>253</v>
      </c>
    </row>
    <row r="107" spans="1:17" ht="14.4" customHeight="1" x14ac:dyDescent="0.3">
      <c r="A107" s="755" t="s">
        <v>4023</v>
      </c>
      <c r="B107" s="756" t="s">
        <v>4024</v>
      </c>
      <c r="C107" s="756" t="s">
        <v>3332</v>
      </c>
      <c r="D107" s="756" t="s">
        <v>4147</v>
      </c>
      <c r="E107" s="756" t="s">
        <v>4148</v>
      </c>
      <c r="F107" s="760">
        <v>94</v>
      </c>
      <c r="G107" s="760">
        <v>1410</v>
      </c>
      <c r="H107" s="760">
        <v>0.96907216494845361</v>
      </c>
      <c r="I107" s="760">
        <v>15</v>
      </c>
      <c r="J107" s="760">
        <v>97</v>
      </c>
      <c r="K107" s="760">
        <v>1455</v>
      </c>
      <c r="L107" s="760">
        <v>1</v>
      </c>
      <c r="M107" s="760">
        <v>15</v>
      </c>
      <c r="N107" s="760">
        <v>169</v>
      </c>
      <c r="O107" s="760">
        <v>2535</v>
      </c>
      <c r="P107" s="774">
        <v>1.7422680412371134</v>
      </c>
      <c r="Q107" s="761">
        <v>15</v>
      </c>
    </row>
    <row r="108" spans="1:17" ht="14.4" customHeight="1" x14ac:dyDescent="0.3">
      <c r="A108" s="755" t="s">
        <v>4023</v>
      </c>
      <c r="B108" s="756" t="s">
        <v>4024</v>
      </c>
      <c r="C108" s="756" t="s">
        <v>3332</v>
      </c>
      <c r="D108" s="756" t="s">
        <v>4149</v>
      </c>
      <c r="E108" s="756" t="s">
        <v>4150</v>
      </c>
      <c r="F108" s="760">
        <v>3</v>
      </c>
      <c r="G108" s="760">
        <v>69</v>
      </c>
      <c r="H108" s="760">
        <v>0.6</v>
      </c>
      <c r="I108" s="760">
        <v>23</v>
      </c>
      <c r="J108" s="760">
        <v>5</v>
      </c>
      <c r="K108" s="760">
        <v>115</v>
      </c>
      <c r="L108" s="760">
        <v>1</v>
      </c>
      <c r="M108" s="760">
        <v>23</v>
      </c>
      <c r="N108" s="760">
        <v>8</v>
      </c>
      <c r="O108" s="760">
        <v>184</v>
      </c>
      <c r="P108" s="774">
        <v>1.6</v>
      </c>
      <c r="Q108" s="761">
        <v>23</v>
      </c>
    </row>
    <row r="109" spans="1:17" ht="14.4" customHeight="1" x14ac:dyDescent="0.3">
      <c r="A109" s="755" t="s">
        <v>4023</v>
      </c>
      <c r="B109" s="756" t="s">
        <v>4024</v>
      </c>
      <c r="C109" s="756" t="s">
        <v>3332</v>
      </c>
      <c r="D109" s="756" t="s">
        <v>4151</v>
      </c>
      <c r="E109" s="756" t="s">
        <v>4152</v>
      </c>
      <c r="F109" s="760">
        <v>25</v>
      </c>
      <c r="G109" s="760">
        <v>6275</v>
      </c>
      <c r="H109" s="760">
        <v>1.0826432022084196</v>
      </c>
      <c r="I109" s="760">
        <v>251</v>
      </c>
      <c r="J109" s="760">
        <v>23</v>
      </c>
      <c r="K109" s="760">
        <v>5796</v>
      </c>
      <c r="L109" s="760">
        <v>1</v>
      </c>
      <c r="M109" s="760">
        <v>252</v>
      </c>
      <c r="N109" s="760">
        <v>18</v>
      </c>
      <c r="O109" s="760">
        <v>4536</v>
      </c>
      <c r="P109" s="774">
        <v>0.78260869565217395</v>
      </c>
      <c r="Q109" s="761">
        <v>252</v>
      </c>
    </row>
    <row r="110" spans="1:17" ht="14.4" customHeight="1" x14ac:dyDescent="0.3">
      <c r="A110" s="755" t="s">
        <v>4023</v>
      </c>
      <c r="B110" s="756" t="s">
        <v>4024</v>
      </c>
      <c r="C110" s="756" t="s">
        <v>3332</v>
      </c>
      <c r="D110" s="756" t="s">
        <v>4153</v>
      </c>
      <c r="E110" s="756" t="s">
        <v>4154</v>
      </c>
      <c r="F110" s="760">
        <v>38</v>
      </c>
      <c r="G110" s="760">
        <v>1406</v>
      </c>
      <c r="H110" s="760">
        <v>0.77551020408163263</v>
      </c>
      <c r="I110" s="760">
        <v>37</v>
      </c>
      <c r="J110" s="760">
        <v>49</v>
      </c>
      <c r="K110" s="760">
        <v>1813</v>
      </c>
      <c r="L110" s="760">
        <v>1</v>
      </c>
      <c r="M110" s="760">
        <v>37</v>
      </c>
      <c r="N110" s="760">
        <v>52</v>
      </c>
      <c r="O110" s="760">
        <v>1924</v>
      </c>
      <c r="P110" s="774">
        <v>1.0612244897959184</v>
      </c>
      <c r="Q110" s="761">
        <v>37</v>
      </c>
    </row>
    <row r="111" spans="1:17" ht="14.4" customHeight="1" x14ac:dyDescent="0.3">
      <c r="A111" s="755" t="s">
        <v>4023</v>
      </c>
      <c r="B111" s="756" t="s">
        <v>4024</v>
      </c>
      <c r="C111" s="756" t="s">
        <v>3332</v>
      </c>
      <c r="D111" s="756" t="s">
        <v>4155</v>
      </c>
      <c r="E111" s="756" t="s">
        <v>4156</v>
      </c>
      <c r="F111" s="760">
        <v>5</v>
      </c>
      <c r="G111" s="760">
        <v>115</v>
      </c>
      <c r="H111" s="760">
        <v>0.35714285714285715</v>
      </c>
      <c r="I111" s="760">
        <v>23</v>
      </c>
      <c r="J111" s="760">
        <v>14</v>
      </c>
      <c r="K111" s="760">
        <v>322</v>
      </c>
      <c r="L111" s="760">
        <v>1</v>
      </c>
      <c r="M111" s="760">
        <v>23</v>
      </c>
      <c r="N111" s="760">
        <v>13</v>
      </c>
      <c r="O111" s="760">
        <v>299</v>
      </c>
      <c r="P111" s="774">
        <v>0.9285714285714286</v>
      </c>
      <c r="Q111" s="761">
        <v>23</v>
      </c>
    </row>
    <row r="112" spans="1:17" ht="14.4" customHeight="1" x14ac:dyDescent="0.3">
      <c r="A112" s="755" t="s">
        <v>4023</v>
      </c>
      <c r="B112" s="756" t="s">
        <v>4024</v>
      </c>
      <c r="C112" s="756" t="s">
        <v>3332</v>
      </c>
      <c r="D112" s="756" t="s">
        <v>4157</v>
      </c>
      <c r="E112" s="756" t="s">
        <v>4158</v>
      </c>
      <c r="F112" s="760">
        <v>1</v>
      </c>
      <c r="G112" s="760">
        <v>216</v>
      </c>
      <c r="H112" s="760"/>
      <c r="I112" s="760">
        <v>216</v>
      </c>
      <c r="J112" s="760"/>
      <c r="K112" s="760"/>
      <c r="L112" s="760"/>
      <c r="M112" s="760"/>
      <c r="N112" s="760"/>
      <c r="O112" s="760"/>
      <c r="P112" s="774"/>
      <c r="Q112" s="761"/>
    </row>
    <row r="113" spans="1:17" ht="14.4" customHeight="1" x14ac:dyDescent="0.3">
      <c r="A113" s="755" t="s">
        <v>4023</v>
      </c>
      <c r="B113" s="756" t="s">
        <v>4024</v>
      </c>
      <c r="C113" s="756" t="s">
        <v>3332</v>
      </c>
      <c r="D113" s="756" t="s">
        <v>4159</v>
      </c>
      <c r="E113" s="756" t="s">
        <v>4160</v>
      </c>
      <c r="F113" s="760"/>
      <c r="G113" s="760"/>
      <c r="H113" s="760"/>
      <c r="I113" s="760"/>
      <c r="J113" s="760"/>
      <c r="K113" s="760"/>
      <c r="L113" s="760"/>
      <c r="M113" s="760"/>
      <c r="N113" s="760">
        <v>2</v>
      </c>
      <c r="O113" s="760">
        <v>342</v>
      </c>
      <c r="P113" s="774"/>
      <c r="Q113" s="761">
        <v>171</v>
      </c>
    </row>
    <row r="114" spans="1:17" ht="14.4" customHeight="1" x14ac:dyDescent="0.3">
      <c r="A114" s="755" t="s">
        <v>4023</v>
      </c>
      <c r="B114" s="756" t="s">
        <v>4024</v>
      </c>
      <c r="C114" s="756" t="s">
        <v>3332</v>
      </c>
      <c r="D114" s="756" t="s">
        <v>4161</v>
      </c>
      <c r="E114" s="756" t="s">
        <v>4162</v>
      </c>
      <c r="F114" s="760"/>
      <c r="G114" s="760"/>
      <c r="H114" s="760"/>
      <c r="I114" s="760"/>
      <c r="J114" s="760"/>
      <c r="K114" s="760"/>
      <c r="L114" s="760"/>
      <c r="M114" s="760"/>
      <c r="N114" s="760">
        <v>1</v>
      </c>
      <c r="O114" s="760">
        <v>327</v>
      </c>
      <c r="P114" s="774"/>
      <c r="Q114" s="761">
        <v>327</v>
      </c>
    </row>
    <row r="115" spans="1:17" ht="14.4" customHeight="1" x14ac:dyDescent="0.3">
      <c r="A115" s="755" t="s">
        <v>4023</v>
      </c>
      <c r="B115" s="756" t="s">
        <v>4024</v>
      </c>
      <c r="C115" s="756" t="s">
        <v>3332</v>
      </c>
      <c r="D115" s="756" t="s">
        <v>4163</v>
      </c>
      <c r="E115" s="756" t="s">
        <v>4164</v>
      </c>
      <c r="F115" s="760">
        <v>10</v>
      </c>
      <c r="G115" s="760">
        <v>3310</v>
      </c>
      <c r="H115" s="760">
        <v>1.1111111111111112</v>
      </c>
      <c r="I115" s="760">
        <v>331</v>
      </c>
      <c r="J115" s="760">
        <v>9</v>
      </c>
      <c r="K115" s="760">
        <v>2979</v>
      </c>
      <c r="L115" s="760">
        <v>1</v>
      </c>
      <c r="M115" s="760">
        <v>331</v>
      </c>
      <c r="N115" s="760">
        <v>6</v>
      </c>
      <c r="O115" s="760">
        <v>1986</v>
      </c>
      <c r="P115" s="774">
        <v>0.66666666666666663</v>
      </c>
      <c r="Q115" s="761">
        <v>331</v>
      </c>
    </row>
    <row r="116" spans="1:17" ht="14.4" customHeight="1" x14ac:dyDescent="0.3">
      <c r="A116" s="755" t="s">
        <v>4023</v>
      </c>
      <c r="B116" s="756" t="s">
        <v>4024</v>
      </c>
      <c r="C116" s="756" t="s">
        <v>3332</v>
      </c>
      <c r="D116" s="756" t="s">
        <v>4165</v>
      </c>
      <c r="E116" s="756" t="s">
        <v>4166</v>
      </c>
      <c r="F116" s="760">
        <v>2</v>
      </c>
      <c r="G116" s="760">
        <v>58</v>
      </c>
      <c r="H116" s="760"/>
      <c r="I116" s="760">
        <v>29</v>
      </c>
      <c r="J116" s="760"/>
      <c r="K116" s="760"/>
      <c r="L116" s="760"/>
      <c r="M116" s="760"/>
      <c r="N116" s="760">
        <v>8</v>
      </c>
      <c r="O116" s="760">
        <v>232</v>
      </c>
      <c r="P116" s="774"/>
      <c r="Q116" s="761">
        <v>29</v>
      </c>
    </row>
    <row r="117" spans="1:17" ht="14.4" customHeight="1" x14ac:dyDescent="0.3">
      <c r="A117" s="755" t="s">
        <v>4023</v>
      </c>
      <c r="B117" s="756" t="s">
        <v>4024</v>
      </c>
      <c r="C117" s="756" t="s">
        <v>3332</v>
      </c>
      <c r="D117" s="756" t="s">
        <v>4167</v>
      </c>
      <c r="E117" s="756" t="s">
        <v>4168</v>
      </c>
      <c r="F117" s="760">
        <v>75</v>
      </c>
      <c r="G117" s="760">
        <v>13275</v>
      </c>
      <c r="H117" s="760">
        <v>1.035814606741573</v>
      </c>
      <c r="I117" s="760">
        <v>177</v>
      </c>
      <c r="J117" s="760">
        <v>72</v>
      </c>
      <c r="K117" s="760">
        <v>12816</v>
      </c>
      <c r="L117" s="760">
        <v>1</v>
      </c>
      <c r="M117" s="760">
        <v>178</v>
      </c>
      <c r="N117" s="760">
        <v>91</v>
      </c>
      <c r="O117" s="760">
        <v>16198</v>
      </c>
      <c r="P117" s="774">
        <v>1.2638888888888888</v>
      </c>
      <c r="Q117" s="761">
        <v>178</v>
      </c>
    </row>
    <row r="118" spans="1:17" ht="14.4" customHeight="1" x14ac:dyDescent="0.3">
      <c r="A118" s="755" t="s">
        <v>4023</v>
      </c>
      <c r="B118" s="756" t="s">
        <v>4024</v>
      </c>
      <c r="C118" s="756" t="s">
        <v>3332</v>
      </c>
      <c r="D118" s="756" t="s">
        <v>4169</v>
      </c>
      <c r="E118" s="756" t="s">
        <v>4170</v>
      </c>
      <c r="F118" s="760"/>
      <c r="G118" s="760"/>
      <c r="H118" s="760"/>
      <c r="I118" s="760"/>
      <c r="J118" s="760">
        <v>1</v>
      </c>
      <c r="K118" s="760">
        <v>199</v>
      </c>
      <c r="L118" s="760">
        <v>1</v>
      </c>
      <c r="M118" s="760">
        <v>199</v>
      </c>
      <c r="N118" s="760">
        <v>2</v>
      </c>
      <c r="O118" s="760">
        <v>398</v>
      </c>
      <c r="P118" s="774">
        <v>2</v>
      </c>
      <c r="Q118" s="761">
        <v>199</v>
      </c>
    </row>
    <row r="119" spans="1:17" ht="14.4" customHeight="1" x14ac:dyDescent="0.3">
      <c r="A119" s="755" t="s">
        <v>4023</v>
      </c>
      <c r="B119" s="756" t="s">
        <v>4024</v>
      </c>
      <c r="C119" s="756" t="s">
        <v>3332</v>
      </c>
      <c r="D119" s="756" t="s">
        <v>4171</v>
      </c>
      <c r="E119" s="756" t="s">
        <v>4172</v>
      </c>
      <c r="F119" s="760">
        <v>14</v>
      </c>
      <c r="G119" s="760">
        <v>210</v>
      </c>
      <c r="H119" s="760">
        <v>14</v>
      </c>
      <c r="I119" s="760">
        <v>15</v>
      </c>
      <c r="J119" s="760">
        <v>1</v>
      </c>
      <c r="K119" s="760">
        <v>15</v>
      </c>
      <c r="L119" s="760">
        <v>1</v>
      </c>
      <c r="M119" s="760">
        <v>15</v>
      </c>
      <c r="N119" s="760">
        <v>4</v>
      </c>
      <c r="O119" s="760">
        <v>60</v>
      </c>
      <c r="P119" s="774">
        <v>4</v>
      </c>
      <c r="Q119" s="761">
        <v>15</v>
      </c>
    </row>
    <row r="120" spans="1:17" ht="14.4" customHeight="1" x14ac:dyDescent="0.3">
      <c r="A120" s="755" t="s">
        <v>4023</v>
      </c>
      <c r="B120" s="756" t="s">
        <v>4024</v>
      </c>
      <c r="C120" s="756" t="s">
        <v>3332</v>
      </c>
      <c r="D120" s="756" t="s">
        <v>4173</v>
      </c>
      <c r="E120" s="756" t="s">
        <v>4174</v>
      </c>
      <c r="F120" s="760">
        <v>89</v>
      </c>
      <c r="G120" s="760">
        <v>1691</v>
      </c>
      <c r="H120" s="760">
        <v>1</v>
      </c>
      <c r="I120" s="760">
        <v>19</v>
      </c>
      <c r="J120" s="760">
        <v>89</v>
      </c>
      <c r="K120" s="760">
        <v>1691</v>
      </c>
      <c r="L120" s="760">
        <v>1</v>
      </c>
      <c r="M120" s="760">
        <v>19</v>
      </c>
      <c r="N120" s="760">
        <v>103</v>
      </c>
      <c r="O120" s="760">
        <v>1957</v>
      </c>
      <c r="P120" s="774">
        <v>1.1573033707865168</v>
      </c>
      <c r="Q120" s="761">
        <v>19</v>
      </c>
    </row>
    <row r="121" spans="1:17" ht="14.4" customHeight="1" x14ac:dyDescent="0.3">
      <c r="A121" s="755" t="s">
        <v>4023</v>
      </c>
      <c r="B121" s="756" t="s">
        <v>4024</v>
      </c>
      <c r="C121" s="756" t="s">
        <v>3332</v>
      </c>
      <c r="D121" s="756" t="s">
        <v>4175</v>
      </c>
      <c r="E121" s="756" t="s">
        <v>4176</v>
      </c>
      <c r="F121" s="760">
        <v>85</v>
      </c>
      <c r="G121" s="760">
        <v>1700</v>
      </c>
      <c r="H121" s="760">
        <v>0.74561403508771928</v>
      </c>
      <c r="I121" s="760">
        <v>20</v>
      </c>
      <c r="J121" s="760">
        <v>114</v>
      </c>
      <c r="K121" s="760">
        <v>2280</v>
      </c>
      <c r="L121" s="760">
        <v>1</v>
      </c>
      <c r="M121" s="760">
        <v>20</v>
      </c>
      <c r="N121" s="760">
        <v>167</v>
      </c>
      <c r="O121" s="760">
        <v>3340</v>
      </c>
      <c r="P121" s="774">
        <v>1.4649122807017543</v>
      </c>
      <c r="Q121" s="761">
        <v>20</v>
      </c>
    </row>
    <row r="122" spans="1:17" ht="14.4" customHeight="1" x14ac:dyDescent="0.3">
      <c r="A122" s="755" t="s">
        <v>4023</v>
      </c>
      <c r="B122" s="756" t="s">
        <v>4024</v>
      </c>
      <c r="C122" s="756" t="s">
        <v>3332</v>
      </c>
      <c r="D122" s="756" t="s">
        <v>4177</v>
      </c>
      <c r="E122" s="756" t="s">
        <v>4178</v>
      </c>
      <c r="F122" s="760">
        <v>4</v>
      </c>
      <c r="G122" s="760">
        <v>740</v>
      </c>
      <c r="H122" s="760">
        <v>3.978494623655914</v>
      </c>
      <c r="I122" s="760">
        <v>185</v>
      </c>
      <c r="J122" s="760">
        <v>1</v>
      </c>
      <c r="K122" s="760">
        <v>186</v>
      </c>
      <c r="L122" s="760">
        <v>1</v>
      </c>
      <c r="M122" s="760">
        <v>186</v>
      </c>
      <c r="N122" s="760">
        <v>2</v>
      </c>
      <c r="O122" s="760">
        <v>372</v>
      </c>
      <c r="P122" s="774">
        <v>2</v>
      </c>
      <c r="Q122" s="761">
        <v>186</v>
      </c>
    </row>
    <row r="123" spans="1:17" ht="14.4" customHeight="1" x14ac:dyDescent="0.3">
      <c r="A123" s="755" t="s">
        <v>4023</v>
      </c>
      <c r="B123" s="756" t="s">
        <v>4024</v>
      </c>
      <c r="C123" s="756" t="s">
        <v>3332</v>
      </c>
      <c r="D123" s="756" t="s">
        <v>4179</v>
      </c>
      <c r="E123" s="756" t="s">
        <v>4180</v>
      </c>
      <c r="F123" s="760">
        <v>1</v>
      </c>
      <c r="G123" s="760">
        <v>267</v>
      </c>
      <c r="H123" s="760"/>
      <c r="I123" s="760">
        <v>267</v>
      </c>
      <c r="J123" s="760"/>
      <c r="K123" s="760"/>
      <c r="L123" s="760"/>
      <c r="M123" s="760"/>
      <c r="N123" s="760"/>
      <c r="O123" s="760"/>
      <c r="P123" s="774"/>
      <c r="Q123" s="761"/>
    </row>
    <row r="124" spans="1:17" ht="14.4" customHeight="1" x14ac:dyDescent="0.3">
      <c r="A124" s="755" t="s">
        <v>4023</v>
      </c>
      <c r="B124" s="756" t="s">
        <v>4024</v>
      </c>
      <c r="C124" s="756" t="s">
        <v>3332</v>
      </c>
      <c r="D124" s="756" t="s">
        <v>4181</v>
      </c>
      <c r="E124" s="756" t="s">
        <v>4182</v>
      </c>
      <c r="F124" s="760"/>
      <c r="G124" s="760"/>
      <c r="H124" s="760"/>
      <c r="I124" s="760"/>
      <c r="J124" s="760"/>
      <c r="K124" s="760"/>
      <c r="L124" s="760"/>
      <c r="M124" s="760"/>
      <c r="N124" s="760">
        <v>2</v>
      </c>
      <c r="O124" s="760">
        <v>348</v>
      </c>
      <c r="P124" s="774"/>
      <c r="Q124" s="761">
        <v>174</v>
      </c>
    </row>
    <row r="125" spans="1:17" ht="14.4" customHeight="1" x14ac:dyDescent="0.3">
      <c r="A125" s="755" t="s">
        <v>4023</v>
      </c>
      <c r="B125" s="756" t="s">
        <v>4024</v>
      </c>
      <c r="C125" s="756" t="s">
        <v>3332</v>
      </c>
      <c r="D125" s="756" t="s">
        <v>4183</v>
      </c>
      <c r="E125" s="756" t="s">
        <v>4184</v>
      </c>
      <c r="F125" s="760">
        <v>8</v>
      </c>
      <c r="G125" s="760">
        <v>672</v>
      </c>
      <c r="H125" s="760">
        <v>0.53333333333333333</v>
      </c>
      <c r="I125" s="760">
        <v>84</v>
      </c>
      <c r="J125" s="760">
        <v>15</v>
      </c>
      <c r="K125" s="760">
        <v>1260</v>
      </c>
      <c r="L125" s="760">
        <v>1</v>
      </c>
      <c r="M125" s="760">
        <v>84</v>
      </c>
      <c r="N125" s="760">
        <v>13</v>
      </c>
      <c r="O125" s="760">
        <v>1092</v>
      </c>
      <c r="P125" s="774">
        <v>0.8666666666666667</v>
      </c>
      <c r="Q125" s="761">
        <v>84</v>
      </c>
    </row>
    <row r="126" spans="1:17" ht="14.4" customHeight="1" x14ac:dyDescent="0.3">
      <c r="A126" s="755" t="s">
        <v>4023</v>
      </c>
      <c r="B126" s="756" t="s">
        <v>4024</v>
      </c>
      <c r="C126" s="756" t="s">
        <v>3332</v>
      </c>
      <c r="D126" s="756" t="s">
        <v>4185</v>
      </c>
      <c r="E126" s="756" t="s">
        <v>4186</v>
      </c>
      <c r="F126" s="760">
        <v>1</v>
      </c>
      <c r="G126" s="760">
        <v>264</v>
      </c>
      <c r="H126" s="760"/>
      <c r="I126" s="760">
        <v>264</v>
      </c>
      <c r="J126" s="760"/>
      <c r="K126" s="760"/>
      <c r="L126" s="760"/>
      <c r="M126" s="760"/>
      <c r="N126" s="760"/>
      <c r="O126" s="760"/>
      <c r="P126" s="774"/>
      <c r="Q126" s="761"/>
    </row>
    <row r="127" spans="1:17" ht="14.4" customHeight="1" x14ac:dyDescent="0.3">
      <c r="A127" s="755" t="s">
        <v>4023</v>
      </c>
      <c r="B127" s="756" t="s">
        <v>4024</v>
      </c>
      <c r="C127" s="756" t="s">
        <v>3332</v>
      </c>
      <c r="D127" s="756" t="s">
        <v>4187</v>
      </c>
      <c r="E127" s="756" t="s">
        <v>4188</v>
      </c>
      <c r="F127" s="760">
        <v>2</v>
      </c>
      <c r="G127" s="760">
        <v>156</v>
      </c>
      <c r="H127" s="760">
        <v>0.4</v>
      </c>
      <c r="I127" s="760">
        <v>78</v>
      </c>
      <c r="J127" s="760">
        <v>5</v>
      </c>
      <c r="K127" s="760">
        <v>390</v>
      </c>
      <c r="L127" s="760">
        <v>1</v>
      </c>
      <c r="M127" s="760">
        <v>78</v>
      </c>
      <c r="N127" s="760">
        <v>5</v>
      </c>
      <c r="O127" s="760">
        <v>390</v>
      </c>
      <c r="P127" s="774">
        <v>1</v>
      </c>
      <c r="Q127" s="761">
        <v>78</v>
      </c>
    </row>
    <row r="128" spans="1:17" ht="14.4" customHeight="1" x14ac:dyDescent="0.3">
      <c r="A128" s="755" t="s">
        <v>4023</v>
      </c>
      <c r="B128" s="756" t="s">
        <v>4024</v>
      </c>
      <c r="C128" s="756" t="s">
        <v>3332</v>
      </c>
      <c r="D128" s="756" t="s">
        <v>4189</v>
      </c>
      <c r="E128" s="756" t="s">
        <v>4190</v>
      </c>
      <c r="F128" s="760">
        <v>1</v>
      </c>
      <c r="G128" s="760">
        <v>21</v>
      </c>
      <c r="H128" s="760">
        <v>1</v>
      </c>
      <c r="I128" s="760">
        <v>21</v>
      </c>
      <c r="J128" s="760">
        <v>1</v>
      </c>
      <c r="K128" s="760">
        <v>21</v>
      </c>
      <c r="L128" s="760">
        <v>1</v>
      </c>
      <c r="M128" s="760">
        <v>21</v>
      </c>
      <c r="N128" s="760">
        <v>4</v>
      </c>
      <c r="O128" s="760">
        <v>84</v>
      </c>
      <c r="P128" s="774">
        <v>4</v>
      </c>
      <c r="Q128" s="761">
        <v>21</v>
      </c>
    </row>
    <row r="129" spans="1:17" ht="14.4" customHeight="1" x14ac:dyDescent="0.3">
      <c r="A129" s="755" t="s">
        <v>4023</v>
      </c>
      <c r="B129" s="756" t="s">
        <v>4024</v>
      </c>
      <c r="C129" s="756" t="s">
        <v>3332</v>
      </c>
      <c r="D129" s="756" t="s">
        <v>4191</v>
      </c>
      <c r="E129" s="756" t="s">
        <v>4192</v>
      </c>
      <c r="F129" s="760">
        <v>2</v>
      </c>
      <c r="G129" s="760">
        <v>44</v>
      </c>
      <c r="H129" s="760">
        <v>0.5</v>
      </c>
      <c r="I129" s="760">
        <v>22</v>
      </c>
      <c r="J129" s="760">
        <v>4</v>
      </c>
      <c r="K129" s="760">
        <v>88</v>
      </c>
      <c r="L129" s="760">
        <v>1</v>
      </c>
      <c r="M129" s="760">
        <v>22</v>
      </c>
      <c r="N129" s="760">
        <v>8</v>
      </c>
      <c r="O129" s="760">
        <v>176</v>
      </c>
      <c r="P129" s="774">
        <v>2</v>
      </c>
      <c r="Q129" s="761">
        <v>22</v>
      </c>
    </row>
    <row r="130" spans="1:17" ht="14.4" customHeight="1" x14ac:dyDescent="0.3">
      <c r="A130" s="755" t="s">
        <v>4023</v>
      </c>
      <c r="B130" s="756" t="s">
        <v>4024</v>
      </c>
      <c r="C130" s="756" t="s">
        <v>3332</v>
      </c>
      <c r="D130" s="756" t="s">
        <v>4193</v>
      </c>
      <c r="E130" s="756" t="s">
        <v>4194</v>
      </c>
      <c r="F130" s="760">
        <v>15</v>
      </c>
      <c r="G130" s="760">
        <v>7425</v>
      </c>
      <c r="H130" s="760">
        <v>1.875</v>
      </c>
      <c r="I130" s="760">
        <v>495</v>
      </c>
      <c r="J130" s="760">
        <v>8</v>
      </c>
      <c r="K130" s="760">
        <v>3960</v>
      </c>
      <c r="L130" s="760">
        <v>1</v>
      </c>
      <c r="M130" s="760">
        <v>495</v>
      </c>
      <c r="N130" s="760">
        <v>9</v>
      </c>
      <c r="O130" s="760">
        <v>4455</v>
      </c>
      <c r="P130" s="774">
        <v>1.125</v>
      </c>
      <c r="Q130" s="761">
        <v>495</v>
      </c>
    </row>
    <row r="131" spans="1:17" ht="14.4" customHeight="1" x14ac:dyDescent="0.3">
      <c r="A131" s="755" t="s">
        <v>4023</v>
      </c>
      <c r="B131" s="756" t="s">
        <v>4024</v>
      </c>
      <c r="C131" s="756" t="s">
        <v>3332</v>
      </c>
      <c r="D131" s="756" t="s">
        <v>4195</v>
      </c>
      <c r="E131" s="756" t="s">
        <v>4196</v>
      </c>
      <c r="F131" s="760"/>
      <c r="G131" s="760"/>
      <c r="H131" s="760"/>
      <c r="I131" s="760"/>
      <c r="J131" s="760"/>
      <c r="K131" s="760"/>
      <c r="L131" s="760"/>
      <c r="M131" s="760"/>
      <c r="N131" s="760">
        <v>3</v>
      </c>
      <c r="O131" s="760">
        <v>1737</v>
      </c>
      <c r="P131" s="774"/>
      <c r="Q131" s="761">
        <v>579</v>
      </c>
    </row>
    <row r="132" spans="1:17" ht="14.4" customHeight="1" x14ac:dyDescent="0.3">
      <c r="A132" s="755" t="s">
        <v>4023</v>
      </c>
      <c r="B132" s="756" t="s">
        <v>4024</v>
      </c>
      <c r="C132" s="756" t="s">
        <v>3332</v>
      </c>
      <c r="D132" s="756" t="s">
        <v>4197</v>
      </c>
      <c r="E132" s="756" t="s">
        <v>4198</v>
      </c>
      <c r="F132" s="760"/>
      <c r="G132" s="760"/>
      <c r="H132" s="760"/>
      <c r="I132" s="760"/>
      <c r="J132" s="760"/>
      <c r="K132" s="760"/>
      <c r="L132" s="760"/>
      <c r="M132" s="760"/>
      <c r="N132" s="760">
        <v>3</v>
      </c>
      <c r="O132" s="760">
        <v>3036</v>
      </c>
      <c r="P132" s="774"/>
      <c r="Q132" s="761">
        <v>1012</v>
      </c>
    </row>
    <row r="133" spans="1:17" ht="14.4" customHeight="1" x14ac:dyDescent="0.3">
      <c r="A133" s="755" t="s">
        <v>4023</v>
      </c>
      <c r="B133" s="756" t="s">
        <v>4024</v>
      </c>
      <c r="C133" s="756" t="s">
        <v>3332</v>
      </c>
      <c r="D133" s="756" t="s">
        <v>4199</v>
      </c>
      <c r="E133" s="756" t="s">
        <v>4200</v>
      </c>
      <c r="F133" s="760">
        <v>2</v>
      </c>
      <c r="G133" s="760">
        <v>382</v>
      </c>
      <c r="H133" s="760"/>
      <c r="I133" s="760">
        <v>191</v>
      </c>
      <c r="J133" s="760"/>
      <c r="K133" s="760"/>
      <c r="L133" s="760"/>
      <c r="M133" s="760"/>
      <c r="N133" s="760">
        <v>1</v>
      </c>
      <c r="O133" s="760">
        <v>192</v>
      </c>
      <c r="P133" s="774"/>
      <c r="Q133" s="761">
        <v>192</v>
      </c>
    </row>
    <row r="134" spans="1:17" ht="14.4" customHeight="1" x14ac:dyDescent="0.3">
      <c r="A134" s="755" t="s">
        <v>4023</v>
      </c>
      <c r="B134" s="756" t="s">
        <v>4024</v>
      </c>
      <c r="C134" s="756" t="s">
        <v>3332</v>
      </c>
      <c r="D134" s="756" t="s">
        <v>4201</v>
      </c>
      <c r="E134" s="756" t="s">
        <v>4202</v>
      </c>
      <c r="F134" s="760">
        <v>4</v>
      </c>
      <c r="G134" s="760">
        <v>668</v>
      </c>
      <c r="H134" s="760">
        <v>3.9761904761904763</v>
      </c>
      <c r="I134" s="760">
        <v>167</v>
      </c>
      <c r="J134" s="760">
        <v>1</v>
      </c>
      <c r="K134" s="760">
        <v>168</v>
      </c>
      <c r="L134" s="760">
        <v>1</v>
      </c>
      <c r="M134" s="760">
        <v>168</v>
      </c>
      <c r="N134" s="760"/>
      <c r="O134" s="760"/>
      <c r="P134" s="774"/>
      <c r="Q134" s="761"/>
    </row>
    <row r="135" spans="1:17" ht="14.4" customHeight="1" x14ac:dyDescent="0.3">
      <c r="A135" s="755" t="s">
        <v>4023</v>
      </c>
      <c r="B135" s="756" t="s">
        <v>4024</v>
      </c>
      <c r="C135" s="756" t="s">
        <v>3332</v>
      </c>
      <c r="D135" s="756" t="s">
        <v>4203</v>
      </c>
      <c r="E135" s="756" t="s">
        <v>4204</v>
      </c>
      <c r="F135" s="760"/>
      <c r="G135" s="760"/>
      <c r="H135" s="760"/>
      <c r="I135" s="760"/>
      <c r="J135" s="760"/>
      <c r="K135" s="760"/>
      <c r="L135" s="760"/>
      <c r="M135" s="760"/>
      <c r="N135" s="760">
        <v>1</v>
      </c>
      <c r="O135" s="760">
        <v>1689</v>
      </c>
      <c r="P135" s="774"/>
      <c r="Q135" s="761">
        <v>1689</v>
      </c>
    </row>
    <row r="136" spans="1:17" ht="14.4" customHeight="1" x14ac:dyDescent="0.3">
      <c r="A136" s="755" t="s">
        <v>4023</v>
      </c>
      <c r="B136" s="756" t="s">
        <v>4024</v>
      </c>
      <c r="C136" s="756" t="s">
        <v>3332</v>
      </c>
      <c r="D136" s="756" t="s">
        <v>4205</v>
      </c>
      <c r="E136" s="756" t="s">
        <v>4206</v>
      </c>
      <c r="F136" s="760"/>
      <c r="G136" s="760"/>
      <c r="H136" s="760"/>
      <c r="I136" s="760"/>
      <c r="J136" s="760">
        <v>2</v>
      </c>
      <c r="K136" s="760">
        <v>254</v>
      </c>
      <c r="L136" s="760">
        <v>1</v>
      </c>
      <c r="M136" s="760">
        <v>127</v>
      </c>
      <c r="N136" s="760"/>
      <c r="O136" s="760"/>
      <c r="P136" s="774"/>
      <c r="Q136" s="761"/>
    </row>
    <row r="137" spans="1:17" ht="14.4" customHeight="1" x14ac:dyDescent="0.3">
      <c r="A137" s="755" t="s">
        <v>4023</v>
      </c>
      <c r="B137" s="756" t="s">
        <v>4024</v>
      </c>
      <c r="C137" s="756" t="s">
        <v>3332</v>
      </c>
      <c r="D137" s="756" t="s">
        <v>4207</v>
      </c>
      <c r="E137" s="756" t="s">
        <v>4208</v>
      </c>
      <c r="F137" s="760">
        <v>1</v>
      </c>
      <c r="G137" s="760">
        <v>310</v>
      </c>
      <c r="H137" s="760"/>
      <c r="I137" s="760">
        <v>310</v>
      </c>
      <c r="J137" s="760"/>
      <c r="K137" s="760"/>
      <c r="L137" s="760"/>
      <c r="M137" s="760"/>
      <c r="N137" s="760">
        <v>1</v>
      </c>
      <c r="O137" s="760">
        <v>310</v>
      </c>
      <c r="P137" s="774"/>
      <c r="Q137" s="761">
        <v>310</v>
      </c>
    </row>
    <row r="138" spans="1:17" ht="14.4" customHeight="1" x14ac:dyDescent="0.3">
      <c r="A138" s="755" t="s">
        <v>4023</v>
      </c>
      <c r="B138" s="756" t="s">
        <v>4024</v>
      </c>
      <c r="C138" s="756" t="s">
        <v>3332</v>
      </c>
      <c r="D138" s="756" t="s">
        <v>4209</v>
      </c>
      <c r="E138" s="756" t="s">
        <v>4210</v>
      </c>
      <c r="F138" s="760">
        <v>1</v>
      </c>
      <c r="G138" s="760">
        <v>23</v>
      </c>
      <c r="H138" s="760"/>
      <c r="I138" s="760">
        <v>23</v>
      </c>
      <c r="J138" s="760"/>
      <c r="K138" s="760"/>
      <c r="L138" s="760"/>
      <c r="M138" s="760"/>
      <c r="N138" s="760"/>
      <c r="O138" s="760"/>
      <c r="P138" s="774"/>
      <c r="Q138" s="761"/>
    </row>
    <row r="139" spans="1:17" ht="14.4" customHeight="1" x14ac:dyDescent="0.3">
      <c r="A139" s="755" t="s">
        <v>4023</v>
      </c>
      <c r="B139" s="756" t="s">
        <v>4024</v>
      </c>
      <c r="C139" s="756" t="s">
        <v>3332</v>
      </c>
      <c r="D139" s="756" t="s">
        <v>4211</v>
      </c>
      <c r="E139" s="756" t="s">
        <v>4212</v>
      </c>
      <c r="F139" s="760">
        <v>1</v>
      </c>
      <c r="G139" s="760">
        <v>132</v>
      </c>
      <c r="H139" s="760"/>
      <c r="I139" s="760">
        <v>132</v>
      </c>
      <c r="J139" s="760"/>
      <c r="K139" s="760"/>
      <c r="L139" s="760"/>
      <c r="M139" s="760"/>
      <c r="N139" s="760"/>
      <c r="O139" s="760"/>
      <c r="P139" s="774"/>
      <c r="Q139" s="761"/>
    </row>
    <row r="140" spans="1:17" ht="14.4" customHeight="1" x14ac:dyDescent="0.3">
      <c r="A140" s="755" t="s">
        <v>4023</v>
      </c>
      <c r="B140" s="756" t="s">
        <v>4024</v>
      </c>
      <c r="C140" s="756" t="s">
        <v>3332</v>
      </c>
      <c r="D140" s="756" t="s">
        <v>4213</v>
      </c>
      <c r="E140" s="756" t="s">
        <v>4214</v>
      </c>
      <c r="F140" s="760"/>
      <c r="G140" s="760"/>
      <c r="H140" s="760"/>
      <c r="I140" s="760"/>
      <c r="J140" s="760">
        <v>1</v>
      </c>
      <c r="K140" s="760">
        <v>651</v>
      </c>
      <c r="L140" s="760">
        <v>1</v>
      </c>
      <c r="M140" s="760">
        <v>651</v>
      </c>
      <c r="N140" s="760">
        <v>1</v>
      </c>
      <c r="O140" s="760">
        <v>651</v>
      </c>
      <c r="P140" s="774">
        <v>1</v>
      </c>
      <c r="Q140" s="761">
        <v>651</v>
      </c>
    </row>
    <row r="141" spans="1:17" ht="14.4" customHeight="1" x14ac:dyDescent="0.3">
      <c r="A141" s="755" t="s">
        <v>4023</v>
      </c>
      <c r="B141" s="756" t="s">
        <v>4024</v>
      </c>
      <c r="C141" s="756" t="s">
        <v>3332</v>
      </c>
      <c r="D141" s="756" t="s">
        <v>4215</v>
      </c>
      <c r="E141" s="756" t="s">
        <v>4216</v>
      </c>
      <c r="F141" s="760"/>
      <c r="G141" s="760"/>
      <c r="H141" s="760"/>
      <c r="I141" s="760"/>
      <c r="J141" s="760"/>
      <c r="K141" s="760"/>
      <c r="L141" s="760"/>
      <c r="M141" s="760"/>
      <c r="N141" s="760">
        <v>1</v>
      </c>
      <c r="O141" s="760">
        <v>444</v>
      </c>
      <c r="P141" s="774"/>
      <c r="Q141" s="761">
        <v>444</v>
      </c>
    </row>
    <row r="142" spans="1:17" ht="14.4" customHeight="1" x14ac:dyDescent="0.3">
      <c r="A142" s="755" t="s">
        <v>4023</v>
      </c>
      <c r="B142" s="756" t="s">
        <v>4024</v>
      </c>
      <c r="C142" s="756" t="s">
        <v>3332</v>
      </c>
      <c r="D142" s="756" t="s">
        <v>4217</v>
      </c>
      <c r="E142" s="756" t="s">
        <v>4218</v>
      </c>
      <c r="F142" s="760">
        <v>1</v>
      </c>
      <c r="G142" s="760">
        <v>293</v>
      </c>
      <c r="H142" s="760"/>
      <c r="I142" s="760">
        <v>293</v>
      </c>
      <c r="J142" s="760"/>
      <c r="K142" s="760"/>
      <c r="L142" s="760"/>
      <c r="M142" s="760"/>
      <c r="N142" s="760">
        <v>9</v>
      </c>
      <c r="O142" s="760">
        <v>2646</v>
      </c>
      <c r="P142" s="774"/>
      <c r="Q142" s="761">
        <v>294</v>
      </c>
    </row>
    <row r="143" spans="1:17" ht="14.4" customHeight="1" x14ac:dyDescent="0.3">
      <c r="A143" s="755" t="s">
        <v>4023</v>
      </c>
      <c r="B143" s="756" t="s">
        <v>4024</v>
      </c>
      <c r="C143" s="756" t="s">
        <v>3332</v>
      </c>
      <c r="D143" s="756" t="s">
        <v>4219</v>
      </c>
      <c r="E143" s="756" t="s">
        <v>4220</v>
      </c>
      <c r="F143" s="760"/>
      <c r="G143" s="760"/>
      <c r="H143" s="760"/>
      <c r="I143" s="760"/>
      <c r="J143" s="760"/>
      <c r="K143" s="760"/>
      <c r="L143" s="760"/>
      <c r="M143" s="760"/>
      <c r="N143" s="760">
        <v>1</v>
      </c>
      <c r="O143" s="760">
        <v>374</v>
      </c>
      <c r="P143" s="774"/>
      <c r="Q143" s="761">
        <v>374</v>
      </c>
    </row>
    <row r="144" spans="1:17" ht="14.4" customHeight="1" x14ac:dyDescent="0.3">
      <c r="A144" s="755" t="s">
        <v>4023</v>
      </c>
      <c r="B144" s="756" t="s">
        <v>4024</v>
      </c>
      <c r="C144" s="756" t="s">
        <v>3332</v>
      </c>
      <c r="D144" s="756" t="s">
        <v>4221</v>
      </c>
      <c r="E144" s="756" t="s">
        <v>4222</v>
      </c>
      <c r="F144" s="760"/>
      <c r="G144" s="760"/>
      <c r="H144" s="760"/>
      <c r="I144" s="760"/>
      <c r="J144" s="760"/>
      <c r="K144" s="760"/>
      <c r="L144" s="760"/>
      <c r="M144" s="760"/>
      <c r="N144" s="760">
        <v>2</v>
      </c>
      <c r="O144" s="760">
        <v>90</v>
      </c>
      <c r="P144" s="774"/>
      <c r="Q144" s="761">
        <v>45</v>
      </c>
    </row>
    <row r="145" spans="1:17" ht="14.4" customHeight="1" x14ac:dyDescent="0.3">
      <c r="A145" s="755" t="s">
        <v>4023</v>
      </c>
      <c r="B145" s="756" t="s">
        <v>4024</v>
      </c>
      <c r="C145" s="756" t="s">
        <v>3332</v>
      </c>
      <c r="D145" s="756" t="s">
        <v>4223</v>
      </c>
      <c r="E145" s="756" t="s">
        <v>4224</v>
      </c>
      <c r="F145" s="760"/>
      <c r="G145" s="760"/>
      <c r="H145" s="760"/>
      <c r="I145" s="760"/>
      <c r="J145" s="760">
        <v>1</v>
      </c>
      <c r="K145" s="760">
        <v>310</v>
      </c>
      <c r="L145" s="760">
        <v>1</v>
      </c>
      <c r="M145" s="760">
        <v>310</v>
      </c>
      <c r="N145" s="760"/>
      <c r="O145" s="760"/>
      <c r="P145" s="774"/>
      <c r="Q145" s="761"/>
    </row>
    <row r="146" spans="1:17" ht="14.4" customHeight="1" x14ac:dyDescent="0.3">
      <c r="A146" s="755" t="s">
        <v>4023</v>
      </c>
      <c r="B146" s="756" t="s">
        <v>4024</v>
      </c>
      <c r="C146" s="756" t="s">
        <v>3332</v>
      </c>
      <c r="D146" s="756" t="s">
        <v>4225</v>
      </c>
      <c r="E146" s="756" t="s">
        <v>4226</v>
      </c>
      <c r="F146" s="760"/>
      <c r="G146" s="760"/>
      <c r="H146" s="760"/>
      <c r="I146" s="760"/>
      <c r="J146" s="760"/>
      <c r="K146" s="760"/>
      <c r="L146" s="760"/>
      <c r="M146" s="760"/>
      <c r="N146" s="760">
        <v>1</v>
      </c>
      <c r="O146" s="760">
        <v>31</v>
      </c>
      <c r="P146" s="774"/>
      <c r="Q146" s="761">
        <v>31</v>
      </c>
    </row>
    <row r="147" spans="1:17" ht="14.4" customHeight="1" x14ac:dyDescent="0.3">
      <c r="A147" s="755" t="s">
        <v>4023</v>
      </c>
      <c r="B147" s="756" t="s">
        <v>4024</v>
      </c>
      <c r="C147" s="756" t="s">
        <v>3332</v>
      </c>
      <c r="D147" s="756" t="s">
        <v>4227</v>
      </c>
      <c r="E147" s="756" t="s">
        <v>4228</v>
      </c>
      <c r="F147" s="760"/>
      <c r="G147" s="760"/>
      <c r="H147" s="760"/>
      <c r="I147" s="760"/>
      <c r="J147" s="760">
        <v>1</v>
      </c>
      <c r="K147" s="760">
        <v>528</v>
      </c>
      <c r="L147" s="760">
        <v>1</v>
      </c>
      <c r="M147" s="760">
        <v>528</v>
      </c>
      <c r="N147" s="760"/>
      <c r="O147" s="760"/>
      <c r="P147" s="774"/>
      <c r="Q147" s="761"/>
    </row>
    <row r="148" spans="1:17" ht="14.4" customHeight="1" x14ac:dyDescent="0.3">
      <c r="A148" s="755" t="s">
        <v>4023</v>
      </c>
      <c r="B148" s="756" t="s">
        <v>4024</v>
      </c>
      <c r="C148" s="756" t="s">
        <v>3332</v>
      </c>
      <c r="D148" s="756" t="s">
        <v>4229</v>
      </c>
      <c r="E148" s="756" t="s">
        <v>4230</v>
      </c>
      <c r="F148" s="760">
        <v>1</v>
      </c>
      <c r="G148" s="760">
        <v>1760</v>
      </c>
      <c r="H148" s="760">
        <v>0.99547511312217196</v>
      </c>
      <c r="I148" s="760">
        <v>1760</v>
      </c>
      <c r="J148" s="760">
        <v>1</v>
      </c>
      <c r="K148" s="760">
        <v>1768</v>
      </c>
      <c r="L148" s="760">
        <v>1</v>
      </c>
      <c r="M148" s="760">
        <v>1768</v>
      </c>
      <c r="N148" s="760"/>
      <c r="O148" s="760"/>
      <c r="P148" s="774"/>
      <c r="Q148" s="761"/>
    </row>
    <row r="149" spans="1:17" ht="14.4" customHeight="1" x14ac:dyDescent="0.3">
      <c r="A149" s="755" t="s">
        <v>4023</v>
      </c>
      <c r="B149" s="756" t="s">
        <v>4024</v>
      </c>
      <c r="C149" s="756" t="s">
        <v>3332</v>
      </c>
      <c r="D149" s="756" t="s">
        <v>4231</v>
      </c>
      <c r="E149" s="756" t="s">
        <v>4232</v>
      </c>
      <c r="F149" s="760">
        <v>2</v>
      </c>
      <c r="G149" s="760">
        <v>812</v>
      </c>
      <c r="H149" s="760"/>
      <c r="I149" s="760">
        <v>406</v>
      </c>
      <c r="J149" s="760"/>
      <c r="K149" s="760"/>
      <c r="L149" s="760"/>
      <c r="M149" s="760"/>
      <c r="N149" s="760"/>
      <c r="O149" s="760"/>
      <c r="P149" s="774"/>
      <c r="Q149" s="761"/>
    </row>
    <row r="150" spans="1:17" ht="14.4" customHeight="1" x14ac:dyDescent="0.3">
      <c r="A150" s="755" t="s">
        <v>4023</v>
      </c>
      <c r="B150" s="756" t="s">
        <v>4024</v>
      </c>
      <c r="C150" s="756" t="s">
        <v>3332</v>
      </c>
      <c r="D150" s="756" t="s">
        <v>4233</v>
      </c>
      <c r="E150" s="756" t="s">
        <v>4234</v>
      </c>
      <c r="F150" s="760"/>
      <c r="G150" s="760"/>
      <c r="H150" s="760"/>
      <c r="I150" s="760"/>
      <c r="J150" s="760"/>
      <c r="K150" s="760"/>
      <c r="L150" s="760"/>
      <c r="M150" s="760"/>
      <c r="N150" s="760">
        <v>1</v>
      </c>
      <c r="O150" s="760">
        <v>190</v>
      </c>
      <c r="P150" s="774"/>
      <c r="Q150" s="761">
        <v>190</v>
      </c>
    </row>
    <row r="151" spans="1:17" ht="14.4" customHeight="1" x14ac:dyDescent="0.3">
      <c r="A151" s="755" t="s">
        <v>4023</v>
      </c>
      <c r="B151" s="756" t="s">
        <v>4024</v>
      </c>
      <c r="C151" s="756" t="s">
        <v>3332</v>
      </c>
      <c r="D151" s="756" t="s">
        <v>4235</v>
      </c>
      <c r="E151" s="756" t="s">
        <v>4236</v>
      </c>
      <c r="F151" s="760"/>
      <c r="G151" s="760"/>
      <c r="H151" s="760"/>
      <c r="I151" s="760"/>
      <c r="J151" s="760">
        <v>208</v>
      </c>
      <c r="K151" s="760">
        <v>7696</v>
      </c>
      <c r="L151" s="760">
        <v>1</v>
      </c>
      <c r="M151" s="760">
        <v>37</v>
      </c>
      <c r="N151" s="760">
        <v>578</v>
      </c>
      <c r="O151" s="760">
        <v>21386</v>
      </c>
      <c r="P151" s="774">
        <v>2.7788461538461537</v>
      </c>
      <c r="Q151" s="761">
        <v>37</v>
      </c>
    </row>
    <row r="152" spans="1:17" ht="14.4" customHeight="1" x14ac:dyDescent="0.3">
      <c r="A152" s="755" t="s">
        <v>4023</v>
      </c>
      <c r="B152" s="756" t="s">
        <v>4024</v>
      </c>
      <c r="C152" s="756" t="s">
        <v>3332</v>
      </c>
      <c r="D152" s="756" t="s">
        <v>4237</v>
      </c>
      <c r="E152" s="756" t="s">
        <v>4238</v>
      </c>
      <c r="F152" s="760"/>
      <c r="G152" s="760"/>
      <c r="H152" s="760"/>
      <c r="I152" s="760"/>
      <c r="J152" s="760">
        <v>3</v>
      </c>
      <c r="K152" s="760">
        <v>513</v>
      </c>
      <c r="L152" s="760">
        <v>1</v>
      </c>
      <c r="M152" s="760">
        <v>171</v>
      </c>
      <c r="N152" s="760"/>
      <c r="O152" s="760"/>
      <c r="P152" s="774"/>
      <c r="Q152" s="761"/>
    </row>
    <row r="153" spans="1:17" ht="14.4" customHeight="1" x14ac:dyDescent="0.3">
      <c r="A153" s="755" t="s">
        <v>4023</v>
      </c>
      <c r="B153" s="756" t="s">
        <v>4024</v>
      </c>
      <c r="C153" s="756" t="s">
        <v>3332</v>
      </c>
      <c r="D153" s="756" t="s">
        <v>4239</v>
      </c>
      <c r="E153" s="756" t="s">
        <v>4240</v>
      </c>
      <c r="F153" s="760"/>
      <c r="G153" s="760"/>
      <c r="H153" s="760"/>
      <c r="I153" s="760"/>
      <c r="J153" s="760"/>
      <c r="K153" s="760"/>
      <c r="L153" s="760"/>
      <c r="M153" s="760"/>
      <c r="N153" s="760">
        <v>52</v>
      </c>
      <c r="O153" s="760">
        <v>4836</v>
      </c>
      <c r="P153" s="774"/>
      <c r="Q153" s="761">
        <v>93</v>
      </c>
    </row>
    <row r="154" spans="1:17" ht="14.4" customHeight="1" x14ac:dyDescent="0.3">
      <c r="A154" s="755" t="s">
        <v>4023</v>
      </c>
      <c r="B154" s="756" t="s">
        <v>4241</v>
      </c>
      <c r="C154" s="756" t="s">
        <v>3332</v>
      </c>
      <c r="D154" s="756" t="s">
        <v>4242</v>
      </c>
      <c r="E154" s="756" t="s">
        <v>4243</v>
      </c>
      <c r="F154" s="760">
        <v>1</v>
      </c>
      <c r="G154" s="760">
        <v>1037</v>
      </c>
      <c r="H154" s="760"/>
      <c r="I154" s="760">
        <v>1037</v>
      </c>
      <c r="J154" s="760"/>
      <c r="K154" s="760"/>
      <c r="L154" s="760"/>
      <c r="M154" s="760"/>
      <c r="N154" s="760"/>
      <c r="O154" s="760"/>
      <c r="P154" s="774"/>
      <c r="Q154" s="761"/>
    </row>
    <row r="155" spans="1:17" ht="14.4" customHeight="1" x14ac:dyDescent="0.3">
      <c r="A155" s="755" t="s">
        <v>4244</v>
      </c>
      <c r="B155" s="756" t="s">
        <v>3938</v>
      </c>
      <c r="C155" s="756" t="s">
        <v>3324</v>
      </c>
      <c r="D155" s="756" t="s">
        <v>4245</v>
      </c>
      <c r="E155" s="756" t="s">
        <v>4246</v>
      </c>
      <c r="F155" s="760">
        <v>1.34</v>
      </c>
      <c r="G155" s="760">
        <v>3424.1</v>
      </c>
      <c r="H155" s="760">
        <v>1.8872011375786768</v>
      </c>
      <c r="I155" s="760">
        <v>2555.2985074626863</v>
      </c>
      <c r="J155" s="760">
        <v>0.67</v>
      </c>
      <c r="K155" s="760">
        <v>1814.38</v>
      </c>
      <c r="L155" s="760">
        <v>1</v>
      </c>
      <c r="M155" s="760">
        <v>2708.0298507462685</v>
      </c>
      <c r="N155" s="760">
        <v>0.67</v>
      </c>
      <c r="O155" s="760">
        <v>1814.38</v>
      </c>
      <c r="P155" s="774">
        <v>1</v>
      </c>
      <c r="Q155" s="761">
        <v>2708.0298507462685</v>
      </c>
    </row>
    <row r="156" spans="1:17" ht="14.4" customHeight="1" x14ac:dyDescent="0.3">
      <c r="A156" s="755" t="s">
        <v>4244</v>
      </c>
      <c r="B156" s="756" t="s">
        <v>3938</v>
      </c>
      <c r="C156" s="756" t="s">
        <v>3324</v>
      </c>
      <c r="D156" s="756" t="s">
        <v>4247</v>
      </c>
      <c r="E156" s="756" t="s">
        <v>4246</v>
      </c>
      <c r="F156" s="760">
        <v>0.2</v>
      </c>
      <c r="G156" s="760">
        <v>1277.6500000000001</v>
      </c>
      <c r="H156" s="760">
        <v>0.94359758349211986</v>
      </c>
      <c r="I156" s="760">
        <v>6388.25</v>
      </c>
      <c r="J156" s="760">
        <v>0.2</v>
      </c>
      <c r="K156" s="760">
        <v>1354.02</v>
      </c>
      <c r="L156" s="760">
        <v>1</v>
      </c>
      <c r="M156" s="760">
        <v>6770.0999999999995</v>
      </c>
      <c r="N156" s="760">
        <v>0.2</v>
      </c>
      <c r="O156" s="760">
        <v>1354.02</v>
      </c>
      <c r="P156" s="774">
        <v>1</v>
      </c>
      <c r="Q156" s="761">
        <v>6770.0999999999995</v>
      </c>
    </row>
    <row r="157" spans="1:17" ht="14.4" customHeight="1" x14ac:dyDescent="0.3">
      <c r="A157" s="755" t="s">
        <v>4244</v>
      </c>
      <c r="B157" s="756" t="s">
        <v>3938</v>
      </c>
      <c r="C157" s="756" t="s">
        <v>3324</v>
      </c>
      <c r="D157" s="756" t="s">
        <v>4248</v>
      </c>
      <c r="E157" s="756" t="s">
        <v>4249</v>
      </c>
      <c r="F157" s="760">
        <v>0.1</v>
      </c>
      <c r="G157" s="760">
        <v>494.39</v>
      </c>
      <c r="H157" s="760"/>
      <c r="I157" s="760">
        <v>4943.8999999999996</v>
      </c>
      <c r="J157" s="760"/>
      <c r="K157" s="760"/>
      <c r="L157" s="760"/>
      <c r="M157" s="760"/>
      <c r="N157" s="760"/>
      <c r="O157" s="760"/>
      <c r="P157" s="774"/>
      <c r="Q157" s="761"/>
    </row>
    <row r="158" spans="1:17" ht="14.4" customHeight="1" x14ac:dyDescent="0.3">
      <c r="A158" s="755" t="s">
        <v>4244</v>
      </c>
      <c r="B158" s="756" t="s">
        <v>3938</v>
      </c>
      <c r="C158" s="756" t="s">
        <v>3324</v>
      </c>
      <c r="D158" s="756" t="s">
        <v>4250</v>
      </c>
      <c r="E158" s="756" t="s">
        <v>3959</v>
      </c>
      <c r="F158" s="760"/>
      <c r="G158" s="760"/>
      <c r="H158" s="760"/>
      <c r="I158" s="760"/>
      <c r="J158" s="760">
        <v>1.7</v>
      </c>
      <c r="K158" s="760">
        <v>1708.21</v>
      </c>
      <c r="L158" s="760">
        <v>1</v>
      </c>
      <c r="M158" s="760">
        <v>1004.8294117647059</v>
      </c>
      <c r="N158" s="760">
        <v>1.2</v>
      </c>
      <c r="O158" s="760">
        <v>1205.79</v>
      </c>
      <c r="P158" s="774">
        <v>0.7058792537217321</v>
      </c>
      <c r="Q158" s="761">
        <v>1004.825</v>
      </c>
    </row>
    <row r="159" spans="1:17" ht="14.4" customHeight="1" x14ac:dyDescent="0.3">
      <c r="A159" s="755" t="s">
        <v>4244</v>
      </c>
      <c r="B159" s="756" t="s">
        <v>3938</v>
      </c>
      <c r="C159" s="756" t="s">
        <v>3324</v>
      </c>
      <c r="D159" s="756" t="s">
        <v>4251</v>
      </c>
      <c r="E159" s="756" t="s">
        <v>4249</v>
      </c>
      <c r="F159" s="760"/>
      <c r="G159" s="760"/>
      <c r="H159" s="760"/>
      <c r="I159" s="760"/>
      <c r="J159" s="760">
        <v>0.12</v>
      </c>
      <c r="K159" s="760">
        <v>1186.55</v>
      </c>
      <c r="L159" s="760">
        <v>1</v>
      </c>
      <c r="M159" s="760">
        <v>9887.9166666666661</v>
      </c>
      <c r="N159" s="760">
        <v>0.12000000000000001</v>
      </c>
      <c r="O159" s="760">
        <v>1186.54</v>
      </c>
      <c r="P159" s="774">
        <v>0.99999157220513257</v>
      </c>
      <c r="Q159" s="761">
        <v>9887.8333333333321</v>
      </c>
    </row>
    <row r="160" spans="1:17" ht="14.4" customHeight="1" x14ac:dyDescent="0.3">
      <c r="A160" s="755" t="s">
        <v>4244</v>
      </c>
      <c r="B160" s="756" t="s">
        <v>3938</v>
      </c>
      <c r="C160" s="756" t="s">
        <v>3324</v>
      </c>
      <c r="D160" s="756" t="s">
        <v>4252</v>
      </c>
      <c r="E160" s="756" t="s">
        <v>4253</v>
      </c>
      <c r="F160" s="760">
        <v>1</v>
      </c>
      <c r="G160" s="760">
        <v>932.82</v>
      </c>
      <c r="H160" s="760">
        <v>1</v>
      </c>
      <c r="I160" s="760">
        <v>932.82</v>
      </c>
      <c r="J160" s="760">
        <v>1</v>
      </c>
      <c r="K160" s="760">
        <v>932.82</v>
      </c>
      <c r="L160" s="760">
        <v>1</v>
      </c>
      <c r="M160" s="760">
        <v>932.82</v>
      </c>
      <c r="N160" s="760">
        <v>1</v>
      </c>
      <c r="O160" s="760">
        <v>843.46</v>
      </c>
      <c r="P160" s="774">
        <v>0.90420445530756199</v>
      </c>
      <c r="Q160" s="761">
        <v>843.46</v>
      </c>
    </row>
    <row r="161" spans="1:17" ht="14.4" customHeight="1" x14ac:dyDescent="0.3">
      <c r="A161" s="755" t="s">
        <v>4244</v>
      </c>
      <c r="B161" s="756" t="s">
        <v>3938</v>
      </c>
      <c r="C161" s="756" t="s">
        <v>3324</v>
      </c>
      <c r="D161" s="756" t="s">
        <v>4254</v>
      </c>
      <c r="E161" s="756" t="s">
        <v>3961</v>
      </c>
      <c r="F161" s="760">
        <v>0.06</v>
      </c>
      <c r="G161" s="760">
        <v>531.24</v>
      </c>
      <c r="H161" s="760">
        <v>0.54545454545454541</v>
      </c>
      <c r="I161" s="760">
        <v>8854</v>
      </c>
      <c r="J161" s="760">
        <v>0.11</v>
      </c>
      <c r="K161" s="760">
        <v>973.94</v>
      </c>
      <c r="L161" s="760">
        <v>1</v>
      </c>
      <c r="M161" s="760">
        <v>8854</v>
      </c>
      <c r="N161" s="760">
        <v>0.05</v>
      </c>
      <c r="O161" s="760">
        <v>454.76</v>
      </c>
      <c r="P161" s="774">
        <v>0.46692814752448814</v>
      </c>
      <c r="Q161" s="761">
        <v>9095.1999999999989</v>
      </c>
    </row>
    <row r="162" spans="1:17" ht="14.4" customHeight="1" x14ac:dyDescent="0.3">
      <c r="A162" s="755" t="s">
        <v>4244</v>
      </c>
      <c r="B162" s="756" t="s">
        <v>3938</v>
      </c>
      <c r="C162" s="756" t="s">
        <v>3324</v>
      </c>
      <c r="D162" s="756" t="s">
        <v>4255</v>
      </c>
      <c r="E162" s="756" t="s">
        <v>4256</v>
      </c>
      <c r="F162" s="760">
        <v>0.2</v>
      </c>
      <c r="G162" s="760">
        <v>389.86</v>
      </c>
      <c r="H162" s="760"/>
      <c r="I162" s="760">
        <v>1949.3</v>
      </c>
      <c r="J162" s="760"/>
      <c r="K162" s="760"/>
      <c r="L162" s="760"/>
      <c r="M162" s="760"/>
      <c r="N162" s="760"/>
      <c r="O162" s="760"/>
      <c r="P162" s="774"/>
      <c r="Q162" s="761"/>
    </row>
    <row r="163" spans="1:17" ht="14.4" customHeight="1" x14ac:dyDescent="0.3">
      <c r="A163" s="755" t="s">
        <v>4244</v>
      </c>
      <c r="B163" s="756" t="s">
        <v>3938</v>
      </c>
      <c r="C163" s="756" t="s">
        <v>3324</v>
      </c>
      <c r="D163" s="756" t="s">
        <v>3960</v>
      </c>
      <c r="E163" s="756" t="s">
        <v>3961</v>
      </c>
      <c r="F163" s="760">
        <v>0.85</v>
      </c>
      <c r="G163" s="760">
        <v>1505.18</v>
      </c>
      <c r="H163" s="760">
        <v>2.4285714285714288</v>
      </c>
      <c r="I163" s="760">
        <v>1770.8000000000002</v>
      </c>
      <c r="J163" s="760">
        <v>0.35</v>
      </c>
      <c r="K163" s="760">
        <v>619.78</v>
      </c>
      <c r="L163" s="760">
        <v>1</v>
      </c>
      <c r="M163" s="760">
        <v>1770.8</v>
      </c>
      <c r="N163" s="760">
        <v>0.5</v>
      </c>
      <c r="O163" s="760">
        <v>909.52</v>
      </c>
      <c r="P163" s="774">
        <v>1.4674884636483914</v>
      </c>
      <c r="Q163" s="761">
        <v>1819.04</v>
      </c>
    </row>
    <row r="164" spans="1:17" ht="14.4" customHeight="1" x14ac:dyDescent="0.3">
      <c r="A164" s="755" t="s">
        <v>4244</v>
      </c>
      <c r="B164" s="756" t="s">
        <v>3938</v>
      </c>
      <c r="C164" s="756" t="s">
        <v>3324</v>
      </c>
      <c r="D164" s="756" t="s">
        <v>3962</v>
      </c>
      <c r="E164" s="756" t="s">
        <v>3963</v>
      </c>
      <c r="F164" s="760">
        <v>0.1</v>
      </c>
      <c r="G164" s="760">
        <v>90.38</v>
      </c>
      <c r="H164" s="760">
        <v>1</v>
      </c>
      <c r="I164" s="760">
        <v>903.8</v>
      </c>
      <c r="J164" s="760">
        <v>0.1</v>
      </c>
      <c r="K164" s="760">
        <v>90.38</v>
      </c>
      <c r="L164" s="760">
        <v>1</v>
      </c>
      <c r="M164" s="760">
        <v>903.8</v>
      </c>
      <c r="N164" s="760">
        <v>0.05</v>
      </c>
      <c r="O164" s="760">
        <v>45.19</v>
      </c>
      <c r="P164" s="774">
        <v>0.5</v>
      </c>
      <c r="Q164" s="761">
        <v>903.8</v>
      </c>
    </row>
    <row r="165" spans="1:17" ht="14.4" customHeight="1" x14ac:dyDescent="0.3">
      <c r="A165" s="755" t="s">
        <v>4244</v>
      </c>
      <c r="B165" s="756" t="s">
        <v>3938</v>
      </c>
      <c r="C165" s="756" t="s">
        <v>3324</v>
      </c>
      <c r="D165" s="756" t="s">
        <v>4257</v>
      </c>
      <c r="E165" s="756" t="s">
        <v>3961</v>
      </c>
      <c r="F165" s="760">
        <v>9.0000000000000011E-2</v>
      </c>
      <c r="G165" s="760">
        <v>3010.37</v>
      </c>
      <c r="H165" s="760"/>
      <c r="I165" s="760">
        <v>33448.555555555547</v>
      </c>
      <c r="J165" s="760"/>
      <c r="K165" s="760"/>
      <c r="L165" s="760"/>
      <c r="M165" s="760"/>
      <c r="N165" s="760"/>
      <c r="O165" s="760"/>
      <c r="P165" s="774"/>
      <c r="Q165" s="761"/>
    </row>
    <row r="166" spans="1:17" ht="14.4" customHeight="1" x14ac:dyDescent="0.3">
      <c r="A166" s="755" t="s">
        <v>4244</v>
      </c>
      <c r="B166" s="756" t="s">
        <v>3938</v>
      </c>
      <c r="C166" s="756" t="s">
        <v>3484</v>
      </c>
      <c r="D166" s="756" t="s">
        <v>3485</v>
      </c>
      <c r="E166" s="756" t="s">
        <v>3486</v>
      </c>
      <c r="F166" s="760">
        <v>1</v>
      </c>
      <c r="G166" s="760">
        <v>1707.31</v>
      </c>
      <c r="H166" s="760">
        <v>1</v>
      </c>
      <c r="I166" s="760">
        <v>1707.31</v>
      </c>
      <c r="J166" s="760">
        <v>1</v>
      </c>
      <c r="K166" s="760">
        <v>1707.31</v>
      </c>
      <c r="L166" s="760">
        <v>1</v>
      </c>
      <c r="M166" s="760">
        <v>1707.31</v>
      </c>
      <c r="N166" s="760"/>
      <c r="O166" s="760"/>
      <c r="P166" s="774"/>
      <c r="Q166" s="761"/>
    </row>
    <row r="167" spans="1:17" ht="14.4" customHeight="1" x14ac:dyDescent="0.3">
      <c r="A167" s="755" t="s">
        <v>4244</v>
      </c>
      <c r="B167" s="756" t="s">
        <v>3938</v>
      </c>
      <c r="C167" s="756" t="s">
        <v>3484</v>
      </c>
      <c r="D167" s="756" t="s">
        <v>4258</v>
      </c>
      <c r="E167" s="756" t="s">
        <v>4259</v>
      </c>
      <c r="F167" s="760"/>
      <c r="G167" s="760"/>
      <c r="H167" s="760"/>
      <c r="I167" s="760"/>
      <c r="J167" s="760">
        <v>1</v>
      </c>
      <c r="K167" s="760">
        <v>2141.85</v>
      </c>
      <c r="L167" s="760">
        <v>1</v>
      </c>
      <c r="M167" s="760">
        <v>2141.85</v>
      </c>
      <c r="N167" s="760"/>
      <c r="O167" s="760"/>
      <c r="P167" s="774"/>
      <c r="Q167" s="761"/>
    </row>
    <row r="168" spans="1:17" ht="14.4" customHeight="1" x14ac:dyDescent="0.3">
      <c r="A168" s="755" t="s">
        <v>4244</v>
      </c>
      <c r="B168" s="756" t="s">
        <v>3938</v>
      </c>
      <c r="C168" s="756" t="s">
        <v>3484</v>
      </c>
      <c r="D168" s="756" t="s">
        <v>4260</v>
      </c>
      <c r="E168" s="756" t="s">
        <v>4261</v>
      </c>
      <c r="F168" s="760"/>
      <c r="G168" s="760"/>
      <c r="H168" s="760"/>
      <c r="I168" s="760"/>
      <c r="J168" s="760">
        <v>1</v>
      </c>
      <c r="K168" s="760">
        <v>6890.78</v>
      </c>
      <c r="L168" s="760">
        <v>1</v>
      </c>
      <c r="M168" s="760">
        <v>6890.78</v>
      </c>
      <c r="N168" s="760"/>
      <c r="O168" s="760"/>
      <c r="P168" s="774"/>
      <c r="Q168" s="761"/>
    </row>
    <row r="169" spans="1:17" ht="14.4" customHeight="1" x14ac:dyDescent="0.3">
      <c r="A169" s="755" t="s">
        <v>4244</v>
      </c>
      <c r="B169" s="756" t="s">
        <v>3938</v>
      </c>
      <c r="C169" s="756" t="s">
        <v>3484</v>
      </c>
      <c r="D169" s="756" t="s">
        <v>4262</v>
      </c>
      <c r="E169" s="756" t="s">
        <v>4263</v>
      </c>
      <c r="F169" s="760">
        <v>1</v>
      </c>
      <c r="G169" s="760">
        <v>4137.8900000000003</v>
      </c>
      <c r="H169" s="760"/>
      <c r="I169" s="760">
        <v>4137.8900000000003</v>
      </c>
      <c r="J169" s="760"/>
      <c r="K169" s="760"/>
      <c r="L169" s="760"/>
      <c r="M169" s="760"/>
      <c r="N169" s="760"/>
      <c r="O169" s="760"/>
      <c r="P169" s="774"/>
      <c r="Q169" s="761"/>
    </row>
    <row r="170" spans="1:17" ht="14.4" customHeight="1" x14ac:dyDescent="0.3">
      <c r="A170" s="755" t="s">
        <v>4244</v>
      </c>
      <c r="B170" s="756" t="s">
        <v>3938</v>
      </c>
      <c r="C170" s="756" t="s">
        <v>3484</v>
      </c>
      <c r="D170" s="756" t="s">
        <v>4264</v>
      </c>
      <c r="E170" s="756" t="s">
        <v>4265</v>
      </c>
      <c r="F170" s="760"/>
      <c r="G170" s="760"/>
      <c r="H170" s="760"/>
      <c r="I170" s="760"/>
      <c r="J170" s="760">
        <v>1</v>
      </c>
      <c r="K170" s="760">
        <v>1002.8</v>
      </c>
      <c r="L170" s="760">
        <v>1</v>
      </c>
      <c r="M170" s="760">
        <v>1002.8</v>
      </c>
      <c r="N170" s="760"/>
      <c r="O170" s="760"/>
      <c r="P170" s="774"/>
      <c r="Q170" s="761"/>
    </row>
    <row r="171" spans="1:17" ht="14.4" customHeight="1" x14ac:dyDescent="0.3">
      <c r="A171" s="755" t="s">
        <v>4244</v>
      </c>
      <c r="B171" s="756" t="s">
        <v>3938</v>
      </c>
      <c r="C171" s="756" t="s">
        <v>3484</v>
      </c>
      <c r="D171" s="756" t="s">
        <v>4266</v>
      </c>
      <c r="E171" s="756" t="s">
        <v>4267</v>
      </c>
      <c r="F171" s="760"/>
      <c r="G171" s="760"/>
      <c r="H171" s="760"/>
      <c r="I171" s="760"/>
      <c r="J171" s="760">
        <v>1</v>
      </c>
      <c r="K171" s="760">
        <v>7650</v>
      </c>
      <c r="L171" s="760">
        <v>1</v>
      </c>
      <c r="M171" s="760">
        <v>7650</v>
      </c>
      <c r="N171" s="760"/>
      <c r="O171" s="760"/>
      <c r="P171" s="774"/>
      <c r="Q171" s="761"/>
    </row>
    <row r="172" spans="1:17" ht="14.4" customHeight="1" x14ac:dyDescent="0.3">
      <c r="A172" s="755" t="s">
        <v>4244</v>
      </c>
      <c r="B172" s="756" t="s">
        <v>3938</v>
      </c>
      <c r="C172" s="756" t="s">
        <v>3484</v>
      </c>
      <c r="D172" s="756" t="s">
        <v>4268</v>
      </c>
      <c r="E172" s="756" t="s">
        <v>4269</v>
      </c>
      <c r="F172" s="760"/>
      <c r="G172" s="760"/>
      <c r="H172" s="760"/>
      <c r="I172" s="760"/>
      <c r="J172" s="760">
        <v>1</v>
      </c>
      <c r="K172" s="760">
        <v>1146.33</v>
      </c>
      <c r="L172" s="760">
        <v>1</v>
      </c>
      <c r="M172" s="760">
        <v>1146.33</v>
      </c>
      <c r="N172" s="760"/>
      <c r="O172" s="760"/>
      <c r="P172" s="774"/>
      <c r="Q172" s="761"/>
    </row>
    <row r="173" spans="1:17" ht="14.4" customHeight="1" x14ac:dyDescent="0.3">
      <c r="A173" s="755" t="s">
        <v>4244</v>
      </c>
      <c r="B173" s="756" t="s">
        <v>3938</v>
      </c>
      <c r="C173" s="756" t="s">
        <v>3484</v>
      </c>
      <c r="D173" s="756" t="s">
        <v>4270</v>
      </c>
      <c r="E173" s="756" t="s">
        <v>4271</v>
      </c>
      <c r="F173" s="760"/>
      <c r="G173" s="760"/>
      <c r="H173" s="760"/>
      <c r="I173" s="760"/>
      <c r="J173" s="760">
        <v>1</v>
      </c>
      <c r="K173" s="760">
        <v>6587.13</v>
      </c>
      <c r="L173" s="760">
        <v>1</v>
      </c>
      <c r="M173" s="760">
        <v>6587.13</v>
      </c>
      <c r="N173" s="760"/>
      <c r="O173" s="760"/>
      <c r="P173" s="774"/>
      <c r="Q173" s="761"/>
    </row>
    <row r="174" spans="1:17" ht="14.4" customHeight="1" x14ac:dyDescent="0.3">
      <c r="A174" s="755" t="s">
        <v>4244</v>
      </c>
      <c r="B174" s="756" t="s">
        <v>3938</v>
      </c>
      <c r="C174" s="756" t="s">
        <v>3332</v>
      </c>
      <c r="D174" s="756" t="s">
        <v>4272</v>
      </c>
      <c r="E174" s="756" t="s">
        <v>4273</v>
      </c>
      <c r="F174" s="760">
        <v>2</v>
      </c>
      <c r="G174" s="760">
        <v>414</v>
      </c>
      <c r="H174" s="760"/>
      <c r="I174" s="760">
        <v>207</v>
      </c>
      <c r="J174" s="760"/>
      <c r="K174" s="760"/>
      <c r="L174" s="760"/>
      <c r="M174" s="760"/>
      <c r="N174" s="760"/>
      <c r="O174" s="760"/>
      <c r="P174" s="774"/>
      <c r="Q174" s="761"/>
    </row>
    <row r="175" spans="1:17" ht="14.4" customHeight="1" x14ac:dyDescent="0.3">
      <c r="A175" s="755" t="s">
        <v>4244</v>
      </c>
      <c r="B175" s="756" t="s">
        <v>3938</v>
      </c>
      <c r="C175" s="756" t="s">
        <v>3332</v>
      </c>
      <c r="D175" s="756" t="s">
        <v>4274</v>
      </c>
      <c r="E175" s="756" t="s">
        <v>4275</v>
      </c>
      <c r="F175" s="760">
        <v>4</v>
      </c>
      <c r="G175" s="760">
        <v>604</v>
      </c>
      <c r="H175" s="760">
        <v>1.9483870967741936</v>
      </c>
      <c r="I175" s="760">
        <v>151</v>
      </c>
      <c r="J175" s="760">
        <v>2</v>
      </c>
      <c r="K175" s="760">
        <v>310</v>
      </c>
      <c r="L175" s="760">
        <v>1</v>
      </c>
      <c r="M175" s="760">
        <v>155</v>
      </c>
      <c r="N175" s="760">
        <v>1</v>
      </c>
      <c r="O175" s="760">
        <v>155</v>
      </c>
      <c r="P175" s="774">
        <v>0.5</v>
      </c>
      <c r="Q175" s="761">
        <v>155</v>
      </c>
    </row>
    <row r="176" spans="1:17" ht="14.4" customHeight="1" x14ac:dyDescent="0.3">
      <c r="A176" s="755" t="s">
        <v>4244</v>
      </c>
      <c r="B176" s="756" t="s">
        <v>3938</v>
      </c>
      <c r="C176" s="756" t="s">
        <v>3332</v>
      </c>
      <c r="D176" s="756" t="s">
        <v>4276</v>
      </c>
      <c r="E176" s="756" t="s">
        <v>4277</v>
      </c>
      <c r="F176" s="760">
        <v>10</v>
      </c>
      <c r="G176" s="760">
        <v>1830</v>
      </c>
      <c r="H176" s="760">
        <v>0.69900687547746376</v>
      </c>
      <c r="I176" s="760">
        <v>183</v>
      </c>
      <c r="J176" s="760">
        <v>14</v>
      </c>
      <c r="K176" s="760">
        <v>2618</v>
      </c>
      <c r="L176" s="760">
        <v>1</v>
      </c>
      <c r="M176" s="760">
        <v>187</v>
      </c>
      <c r="N176" s="760">
        <v>6</v>
      </c>
      <c r="O176" s="760">
        <v>1122</v>
      </c>
      <c r="P176" s="774">
        <v>0.42857142857142855</v>
      </c>
      <c r="Q176" s="761">
        <v>187</v>
      </c>
    </row>
    <row r="177" spans="1:17" ht="14.4" customHeight="1" x14ac:dyDescent="0.3">
      <c r="A177" s="755" t="s">
        <v>4244</v>
      </c>
      <c r="B177" s="756" t="s">
        <v>3938</v>
      </c>
      <c r="C177" s="756" t="s">
        <v>3332</v>
      </c>
      <c r="D177" s="756" t="s">
        <v>4278</v>
      </c>
      <c r="E177" s="756" t="s">
        <v>4279</v>
      </c>
      <c r="F177" s="760">
        <v>39</v>
      </c>
      <c r="G177" s="760">
        <v>4875</v>
      </c>
      <c r="H177" s="760">
        <v>1.1541193181818181</v>
      </c>
      <c r="I177" s="760">
        <v>125</v>
      </c>
      <c r="J177" s="760">
        <v>33</v>
      </c>
      <c r="K177" s="760">
        <v>4224</v>
      </c>
      <c r="L177" s="760">
        <v>1</v>
      </c>
      <c r="M177" s="760">
        <v>128</v>
      </c>
      <c r="N177" s="760">
        <v>29</v>
      </c>
      <c r="O177" s="760">
        <v>3712</v>
      </c>
      <c r="P177" s="774">
        <v>0.87878787878787878</v>
      </c>
      <c r="Q177" s="761">
        <v>128</v>
      </c>
    </row>
    <row r="178" spans="1:17" ht="14.4" customHeight="1" x14ac:dyDescent="0.3">
      <c r="A178" s="755" t="s">
        <v>4244</v>
      </c>
      <c r="B178" s="756" t="s">
        <v>3938</v>
      </c>
      <c r="C178" s="756" t="s">
        <v>3332</v>
      </c>
      <c r="D178" s="756" t="s">
        <v>4280</v>
      </c>
      <c r="E178" s="756" t="s">
        <v>4281</v>
      </c>
      <c r="F178" s="760">
        <v>24</v>
      </c>
      <c r="G178" s="760">
        <v>5256</v>
      </c>
      <c r="H178" s="760">
        <v>1.3094170403587444</v>
      </c>
      <c r="I178" s="760">
        <v>219</v>
      </c>
      <c r="J178" s="760">
        <v>18</v>
      </c>
      <c r="K178" s="760">
        <v>4014</v>
      </c>
      <c r="L178" s="760">
        <v>1</v>
      </c>
      <c r="M178" s="760">
        <v>223</v>
      </c>
      <c r="N178" s="760">
        <v>25</v>
      </c>
      <c r="O178" s="760">
        <v>5575</v>
      </c>
      <c r="P178" s="774">
        <v>1.3888888888888888</v>
      </c>
      <c r="Q178" s="761">
        <v>223</v>
      </c>
    </row>
    <row r="179" spans="1:17" ht="14.4" customHeight="1" x14ac:dyDescent="0.3">
      <c r="A179" s="755" t="s">
        <v>4244</v>
      </c>
      <c r="B179" s="756" t="s">
        <v>3938</v>
      </c>
      <c r="C179" s="756" t="s">
        <v>3332</v>
      </c>
      <c r="D179" s="756" t="s">
        <v>4282</v>
      </c>
      <c r="E179" s="756" t="s">
        <v>4283</v>
      </c>
      <c r="F179" s="760">
        <v>2</v>
      </c>
      <c r="G179" s="760">
        <v>438</v>
      </c>
      <c r="H179" s="760">
        <v>0.98206278026905824</v>
      </c>
      <c r="I179" s="760">
        <v>219</v>
      </c>
      <c r="J179" s="760">
        <v>2</v>
      </c>
      <c r="K179" s="760">
        <v>446</v>
      </c>
      <c r="L179" s="760">
        <v>1</v>
      </c>
      <c r="M179" s="760">
        <v>223</v>
      </c>
      <c r="N179" s="760"/>
      <c r="O179" s="760"/>
      <c r="P179" s="774"/>
      <c r="Q179" s="761"/>
    </row>
    <row r="180" spans="1:17" ht="14.4" customHeight="1" x14ac:dyDescent="0.3">
      <c r="A180" s="755" t="s">
        <v>4244</v>
      </c>
      <c r="B180" s="756" t="s">
        <v>3938</v>
      </c>
      <c r="C180" s="756" t="s">
        <v>3332</v>
      </c>
      <c r="D180" s="756" t="s">
        <v>4284</v>
      </c>
      <c r="E180" s="756" t="s">
        <v>4285</v>
      </c>
      <c r="F180" s="760">
        <v>6</v>
      </c>
      <c r="G180" s="760">
        <v>1326</v>
      </c>
      <c r="H180" s="760">
        <v>0.49111111111111111</v>
      </c>
      <c r="I180" s="760">
        <v>221</v>
      </c>
      <c r="J180" s="760">
        <v>12</v>
      </c>
      <c r="K180" s="760">
        <v>2700</v>
      </c>
      <c r="L180" s="760">
        <v>1</v>
      </c>
      <c r="M180" s="760">
        <v>225</v>
      </c>
      <c r="N180" s="760">
        <v>10</v>
      </c>
      <c r="O180" s="760">
        <v>2250</v>
      </c>
      <c r="P180" s="774">
        <v>0.83333333333333337</v>
      </c>
      <c r="Q180" s="761">
        <v>225</v>
      </c>
    </row>
    <row r="181" spans="1:17" ht="14.4" customHeight="1" x14ac:dyDescent="0.3">
      <c r="A181" s="755" t="s">
        <v>4244</v>
      </c>
      <c r="B181" s="756" t="s">
        <v>3938</v>
      </c>
      <c r="C181" s="756" t="s">
        <v>3332</v>
      </c>
      <c r="D181" s="756" t="s">
        <v>4286</v>
      </c>
      <c r="E181" s="756" t="s">
        <v>4287</v>
      </c>
      <c r="F181" s="760"/>
      <c r="G181" s="760"/>
      <c r="H181" s="760"/>
      <c r="I181" s="760"/>
      <c r="J181" s="760"/>
      <c r="K181" s="760"/>
      <c r="L181" s="760"/>
      <c r="M181" s="760"/>
      <c r="N181" s="760">
        <v>1</v>
      </c>
      <c r="O181" s="760">
        <v>350</v>
      </c>
      <c r="P181" s="774"/>
      <c r="Q181" s="761">
        <v>350</v>
      </c>
    </row>
    <row r="182" spans="1:17" ht="14.4" customHeight="1" x14ac:dyDescent="0.3">
      <c r="A182" s="755" t="s">
        <v>4244</v>
      </c>
      <c r="B182" s="756" t="s">
        <v>3938</v>
      </c>
      <c r="C182" s="756" t="s">
        <v>3332</v>
      </c>
      <c r="D182" s="756" t="s">
        <v>4288</v>
      </c>
      <c r="E182" s="756" t="s">
        <v>4289</v>
      </c>
      <c r="F182" s="760"/>
      <c r="G182" s="760"/>
      <c r="H182" s="760"/>
      <c r="I182" s="760"/>
      <c r="J182" s="760">
        <v>1</v>
      </c>
      <c r="K182" s="760">
        <v>4164</v>
      </c>
      <c r="L182" s="760">
        <v>1</v>
      </c>
      <c r="M182" s="760">
        <v>4164</v>
      </c>
      <c r="N182" s="760"/>
      <c r="O182" s="760"/>
      <c r="P182" s="774"/>
      <c r="Q182" s="761"/>
    </row>
    <row r="183" spans="1:17" ht="14.4" customHeight="1" x14ac:dyDescent="0.3">
      <c r="A183" s="755" t="s">
        <v>4244</v>
      </c>
      <c r="B183" s="756" t="s">
        <v>3938</v>
      </c>
      <c r="C183" s="756" t="s">
        <v>3332</v>
      </c>
      <c r="D183" s="756" t="s">
        <v>4290</v>
      </c>
      <c r="E183" s="756" t="s">
        <v>4291</v>
      </c>
      <c r="F183" s="760">
        <v>1</v>
      </c>
      <c r="G183" s="760">
        <v>279</v>
      </c>
      <c r="H183" s="760"/>
      <c r="I183" s="760">
        <v>279</v>
      </c>
      <c r="J183" s="760"/>
      <c r="K183" s="760"/>
      <c r="L183" s="760"/>
      <c r="M183" s="760"/>
      <c r="N183" s="760"/>
      <c r="O183" s="760"/>
      <c r="P183" s="774"/>
      <c r="Q183" s="761"/>
    </row>
    <row r="184" spans="1:17" ht="14.4" customHeight="1" x14ac:dyDescent="0.3">
      <c r="A184" s="755" t="s">
        <v>4244</v>
      </c>
      <c r="B184" s="756" t="s">
        <v>3938</v>
      </c>
      <c r="C184" s="756" t="s">
        <v>3332</v>
      </c>
      <c r="D184" s="756" t="s">
        <v>4292</v>
      </c>
      <c r="E184" s="756" t="s">
        <v>4293</v>
      </c>
      <c r="F184" s="760">
        <v>1</v>
      </c>
      <c r="G184" s="760">
        <v>6264</v>
      </c>
      <c r="H184" s="760"/>
      <c r="I184" s="760">
        <v>6264</v>
      </c>
      <c r="J184" s="760"/>
      <c r="K184" s="760"/>
      <c r="L184" s="760"/>
      <c r="M184" s="760"/>
      <c r="N184" s="760"/>
      <c r="O184" s="760"/>
      <c r="P184" s="774"/>
      <c r="Q184" s="761"/>
    </row>
    <row r="185" spans="1:17" ht="14.4" customHeight="1" x14ac:dyDescent="0.3">
      <c r="A185" s="755" t="s">
        <v>4244</v>
      </c>
      <c r="B185" s="756" t="s">
        <v>3938</v>
      </c>
      <c r="C185" s="756" t="s">
        <v>3332</v>
      </c>
      <c r="D185" s="756" t="s">
        <v>4294</v>
      </c>
      <c r="E185" s="756" t="s">
        <v>4295</v>
      </c>
      <c r="F185" s="760"/>
      <c r="G185" s="760"/>
      <c r="H185" s="760"/>
      <c r="I185" s="760"/>
      <c r="J185" s="760">
        <v>2</v>
      </c>
      <c r="K185" s="760">
        <v>7720</v>
      </c>
      <c r="L185" s="760">
        <v>1</v>
      </c>
      <c r="M185" s="760">
        <v>3860</v>
      </c>
      <c r="N185" s="760"/>
      <c r="O185" s="760"/>
      <c r="P185" s="774"/>
      <c r="Q185" s="761"/>
    </row>
    <row r="186" spans="1:17" ht="14.4" customHeight="1" x14ac:dyDescent="0.3">
      <c r="A186" s="755" t="s">
        <v>4244</v>
      </c>
      <c r="B186" s="756" t="s">
        <v>3938</v>
      </c>
      <c r="C186" s="756" t="s">
        <v>3332</v>
      </c>
      <c r="D186" s="756" t="s">
        <v>4296</v>
      </c>
      <c r="E186" s="756" t="s">
        <v>4297</v>
      </c>
      <c r="F186" s="760"/>
      <c r="G186" s="760"/>
      <c r="H186" s="760"/>
      <c r="I186" s="760"/>
      <c r="J186" s="760">
        <v>3</v>
      </c>
      <c r="K186" s="760">
        <v>23775</v>
      </c>
      <c r="L186" s="760">
        <v>1</v>
      </c>
      <c r="M186" s="760">
        <v>7925</v>
      </c>
      <c r="N186" s="760"/>
      <c r="O186" s="760"/>
      <c r="P186" s="774"/>
      <c r="Q186" s="761"/>
    </row>
    <row r="187" spans="1:17" ht="14.4" customHeight="1" x14ac:dyDescent="0.3">
      <c r="A187" s="755" t="s">
        <v>4244</v>
      </c>
      <c r="B187" s="756" t="s">
        <v>3938</v>
      </c>
      <c r="C187" s="756" t="s">
        <v>3332</v>
      </c>
      <c r="D187" s="756" t="s">
        <v>4298</v>
      </c>
      <c r="E187" s="756" t="s">
        <v>4299</v>
      </c>
      <c r="F187" s="760">
        <v>5</v>
      </c>
      <c r="G187" s="760">
        <v>6405</v>
      </c>
      <c r="H187" s="760">
        <v>2.4767981438515081</v>
      </c>
      <c r="I187" s="760">
        <v>1281</v>
      </c>
      <c r="J187" s="760">
        <v>2</v>
      </c>
      <c r="K187" s="760">
        <v>2586</v>
      </c>
      <c r="L187" s="760">
        <v>1</v>
      </c>
      <c r="M187" s="760">
        <v>1293</v>
      </c>
      <c r="N187" s="760">
        <v>1</v>
      </c>
      <c r="O187" s="760">
        <v>1294</v>
      </c>
      <c r="P187" s="774">
        <v>0.50038669760247489</v>
      </c>
      <c r="Q187" s="761">
        <v>1294</v>
      </c>
    </row>
    <row r="188" spans="1:17" ht="14.4" customHeight="1" x14ac:dyDescent="0.3">
      <c r="A188" s="755" t="s">
        <v>4244</v>
      </c>
      <c r="B188" s="756" t="s">
        <v>3938</v>
      </c>
      <c r="C188" s="756" t="s">
        <v>3332</v>
      </c>
      <c r="D188" s="756" t="s">
        <v>4300</v>
      </c>
      <c r="E188" s="756" t="s">
        <v>4301</v>
      </c>
      <c r="F188" s="760">
        <v>5</v>
      </c>
      <c r="G188" s="760">
        <v>5835</v>
      </c>
      <c r="H188" s="760">
        <v>2.4787595581988104</v>
      </c>
      <c r="I188" s="760">
        <v>1167</v>
      </c>
      <c r="J188" s="760">
        <v>2</v>
      </c>
      <c r="K188" s="760">
        <v>2354</v>
      </c>
      <c r="L188" s="760">
        <v>1</v>
      </c>
      <c r="M188" s="760">
        <v>1177</v>
      </c>
      <c r="N188" s="760">
        <v>1</v>
      </c>
      <c r="O188" s="760">
        <v>1178</v>
      </c>
      <c r="P188" s="774">
        <v>0.5004248088360238</v>
      </c>
      <c r="Q188" s="761">
        <v>1178</v>
      </c>
    </row>
    <row r="189" spans="1:17" ht="14.4" customHeight="1" x14ac:dyDescent="0.3">
      <c r="A189" s="755" t="s">
        <v>4244</v>
      </c>
      <c r="B189" s="756" t="s">
        <v>3938</v>
      </c>
      <c r="C189" s="756" t="s">
        <v>3332</v>
      </c>
      <c r="D189" s="756" t="s">
        <v>4302</v>
      </c>
      <c r="E189" s="756" t="s">
        <v>4303</v>
      </c>
      <c r="F189" s="760">
        <v>9</v>
      </c>
      <c r="G189" s="760">
        <v>45684</v>
      </c>
      <c r="H189" s="760">
        <v>2.9528795811518322</v>
      </c>
      <c r="I189" s="760">
        <v>5076</v>
      </c>
      <c r="J189" s="760">
        <v>3</v>
      </c>
      <c r="K189" s="760">
        <v>15471</v>
      </c>
      <c r="L189" s="760">
        <v>1</v>
      </c>
      <c r="M189" s="760">
        <v>5157</v>
      </c>
      <c r="N189" s="760">
        <v>7</v>
      </c>
      <c r="O189" s="760">
        <v>36099</v>
      </c>
      <c r="P189" s="774">
        <v>2.3333333333333335</v>
      </c>
      <c r="Q189" s="761">
        <v>5157</v>
      </c>
    </row>
    <row r="190" spans="1:17" ht="14.4" customHeight="1" x14ac:dyDescent="0.3">
      <c r="A190" s="755" t="s">
        <v>4244</v>
      </c>
      <c r="B190" s="756" t="s">
        <v>3938</v>
      </c>
      <c r="C190" s="756" t="s">
        <v>3332</v>
      </c>
      <c r="D190" s="756" t="s">
        <v>4304</v>
      </c>
      <c r="E190" s="756" t="s">
        <v>4305</v>
      </c>
      <c r="F190" s="760">
        <v>73</v>
      </c>
      <c r="G190" s="760">
        <v>12775</v>
      </c>
      <c r="H190" s="760">
        <v>0.84911930874044528</v>
      </c>
      <c r="I190" s="760">
        <v>175</v>
      </c>
      <c r="J190" s="760">
        <v>85</v>
      </c>
      <c r="K190" s="760">
        <v>15045</v>
      </c>
      <c r="L190" s="760">
        <v>1</v>
      </c>
      <c r="M190" s="760">
        <v>177</v>
      </c>
      <c r="N190" s="760">
        <v>108</v>
      </c>
      <c r="O190" s="760">
        <v>19116</v>
      </c>
      <c r="P190" s="774">
        <v>1.2705882352941176</v>
      </c>
      <c r="Q190" s="761">
        <v>177</v>
      </c>
    </row>
    <row r="191" spans="1:17" ht="14.4" customHeight="1" x14ac:dyDescent="0.3">
      <c r="A191" s="755" t="s">
        <v>4244</v>
      </c>
      <c r="B191" s="756" t="s">
        <v>3938</v>
      </c>
      <c r="C191" s="756" t="s">
        <v>3332</v>
      </c>
      <c r="D191" s="756" t="s">
        <v>4306</v>
      </c>
      <c r="E191" s="756" t="s">
        <v>4307</v>
      </c>
      <c r="F191" s="760">
        <v>12</v>
      </c>
      <c r="G191" s="760">
        <v>24012</v>
      </c>
      <c r="H191" s="760">
        <v>0.488525390625</v>
      </c>
      <c r="I191" s="760">
        <v>2001</v>
      </c>
      <c r="J191" s="760">
        <v>24</v>
      </c>
      <c r="K191" s="760">
        <v>49152</v>
      </c>
      <c r="L191" s="760">
        <v>1</v>
      </c>
      <c r="M191" s="760">
        <v>2048</v>
      </c>
      <c r="N191" s="760">
        <v>20</v>
      </c>
      <c r="O191" s="760">
        <v>40980</v>
      </c>
      <c r="P191" s="774">
        <v>0.833740234375</v>
      </c>
      <c r="Q191" s="761">
        <v>2049</v>
      </c>
    </row>
    <row r="192" spans="1:17" ht="14.4" customHeight="1" x14ac:dyDescent="0.3">
      <c r="A192" s="755" t="s">
        <v>4244</v>
      </c>
      <c r="B192" s="756" t="s">
        <v>3938</v>
      </c>
      <c r="C192" s="756" t="s">
        <v>3332</v>
      </c>
      <c r="D192" s="756" t="s">
        <v>4308</v>
      </c>
      <c r="E192" s="756" t="s">
        <v>4309</v>
      </c>
      <c r="F192" s="760">
        <v>4</v>
      </c>
      <c r="G192" s="760">
        <v>10784</v>
      </c>
      <c r="H192" s="760">
        <v>1.3138401559454191</v>
      </c>
      <c r="I192" s="760">
        <v>2696</v>
      </c>
      <c r="J192" s="760">
        <v>3</v>
      </c>
      <c r="K192" s="760">
        <v>8208</v>
      </c>
      <c r="L192" s="760">
        <v>1</v>
      </c>
      <c r="M192" s="760">
        <v>2736</v>
      </c>
      <c r="N192" s="760">
        <v>3</v>
      </c>
      <c r="O192" s="760">
        <v>8211</v>
      </c>
      <c r="P192" s="774">
        <v>1.0003654970760234</v>
      </c>
      <c r="Q192" s="761">
        <v>2737</v>
      </c>
    </row>
    <row r="193" spans="1:17" ht="14.4" customHeight="1" x14ac:dyDescent="0.3">
      <c r="A193" s="755" t="s">
        <v>4244</v>
      </c>
      <c r="B193" s="756" t="s">
        <v>3938</v>
      </c>
      <c r="C193" s="756" t="s">
        <v>3332</v>
      </c>
      <c r="D193" s="756" t="s">
        <v>4310</v>
      </c>
      <c r="E193" s="756" t="s">
        <v>4311</v>
      </c>
      <c r="F193" s="760">
        <v>3</v>
      </c>
      <c r="G193" s="760">
        <v>15564</v>
      </c>
      <c r="H193" s="760"/>
      <c r="I193" s="760">
        <v>5188</v>
      </c>
      <c r="J193" s="760"/>
      <c r="K193" s="760"/>
      <c r="L193" s="760"/>
      <c r="M193" s="760"/>
      <c r="N193" s="760">
        <v>1</v>
      </c>
      <c r="O193" s="760">
        <v>5269</v>
      </c>
      <c r="P193" s="774"/>
      <c r="Q193" s="761">
        <v>5269</v>
      </c>
    </row>
    <row r="194" spans="1:17" ht="14.4" customHeight="1" x14ac:dyDescent="0.3">
      <c r="A194" s="755" t="s">
        <v>4244</v>
      </c>
      <c r="B194" s="756" t="s">
        <v>3938</v>
      </c>
      <c r="C194" s="756" t="s">
        <v>3332</v>
      </c>
      <c r="D194" s="756" t="s">
        <v>4312</v>
      </c>
      <c r="E194" s="756" t="s">
        <v>4313</v>
      </c>
      <c r="F194" s="760">
        <v>4</v>
      </c>
      <c r="G194" s="760">
        <v>604</v>
      </c>
      <c r="H194" s="760">
        <v>0.64946236559139781</v>
      </c>
      <c r="I194" s="760">
        <v>151</v>
      </c>
      <c r="J194" s="760">
        <v>6</v>
      </c>
      <c r="K194" s="760">
        <v>930</v>
      </c>
      <c r="L194" s="760">
        <v>1</v>
      </c>
      <c r="M194" s="760">
        <v>155</v>
      </c>
      <c r="N194" s="760">
        <v>3</v>
      </c>
      <c r="O194" s="760">
        <v>465</v>
      </c>
      <c r="P194" s="774">
        <v>0.5</v>
      </c>
      <c r="Q194" s="761">
        <v>155</v>
      </c>
    </row>
    <row r="195" spans="1:17" ht="14.4" customHeight="1" x14ac:dyDescent="0.3">
      <c r="A195" s="755" t="s">
        <v>4244</v>
      </c>
      <c r="B195" s="756" t="s">
        <v>3938</v>
      </c>
      <c r="C195" s="756" t="s">
        <v>3332</v>
      </c>
      <c r="D195" s="756" t="s">
        <v>4314</v>
      </c>
      <c r="E195" s="756" t="s">
        <v>4315</v>
      </c>
      <c r="F195" s="760">
        <v>3</v>
      </c>
      <c r="G195" s="760">
        <v>585</v>
      </c>
      <c r="H195" s="760">
        <v>0.73492462311557794</v>
      </c>
      <c r="I195" s="760">
        <v>195</v>
      </c>
      <c r="J195" s="760">
        <v>4</v>
      </c>
      <c r="K195" s="760">
        <v>796</v>
      </c>
      <c r="L195" s="760">
        <v>1</v>
      </c>
      <c r="M195" s="760">
        <v>199</v>
      </c>
      <c r="N195" s="760">
        <v>10</v>
      </c>
      <c r="O195" s="760">
        <v>1990</v>
      </c>
      <c r="P195" s="774">
        <v>2.5</v>
      </c>
      <c r="Q195" s="761">
        <v>199</v>
      </c>
    </row>
    <row r="196" spans="1:17" ht="14.4" customHeight="1" x14ac:dyDescent="0.3">
      <c r="A196" s="755" t="s">
        <v>4244</v>
      </c>
      <c r="B196" s="756" t="s">
        <v>3938</v>
      </c>
      <c r="C196" s="756" t="s">
        <v>3332</v>
      </c>
      <c r="D196" s="756" t="s">
        <v>4316</v>
      </c>
      <c r="E196" s="756" t="s">
        <v>4317</v>
      </c>
      <c r="F196" s="760"/>
      <c r="G196" s="760"/>
      <c r="H196" s="760"/>
      <c r="I196" s="760"/>
      <c r="J196" s="760">
        <v>7</v>
      </c>
      <c r="K196" s="760">
        <v>1428</v>
      </c>
      <c r="L196" s="760">
        <v>1</v>
      </c>
      <c r="M196" s="760">
        <v>204</v>
      </c>
      <c r="N196" s="760"/>
      <c r="O196" s="760"/>
      <c r="P196" s="774"/>
      <c r="Q196" s="761"/>
    </row>
    <row r="197" spans="1:17" ht="14.4" customHeight="1" x14ac:dyDescent="0.3">
      <c r="A197" s="755" t="s">
        <v>4244</v>
      </c>
      <c r="B197" s="756" t="s">
        <v>3938</v>
      </c>
      <c r="C197" s="756" t="s">
        <v>3332</v>
      </c>
      <c r="D197" s="756" t="s">
        <v>4318</v>
      </c>
      <c r="E197" s="756" t="s">
        <v>4319</v>
      </c>
      <c r="F197" s="760">
        <v>2</v>
      </c>
      <c r="G197" s="760">
        <v>318</v>
      </c>
      <c r="H197" s="760">
        <v>1.9509202453987731</v>
      </c>
      <c r="I197" s="760">
        <v>159</v>
      </c>
      <c r="J197" s="760">
        <v>1</v>
      </c>
      <c r="K197" s="760">
        <v>163</v>
      </c>
      <c r="L197" s="760">
        <v>1</v>
      </c>
      <c r="M197" s="760">
        <v>163</v>
      </c>
      <c r="N197" s="760"/>
      <c r="O197" s="760"/>
      <c r="P197" s="774"/>
      <c r="Q197" s="761"/>
    </row>
    <row r="198" spans="1:17" ht="14.4" customHeight="1" x14ac:dyDescent="0.3">
      <c r="A198" s="755" t="s">
        <v>4244</v>
      </c>
      <c r="B198" s="756" t="s">
        <v>3938</v>
      </c>
      <c r="C198" s="756" t="s">
        <v>3332</v>
      </c>
      <c r="D198" s="756" t="s">
        <v>4320</v>
      </c>
      <c r="E198" s="756" t="s">
        <v>4321</v>
      </c>
      <c r="F198" s="760">
        <v>8</v>
      </c>
      <c r="G198" s="760">
        <v>16984</v>
      </c>
      <c r="H198" s="760">
        <v>1.3141442277932529</v>
      </c>
      <c r="I198" s="760">
        <v>2123</v>
      </c>
      <c r="J198" s="760">
        <v>6</v>
      </c>
      <c r="K198" s="760">
        <v>12924</v>
      </c>
      <c r="L198" s="760">
        <v>1</v>
      </c>
      <c r="M198" s="760">
        <v>2154</v>
      </c>
      <c r="N198" s="760">
        <v>10</v>
      </c>
      <c r="O198" s="760">
        <v>21550</v>
      </c>
      <c r="P198" s="774">
        <v>1.667440420922315</v>
      </c>
      <c r="Q198" s="761">
        <v>2155</v>
      </c>
    </row>
    <row r="199" spans="1:17" ht="14.4" customHeight="1" x14ac:dyDescent="0.3">
      <c r="A199" s="755" t="s">
        <v>4244</v>
      </c>
      <c r="B199" s="756" t="s">
        <v>3938</v>
      </c>
      <c r="C199" s="756" t="s">
        <v>3332</v>
      </c>
      <c r="D199" s="756" t="s">
        <v>4322</v>
      </c>
      <c r="E199" s="756" t="s">
        <v>4295</v>
      </c>
      <c r="F199" s="760"/>
      <c r="G199" s="760"/>
      <c r="H199" s="760"/>
      <c r="I199" s="760"/>
      <c r="J199" s="760">
        <v>2</v>
      </c>
      <c r="K199" s="760">
        <v>3776</v>
      </c>
      <c r="L199" s="760">
        <v>1</v>
      </c>
      <c r="M199" s="760">
        <v>1888</v>
      </c>
      <c r="N199" s="760"/>
      <c r="O199" s="760"/>
      <c r="P199" s="774"/>
      <c r="Q199" s="761"/>
    </row>
    <row r="200" spans="1:17" ht="14.4" customHeight="1" x14ac:dyDescent="0.3">
      <c r="A200" s="755" t="s">
        <v>4244</v>
      </c>
      <c r="B200" s="756" t="s">
        <v>3938</v>
      </c>
      <c r="C200" s="756" t="s">
        <v>3332</v>
      </c>
      <c r="D200" s="756" t="s">
        <v>4323</v>
      </c>
      <c r="E200" s="756" t="s">
        <v>4324</v>
      </c>
      <c r="F200" s="760">
        <v>1</v>
      </c>
      <c r="G200" s="760">
        <v>159</v>
      </c>
      <c r="H200" s="760"/>
      <c r="I200" s="760">
        <v>159</v>
      </c>
      <c r="J200" s="760"/>
      <c r="K200" s="760"/>
      <c r="L200" s="760"/>
      <c r="M200" s="760"/>
      <c r="N200" s="760"/>
      <c r="O200" s="760"/>
      <c r="P200" s="774"/>
      <c r="Q200" s="761"/>
    </row>
    <row r="201" spans="1:17" ht="14.4" customHeight="1" x14ac:dyDescent="0.3">
      <c r="A201" s="755" t="s">
        <v>4244</v>
      </c>
      <c r="B201" s="756" t="s">
        <v>3938</v>
      </c>
      <c r="C201" s="756" t="s">
        <v>3332</v>
      </c>
      <c r="D201" s="756" t="s">
        <v>4325</v>
      </c>
      <c r="E201" s="756" t="s">
        <v>4326</v>
      </c>
      <c r="F201" s="760"/>
      <c r="G201" s="760"/>
      <c r="H201" s="760"/>
      <c r="I201" s="760"/>
      <c r="J201" s="760">
        <v>1</v>
      </c>
      <c r="K201" s="760">
        <v>8459</v>
      </c>
      <c r="L201" s="760">
        <v>1</v>
      </c>
      <c r="M201" s="760">
        <v>8459</v>
      </c>
      <c r="N201" s="760">
        <v>1</v>
      </c>
      <c r="O201" s="760">
        <v>8460</v>
      </c>
      <c r="P201" s="774">
        <v>1.0001182172833669</v>
      </c>
      <c r="Q201" s="761">
        <v>8460</v>
      </c>
    </row>
    <row r="202" spans="1:17" ht="14.4" customHeight="1" x14ac:dyDescent="0.3">
      <c r="A202" s="755" t="s">
        <v>4327</v>
      </c>
      <c r="B202" s="756" t="s">
        <v>4328</v>
      </c>
      <c r="C202" s="756" t="s">
        <v>3332</v>
      </c>
      <c r="D202" s="756" t="s">
        <v>4329</v>
      </c>
      <c r="E202" s="756" t="s">
        <v>4330</v>
      </c>
      <c r="F202" s="760">
        <v>11</v>
      </c>
      <c r="G202" s="760">
        <v>2266</v>
      </c>
      <c r="H202" s="760"/>
      <c r="I202" s="760">
        <v>206</v>
      </c>
      <c r="J202" s="760"/>
      <c r="K202" s="760"/>
      <c r="L202" s="760"/>
      <c r="M202" s="760"/>
      <c r="N202" s="760">
        <v>3</v>
      </c>
      <c r="O202" s="760">
        <v>633</v>
      </c>
      <c r="P202" s="774"/>
      <c r="Q202" s="761">
        <v>211</v>
      </c>
    </row>
    <row r="203" spans="1:17" ht="14.4" customHeight="1" x14ac:dyDescent="0.3">
      <c r="A203" s="755" t="s">
        <v>4327</v>
      </c>
      <c r="B203" s="756" t="s">
        <v>4328</v>
      </c>
      <c r="C203" s="756" t="s">
        <v>3332</v>
      </c>
      <c r="D203" s="756" t="s">
        <v>4331</v>
      </c>
      <c r="E203" s="756" t="s">
        <v>4330</v>
      </c>
      <c r="F203" s="760">
        <v>1</v>
      </c>
      <c r="G203" s="760">
        <v>85</v>
      </c>
      <c r="H203" s="760">
        <v>0.97701149425287359</v>
      </c>
      <c r="I203" s="760">
        <v>85</v>
      </c>
      <c r="J203" s="760">
        <v>1</v>
      </c>
      <c r="K203" s="760">
        <v>87</v>
      </c>
      <c r="L203" s="760">
        <v>1</v>
      </c>
      <c r="M203" s="760">
        <v>87</v>
      </c>
      <c r="N203" s="760"/>
      <c r="O203" s="760"/>
      <c r="P203" s="774"/>
      <c r="Q203" s="761"/>
    </row>
    <row r="204" spans="1:17" ht="14.4" customHeight="1" x14ac:dyDescent="0.3">
      <c r="A204" s="755" t="s">
        <v>4327</v>
      </c>
      <c r="B204" s="756" t="s">
        <v>4328</v>
      </c>
      <c r="C204" s="756" t="s">
        <v>3332</v>
      </c>
      <c r="D204" s="756" t="s">
        <v>4332</v>
      </c>
      <c r="E204" s="756" t="s">
        <v>4333</v>
      </c>
      <c r="F204" s="760">
        <v>102</v>
      </c>
      <c r="G204" s="760">
        <v>30090</v>
      </c>
      <c r="H204" s="760">
        <v>2.1269527108220823</v>
      </c>
      <c r="I204" s="760">
        <v>295</v>
      </c>
      <c r="J204" s="760">
        <v>47</v>
      </c>
      <c r="K204" s="760">
        <v>14147</v>
      </c>
      <c r="L204" s="760">
        <v>1</v>
      </c>
      <c r="M204" s="760">
        <v>301</v>
      </c>
      <c r="N204" s="760"/>
      <c r="O204" s="760"/>
      <c r="P204" s="774"/>
      <c r="Q204" s="761"/>
    </row>
    <row r="205" spans="1:17" ht="14.4" customHeight="1" x14ac:dyDescent="0.3">
      <c r="A205" s="755" t="s">
        <v>4327</v>
      </c>
      <c r="B205" s="756" t="s">
        <v>4328</v>
      </c>
      <c r="C205" s="756" t="s">
        <v>3332</v>
      </c>
      <c r="D205" s="756" t="s">
        <v>4334</v>
      </c>
      <c r="E205" s="756" t="s">
        <v>4335</v>
      </c>
      <c r="F205" s="760">
        <v>7</v>
      </c>
      <c r="G205" s="760">
        <v>665</v>
      </c>
      <c r="H205" s="760">
        <v>2.2390572390572392</v>
      </c>
      <c r="I205" s="760">
        <v>95</v>
      </c>
      <c r="J205" s="760">
        <v>3</v>
      </c>
      <c r="K205" s="760">
        <v>297</v>
      </c>
      <c r="L205" s="760">
        <v>1</v>
      </c>
      <c r="M205" s="760">
        <v>99</v>
      </c>
      <c r="N205" s="760"/>
      <c r="O205" s="760"/>
      <c r="P205" s="774"/>
      <c r="Q205" s="761"/>
    </row>
    <row r="206" spans="1:17" ht="14.4" customHeight="1" x14ac:dyDescent="0.3">
      <c r="A206" s="755" t="s">
        <v>4327</v>
      </c>
      <c r="B206" s="756" t="s">
        <v>4328</v>
      </c>
      <c r="C206" s="756" t="s">
        <v>3332</v>
      </c>
      <c r="D206" s="756" t="s">
        <v>4336</v>
      </c>
      <c r="E206" s="756" t="s">
        <v>4337</v>
      </c>
      <c r="F206" s="760">
        <v>1</v>
      </c>
      <c r="G206" s="760">
        <v>224</v>
      </c>
      <c r="H206" s="760"/>
      <c r="I206" s="760">
        <v>224</v>
      </c>
      <c r="J206" s="760"/>
      <c r="K206" s="760"/>
      <c r="L206" s="760"/>
      <c r="M206" s="760"/>
      <c r="N206" s="760"/>
      <c r="O206" s="760"/>
      <c r="P206" s="774"/>
      <c r="Q206" s="761"/>
    </row>
    <row r="207" spans="1:17" ht="14.4" customHeight="1" x14ac:dyDescent="0.3">
      <c r="A207" s="755" t="s">
        <v>4327</v>
      </c>
      <c r="B207" s="756" t="s">
        <v>4328</v>
      </c>
      <c r="C207" s="756" t="s">
        <v>3332</v>
      </c>
      <c r="D207" s="756" t="s">
        <v>4338</v>
      </c>
      <c r="E207" s="756" t="s">
        <v>4339</v>
      </c>
      <c r="F207" s="760">
        <v>14</v>
      </c>
      <c r="G207" s="760">
        <v>1890</v>
      </c>
      <c r="H207" s="760">
        <v>0.91970802919708028</v>
      </c>
      <c r="I207" s="760">
        <v>135</v>
      </c>
      <c r="J207" s="760">
        <v>15</v>
      </c>
      <c r="K207" s="760">
        <v>2055</v>
      </c>
      <c r="L207" s="760">
        <v>1</v>
      </c>
      <c r="M207" s="760">
        <v>137</v>
      </c>
      <c r="N207" s="760">
        <v>7</v>
      </c>
      <c r="O207" s="760">
        <v>959</v>
      </c>
      <c r="P207" s="774">
        <v>0.46666666666666667</v>
      </c>
      <c r="Q207" s="761">
        <v>137</v>
      </c>
    </row>
    <row r="208" spans="1:17" ht="14.4" customHeight="1" x14ac:dyDescent="0.3">
      <c r="A208" s="755" t="s">
        <v>4327</v>
      </c>
      <c r="B208" s="756" t="s">
        <v>4328</v>
      </c>
      <c r="C208" s="756" t="s">
        <v>3332</v>
      </c>
      <c r="D208" s="756" t="s">
        <v>4340</v>
      </c>
      <c r="E208" s="756" t="s">
        <v>4339</v>
      </c>
      <c r="F208" s="760">
        <v>1</v>
      </c>
      <c r="G208" s="760">
        <v>178</v>
      </c>
      <c r="H208" s="760">
        <v>0.48633879781420764</v>
      </c>
      <c r="I208" s="760">
        <v>178</v>
      </c>
      <c r="J208" s="760">
        <v>2</v>
      </c>
      <c r="K208" s="760">
        <v>366</v>
      </c>
      <c r="L208" s="760">
        <v>1</v>
      </c>
      <c r="M208" s="760">
        <v>183</v>
      </c>
      <c r="N208" s="760"/>
      <c r="O208" s="760"/>
      <c r="P208" s="774"/>
      <c r="Q208" s="761"/>
    </row>
    <row r="209" spans="1:17" ht="14.4" customHeight="1" x14ac:dyDescent="0.3">
      <c r="A209" s="755" t="s">
        <v>4327</v>
      </c>
      <c r="B209" s="756" t="s">
        <v>4328</v>
      </c>
      <c r="C209" s="756" t="s">
        <v>3332</v>
      </c>
      <c r="D209" s="756" t="s">
        <v>4341</v>
      </c>
      <c r="E209" s="756" t="s">
        <v>4342</v>
      </c>
      <c r="F209" s="760">
        <v>1</v>
      </c>
      <c r="G209" s="760">
        <v>593</v>
      </c>
      <c r="H209" s="760"/>
      <c r="I209" s="760">
        <v>593</v>
      </c>
      <c r="J209" s="760"/>
      <c r="K209" s="760"/>
      <c r="L209" s="760"/>
      <c r="M209" s="760"/>
      <c r="N209" s="760"/>
      <c r="O209" s="760"/>
      <c r="P209" s="774"/>
      <c r="Q209" s="761"/>
    </row>
    <row r="210" spans="1:17" ht="14.4" customHeight="1" x14ac:dyDescent="0.3">
      <c r="A210" s="755" t="s">
        <v>4327</v>
      </c>
      <c r="B210" s="756" t="s">
        <v>4328</v>
      </c>
      <c r="C210" s="756" t="s">
        <v>3332</v>
      </c>
      <c r="D210" s="756" t="s">
        <v>4343</v>
      </c>
      <c r="E210" s="756" t="s">
        <v>4344</v>
      </c>
      <c r="F210" s="760">
        <v>5</v>
      </c>
      <c r="G210" s="760">
        <v>805</v>
      </c>
      <c r="H210" s="760">
        <v>2.3265895953757227</v>
      </c>
      <c r="I210" s="760">
        <v>161</v>
      </c>
      <c r="J210" s="760">
        <v>2</v>
      </c>
      <c r="K210" s="760">
        <v>346</v>
      </c>
      <c r="L210" s="760">
        <v>1</v>
      </c>
      <c r="M210" s="760">
        <v>173</v>
      </c>
      <c r="N210" s="760"/>
      <c r="O210" s="760"/>
      <c r="P210" s="774"/>
      <c r="Q210" s="761"/>
    </row>
    <row r="211" spans="1:17" ht="14.4" customHeight="1" x14ac:dyDescent="0.3">
      <c r="A211" s="755" t="s">
        <v>4327</v>
      </c>
      <c r="B211" s="756" t="s">
        <v>4328</v>
      </c>
      <c r="C211" s="756" t="s">
        <v>3332</v>
      </c>
      <c r="D211" s="756" t="s">
        <v>4345</v>
      </c>
      <c r="E211" s="756" t="s">
        <v>4346</v>
      </c>
      <c r="F211" s="760">
        <v>3</v>
      </c>
      <c r="G211" s="760">
        <v>798</v>
      </c>
      <c r="H211" s="760"/>
      <c r="I211" s="760">
        <v>266</v>
      </c>
      <c r="J211" s="760"/>
      <c r="K211" s="760"/>
      <c r="L211" s="760"/>
      <c r="M211" s="760"/>
      <c r="N211" s="760"/>
      <c r="O211" s="760"/>
      <c r="P211" s="774"/>
      <c r="Q211" s="761"/>
    </row>
    <row r="212" spans="1:17" ht="14.4" customHeight="1" x14ac:dyDescent="0.3">
      <c r="A212" s="755" t="s">
        <v>4327</v>
      </c>
      <c r="B212" s="756" t="s">
        <v>4328</v>
      </c>
      <c r="C212" s="756" t="s">
        <v>3332</v>
      </c>
      <c r="D212" s="756" t="s">
        <v>4347</v>
      </c>
      <c r="E212" s="756" t="s">
        <v>4348</v>
      </c>
      <c r="F212" s="760">
        <v>4</v>
      </c>
      <c r="G212" s="760">
        <v>564</v>
      </c>
      <c r="H212" s="760"/>
      <c r="I212" s="760">
        <v>141</v>
      </c>
      <c r="J212" s="760"/>
      <c r="K212" s="760"/>
      <c r="L212" s="760"/>
      <c r="M212" s="760"/>
      <c r="N212" s="760">
        <v>1</v>
      </c>
      <c r="O212" s="760">
        <v>142</v>
      </c>
      <c r="P212" s="774"/>
      <c r="Q212" s="761">
        <v>142</v>
      </c>
    </row>
    <row r="213" spans="1:17" ht="14.4" customHeight="1" x14ac:dyDescent="0.3">
      <c r="A213" s="755" t="s">
        <v>4327</v>
      </c>
      <c r="B213" s="756" t="s">
        <v>4328</v>
      </c>
      <c r="C213" s="756" t="s">
        <v>3332</v>
      </c>
      <c r="D213" s="756" t="s">
        <v>4349</v>
      </c>
      <c r="E213" s="756" t="s">
        <v>4348</v>
      </c>
      <c r="F213" s="760">
        <v>14</v>
      </c>
      <c r="G213" s="760">
        <v>1092</v>
      </c>
      <c r="H213" s="760">
        <v>0.93333333333333335</v>
      </c>
      <c r="I213" s="760">
        <v>78</v>
      </c>
      <c r="J213" s="760">
        <v>15</v>
      </c>
      <c r="K213" s="760">
        <v>1170</v>
      </c>
      <c r="L213" s="760">
        <v>1</v>
      </c>
      <c r="M213" s="760">
        <v>78</v>
      </c>
      <c r="N213" s="760">
        <v>7</v>
      </c>
      <c r="O213" s="760">
        <v>546</v>
      </c>
      <c r="P213" s="774">
        <v>0.46666666666666667</v>
      </c>
      <c r="Q213" s="761">
        <v>78</v>
      </c>
    </row>
    <row r="214" spans="1:17" ht="14.4" customHeight="1" x14ac:dyDescent="0.3">
      <c r="A214" s="755" t="s">
        <v>4327</v>
      </c>
      <c r="B214" s="756" t="s">
        <v>4328</v>
      </c>
      <c r="C214" s="756" t="s">
        <v>3332</v>
      </c>
      <c r="D214" s="756" t="s">
        <v>4350</v>
      </c>
      <c r="E214" s="756" t="s">
        <v>4351</v>
      </c>
      <c r="F214" s="760">
        <v>4</v>
      </c>
      <c r="G214" s="760">
        <v>1228</v>
      </c>
      <c r="H214" s="760"/>
      <c r="I214" s="760">
        <v>307</v>
      </c>
      <c r="J214" s="760"/>
      <c r="K214" s="760"/>
      <c r="L214" s="760"/>
      <c r="M214" s="760"/>
      <c r="N214" s="760">
        <v>1</v>
      </c>
      <c r="O214" s="760">
        <v>314</v>
      </c>
      <c r="P214" s="774"/>
      <c r="Q214" s="761">
        <v>314</v>
      </c>
    </row>
    <row r="215" spans="1:17" ht="14.4" customHeight="1" x14ac:dyDescent="0.3">
      <c r="A215" s="755" t="s">
        <v>4327</v>
      </c>
      <c r="B215" s="756" t="s">
        <v>4328</v>
      </c>
      <c r="C215" s="756" t="s">
        <v>3332</v>
      </c>
      <c r="D215" s="756" t="s">
        <v>4352</v>
      </c>
      <c r="E215" s="756" t="s">
        <v>4353</v>
      </c>
      <c r="F215" s="760">
        <v>6</v>
      </c>
      <c r="G215" s="760">
        <v>966</v>
      </c>
      <c r="H215" s="760">
        <v>0.74079754601226999</v>
      </c>
      <c r="I215" s="760">
        <v>161</v>
      </c>
      <c r="J215" s="760">
        <v>8</v>
      </c>
      <c r="K215" s="760">
        <v>1304</v>
      </c>
      <c r="L215" s="760">
        <v>1</v>
      </c>
      <c r="M215" s="760">
        <v>163</v>
      </c>
      <c r="N215" s="760">
        <v>7</v>
      </c>
      <c r="O215" s="760">
        <v>1141</v>
      </c>
      <c r="P215" s="774">
        <v>0.875</v>
      </c>
      <c r="Q215" s="761">
        <v>163</v>
      </c>
    </row>
    <row r="216" spans="1:17" ht="14.4" customHeight="1" x14ac:dyDescent="0.3">
      <c r="A216" s="755" t="s">
        <v>4327</v>
      </c>
      <c r="B216" s="756" t="s">
        <v>4328</v>
      </c>
      <c r="C216" s="756" t="s">
        <v>3332</v>
      </c>
      <c r="D216" s="756" t="s">
        <v>4354</v>
      </c>
      <c r="E216" s="756" t="s">
        <v>4330</v>
      </c>
      <c r="F216" s="760">
        <v>22</v>
      </c>
      <c r="G216" s="760">
        <v>1562</v>
      </c>
      <c r="H216" s="760">
        <v>0.90393518518518523</v>
      </c>
      <c r="I216" s="760">
        <v>71</v>
      </c>
      <c r="J216" s="760">
        <v>24</v>
      </c>
      <c r="K216" s="760">
        <v>1728</v>
      </c>
      <c r="L216" s="760">
        <v>1</v>
      </c>
      <c r="M216" s="760">
        <v>72</v>
      </c>
      <c r="N216" s="760">
        <v>14</v>
      </c>
      <c r="O216" s="760">
        <v>1008</v>
      </c>
      <c r="P216" s="774">
        <v>0.58333333333333337</v>
      </c>
      <c r="Q216" s="761">
        <v>72</v>
      </c>
    </row>
    <row r="217" spans="1:17" ht="14.4" customHeight="1" x14ac:dyDescent="0.3">
      <c r="A217" s="755" t="s">
        <v>4327</v>
      </c>
      <c r="B217" s="756" t="s">
        <v>4328</v>
      </c>
      <c r="C217" s="756" t="s">
        <v>3332</v>
      </c>
      <c r="D217" s="756" t="s">
        <v>4355</v>
      </c>
      <c r="E217" s="756" t="s">
        <v>4356</v>
      </c>
      <c r="F217" s="760">
        <v>1</v>
      </c>
      <c r="G217" s="760">
        <v>220</v>
      </c>
      <c r="H217" s="760">
        <v>0.9606986899563319</v>
      </c>
      <c r="I217" s="760">
        <v>220</v>
      </c>
      <c r="J217" s="760">
        <v>1</v>
      </c>
      <c r="K217" s="760">
        <v>229</v>
      </c>
      <c r="L217" s="760">
        <v>1</v>
      </c>
      <c r="M217" s="760">
        <v>229</v>
      </c>
      <c r="N217" s="760"/>
      <c r="O217" s="760"/>
      <c r="P217" s="774"/>
      <c r="Q217" s="761"/>
    </row>
    <row r="218" spans="1:17" ht="14.4" customHeight="1" x14ac:dyDescent="0.3">
      <c r="A218" s="755" t="s">
        <v>4327</v>
      </c>
      <c r="B218" s="756" t="s">
        <v>4328</v>
      </c>
      <c r="C218" s="756" t="s">
        <v>3332</v>
      </c>
      <c r="D218" s="756" t="s">
        <v>4357</v>
      </c>
      <c r="E218" s="756" t="s">
        <v>4358</v>
      </c>
      <c r="F218" s="760">
        <v>4</v>
      </c>
      <c r="G218" s="760">
        <v>4780</v>
      </c>
      <c r="H218" s="760">
        <v>1.9735755573905862</v>
      </c>
      <c r="I218" s="760">
        <v>1195</v>
      </c>
      <c r="J218" s="760">
        <v>2</v>
      </c>
      <c r="K218" s="760">
        <v>2422</v>
      </c>
      <c r="L218" s="760">
        <v>1</v>
      </c>
      <c r="M218" s="760">
        <v>1211</v>
      </c>
      <c r="N218" s="760"/>
      <c r="O218" s="760"/>
      <c r="P218" s="774"/>
      <c r="Q218" s="761"/>
    </row>
    <row r="219" spans="1:17" ht="14.4" customHeight="1" x14ac:dyDescent="0.3">
      <c r="A219" s="755" t="s">
        <v>4327</v>
      </c>
      <c r="B219" s="756" t="s">
        <v>4328</v>
      </c>
      <c r="C219" s="756" t="s">
        <v>3332</v>
      </c>
      <c r="D219" s="756" t="s">
        <v>4359</v>
      </c>
      <c r="E219" s="756" t="s">
        <v>4360</v>
      </c>
      <c r="F219" s="760">
        <v>4</v>
      </c>
      <c r="G219" s="760">
        <v>440</v>
      </c>
      <c r="H219" s="760">
        <v>1.2865497076023391</v>
      </c>
      <c r="I219" s="760">
        <v>110</v>
      </c>
      <c r="J219" s="760">
        <v>3</v>
      </c>
      <c r="K219" s="760">
        <v>342</v>
      </c>
      <c r="L219" s="760">
        <v>1</v>
      </c>
      <c r="M219" s="760">
        <v>114</v>
      </c>
      <c r="N219" s="760"/>
      <c r="O219" s="760"/>
      <c r="P219" s="774"/>
      <c r="Q219" s="761"/>
    </row>
    <row r="220" spans="1:17" ht="14.4" customHeight="1" x14ac:dyDescent="0.3">
      <c r="A220" s="755" t="s">
        <v>4327</v>
      </c>
      <c r="B220" s="756" t="s">
        <v>4328</v>
      </c>
      <c r="C220" s="756" t="s">
        <v>3332</v>
      </c>
      <c r="D220" s="756" t="s">
        <v>4361</v>
      </c>
      <c r="E220" s="756" t="s">
        <v>4362</v>
      </c>
      <c r="F220" s="760">
        <v>1</v>
      </c>
      <c r="G220" s="760">
        <v>323</v>
      </c>
      <c r="H220" s="760"/>
      <c r="I220" s="760">
        <v>323</v>
      </c>
      <c r="J220" s="760"/>
      <c r="K220" s="760"/>
      <c r="L220" s="760"/>
      <c r="M220" s="760"/>
      <c r="N220" s="760"/>
      <c r="O220" s="760"/>
      <c r="P220" s="774"/>
      <c r="Q220" s="761"/>
    </row>
    <row r="221" spans="1:17" ht="14.4" customHeight="1" x14ac:dyDescent="0.3">
      <c r="A221" s="755" t="s">
        <v>4327</v>
      </c>
      <c r="B221" s="756" t="s">
        <v>4328</v>
      </c>
      <c r="C221" s="756" t="s">
        <v>3332</v>
      </c>
      <c r="D221" s="756" t="s">
        <v>4363</v>
      </c>
      <c r="E221" s="756" t="s">
        <v>4364</v>
      </c>
      <c r="F221" s="760">
        <v>1</v>
      </c>
      <c r="G221" s="760">
        <v>1033</v>
      </c>
      <c r="H221" s="760"/>
      <c r="I221" s="760">
        <v>1033</v>
      </c>
      <c r="J221" s="760"/>
      <c r="K221" s="760"/>
      <c r="L221" s="760"/>
      <c r="M221" s="760"/>
      <c r="N221" s="760"/>
      <c r="O221" s="760"/>
      <c r="P221" s="774"/>
      <c r="Q221" s="761"/>
    </row>
    <row r="222" spans="1:17" ht="14.4" customHeight="1" x14ac:dyDescent="0.3">
      <c r="A222" s="755" t="s">
        <v>4327</v>
      </c>
      <c r="B222" s="756" t="s">
        <v>4328</v>
      </c>
      <c r="C222" s="756" t="s">
        <v>3332</v>
      </c>
      <c r="D222" s="756" t="s">
        <v>4365</v>
      </c>
      <c r="E222" s="756" t="s">
        <v>4366</v>
      </c>
      <c r="F222" s="760">
        <v>1</v>
      </c>
      <c r="G222" s="760">
        <v>294</v>
      </c>
      <c r="H222" s="760"/>
      <c r="I222" s="760">
        <v>294</v>
      </c>
      <c r="J222" s="760"/>
      <c r="K222" s="760"/>
      <c r="L222" s="760"/>
      <c r="M222" s="760"/>
      <c r="N222" s="760"/>
      <c r="O222" s="760"/>
      <c r="P222" s="774"/>
      <c r="Q222" s="761"/>
    </row>
    <row r="223" spans="1:17" ht="14.4" customHeight="1" x14ac:dyDescent="0.3">
      <c r="A223" s="755" t="s">
        <v>4367</v>
      </c>
      <c r="B223" s="756" t="s">
        <v>4368</v>
      </c>
      <c r="C223" s="756" t="s">
        <v>3332</v>
      </c>
      <c r="D223" s="756" t="s">
        <v>4369</v>
      </c>
      <c r="E223" s="756" t="s">
        <v>4370</v>
      </c>
      <c r="F223" s="760">
        <v>2</v>
      </c>
      <c r="G223" s="760">
        <v>108</v>
      </c>
      <c r="H223" s="760"/>
      <c r="I223" s="760">
        <v>54</v>
      </c>
      <c r="J223" s="760"/>
      <c r="K223" s="760"/>
      <c r="L223" s="760"/>
      <c r="M223" s="760"/>
      <c r="N223" s="760"/>
      <c r="O223" s="760"/>
      <c r="P223" s="774"/>
      <c r="Q223" s="761"/>
    </row>
    <row r="224" spans="1:17" ht="14.4" customHeight="1" x14ac:dyDescent="0.3">
      <c r="A224" s="755" t="s">
        <v>4367</v>
      </c>
      <c r="B224" s="756" t="s">
        <v>4368</v>
      </c>
      <c r="C224" s="756" t="s">
        <v>3332</v>
      </c>
      <c r="D224" s="756" t="s">
        <v>4371</v>
      </c>
      <c r="E224" s="756" t="s">
        <v>4372</v>
      </c>
      <c r="F224" s="760"/>
      <c r="G224" s="760"/>
      <c r="H224" s="760"/>
      <c r="I224" s="760"/>
      <c r="J224" s="760"/>
      <c r="K224" s="760"/>
      <c r="L224" s="760"/>
      <c r="M224" s="760"/>
      <c r="N224" s="760">
        <v>1</v>
      </c>
      <c r="O224" s="760">
        <v>189</v>
      </c>
      <c r="P224" s="774"/>
      <c r="Q224" s="761">
        <v>189</v>
      </c>
    </row>
    <row r="225" spans="1:17" ht="14.4" customHeight="1" x14ac:dyDescent="0.3">
      <c r="A225" s="755" t="s">
        <v>4367</v>
      </c>
      <c r="B225" s="756" t="s">
        <v>4368</v>
      </c>
      <c r="C225" s="756" t="s">
        <v>3332</v>
      </c>
      <c r="D225" s="756" t="s">
        <v>4373</v>
      </c>
      <c r="E225" s="756" t="s">
        <v>4374</v>
      </c>
      <c r="F225" s="760">
        <v>1</v>
      </c>
      <c r="G225" s="760">
        <v>285</v>
      </c>
      <c r="H225" s="760"/>
      <c r="I225" s="760">
        <v>285</v>
      </c>
      <c r="J225" s="760"/>
      <c r="K225" s="760"/>
      <c r="L225" s="760"/>
      <c r="M225" s="760"/>
      <c r="N225" s="760">
        <v>1</v>
      </c>
      <c r="O225" s="760">
        <v>305</v>
      </c>
      <c r="P225" s="774"/>
      <c r="Q225" s="761">
        <v>305</v>
      </c>
    </row>
    <row r="226" spans="1:17" ht="14.4" customHeight="1" x14ac:dyDescent="0.3">
      <c r="A226" s="755" t="s">
        <v>4367</v>
      </c>
      <c r="B226" s="756" t="s">
        <v>4368</v>
      </c>
      <c r="C226" s="756" t="s">
        <v>3332</v>
      </c>
      <c r="D226" s="756" t="s">
        <v>4375</v>
      </c>
      <c r="E226" s="756" t="s">
        <v>4376</v>
      </c>
      <c r="F226" s="760">
        <v>1</v>
      </c>
      <c r="G226" s="760">
        <v>462</v>
      </c>
      <c r="H226" s="760">
        <v>0.31174089068825911</v>
      </c>
      <c r="I226" s="760">
        <v>462</v>
      </c>
      <c r="J226" s="760">
        <v>3</v>
      </c>
      <c r="K226" s="760">
        <v>1482</v>
      </c>
      <c r="L226" s="760">
        <v>1</v>
      </c>
      <c r="M226" s="760">
        <v>494</v>
      </c>
      <c r="N226" s="760"/>
      <c r="O226" s="760"/>
      <c r="P226" s="774"/>
      <c r="Q226" s="761"/>
    </row>
    <row r="227" spans="1:17" ht="14.4" customHeight="1" x14ac:dyDescent="0.3">
      <c r="A227" s="755" t="s">
        <v>4367</v>
      </c>
      <c r="B227" s="756" t="s">
        <v>4368</v>
      </c>
      <c r="C227" s="756" t="s">
        <v>3332</v>
      </c>
      <c r="D227" s="756" t="s">
        <v>4377</v>
      </c>
      <c r="E227" s="756" t="s">
        <v>4378</v>
      </c>
      <c r="F227" s="760">
        <v>2</v>
      </c>
      <c r="G227" s="760">
        <v>712</v>
      </c>
      <c r="H227" s="760">
        <v>0.64144144144144144</v>
      </c>
      <c r="I227" s="760">
        <v>356</v>
      </c>
      <c r="J227" s="760">
        <v>3</v>
      </c>
      <c r="K227" s="760">
        <v>1110</v>
      </c>
      <c r="L227" s="760">
        <v>1</v>
      </c>
      <c r="M227" s="760">
        <v>370</v>
      </c>
      <c r="N227" s="760">
        <v>1</v>
      </c>
      <c r="O227" s="760">
        <v>370</v>
      </c>
      <c r="P227" s="774">
        <v>0.33333333333333331</v>
      </c>
      <c r="Q227" s="761">
        <v>370</v>
      </c>
    </row>
    <row r="228" spans="1:17" ht="14.4" customHeight="1" x14ac:dyDescent="0.3">
      <c r="A228" s="755" t="s">
        <v>4367</v>
      </c>
      <c r="B228" s="756" t="s">
        <v>4368</v>
      </c>
      <c r="C228" s="756" t="s">
        <v>3332</v>
      </c>
      <c r="D228" s="756" t="s">
        <v>4379</v>
      </c>
      <c r="E228" s="756" t="s">
        <v>4380</v>
      </c>
      <c r="F228" s="760"/>
      <c r="G228" s="760"/>
      <c r="H228" s="760"/>
      <c r="I228" s="760"/>
      <c r="J228" s="760">
        <v>2</v>
      </c>
      <c r="K228" s="760">
        <v>222</v>
      </c>
      <c r="L228" s="760">
        <v>1</v>
      </c>
      <c r="M228" s="760">
        <v>111</v>
      </c>
      <c r="N228" s="760"/>
      <c r="O228" s="760"/>
      <c r="P228" s="774"/>
      <c r="Q228" s="761"/>
    </row>
    <row r="229" spans="1:17" ht="14.4" customHeight="1" x14ac:dyDescent="0.3">
      <c r="A229" s="755" t="s">
        <v>4367</v>
      </c>
      <c r="B229" s="756" t="s">
        <v>4368</v>
      </c>
      <c r="C229" s="756" t="s">
        <v>3332</v>
      </c>
      <c r="D229" s="756" t="s">
        <v>4381</v>
      </c>
      <c r="E229" s="756" t="s">
        <v>4382</v>
      </c>
      <c r="F229" s="760"/>
      <c r="G229" s="760"/>
      <c r="H229" s="760"/>
      <c r="I229" s="760"/>
      <c r="J229" s="760">
        <v>2</v>
      </c>
      <c r="K229" s="760">
        <v>912</v>
      </c>
      <c r="L229" s="760">
        <v>1</v>
      </c>
      <c r="M229" s="760">
        <v>456</v>
      </c>
      <c r="N229" s="760"/>
      <c r="O229" s="760"/>
      <c r="P229" s="774"/>
      <c r="Q229" s="761"/>
    </row>
    <row r="230" spans="1:17" ht="14.4" customHeight="1" x14ac:dyDescent="0.3">
      <c r="A230" s="755" t="s">
        <v>4367</v>
      </c>
      <c r="B230" s="756" t="s">
        <v>4368</v>
      </c>
      <c r="C230" s="756" t="s">
        <v>3332</v>
      </c>
      <c r="D230" s="756" t="s">
        <v>4383</v>
      </c>
      <c r="E230" s="756" t="s">
        <v>4384</v>
      </c>
      <c r="F230" s="760">
        <v>4</v>
      </c>
      <c r="G230" s="760">
        <v>216</v>
      </c>
      <c r="H230" s="760">
        <v>0.46551724137931033</v>
      </c>
      <c r="I230" s="760">
        <v>54</v>
      </c>
      <c r="J230" s="760">
        <v>8</v>
      </c>
      <c r="K230" s="760">
        <v>464</v>
      </c>
      <c r="L230" s="760">
        <v>1</v>
      </c>
      <c r="M230" s="760">
        <v>58</v>
      </c>
      <c r="N230" s="760"/>
      <c r="O230" s="760"/>
      <c r="P230" s="774"/>
      <c r="Q230" s="761"/>
    </row>
    <row r="231" spans="1:17" ht="14.4" customHeight="1" x14ac:dyDescent="0.3">
      <c r="A231" s="755" t="s">
        <v>4367</v>
      </c>
      <c r="B231" s="756" t="s">
        <v>4368</v>
      </c>
      <c r="C231" s="756" t="s">
        <v>3332</v>
      </c>
      <c r="D231" s="756" t="s">
        <v>4385</v>
      </c>
      <c r="E231" s="756" t="s">
        <v>4386</v>
      </c>
      <c r="F231" s="760"/>
      <c r="G231" s="760"/>
      <c r="H231" s="760"/>
      <c r="I231" s="760"/>
      <c r="J231" s="760"/>
      <c r="K231" s="760"/>
      <c r="L231" s="760"/>
      <c r="M231" s="760"/>
      <c r="N231" s="760">
        <v>2</v>
      </c>
      <c r="O231" s="760">
        <v>352</v>
      </c>
      <c r="P231" s="774"/>
      <c r="Q231" s="761">
        <v>176</v>
      </c>
    </row>
    <row r="232" spans="1:17" ht="14.4" customHeight="1" x14ac:dyDescent="0.3">
      <c r="A232" s="755" t="s">
        <v>4367</v>
      </c>
      <c r="B232" s="756" t="s">
        <v>4368</v>
      </c>
      <c r="C232" s="756" t="s">
        <v>3332</v>
      </c>
      <c r="D232" s="756" t="s">
        <v>4387</v>
      </c>
      <c r="E232" s="756" t="s">
        <v>4388</v>
      </c>
      <c r="F232" s="760"/>
      <c r="G232" s="760"/>
      <c r="H232" s="760"/>
      <c r="I232" s="760"/>
      <c r="J232" s="760"/>
      <c r="K232" s="760"/>
      <c r="L232" s="760"/>
      <c r="M232" s="760"/>
      <c r="N232" s="760">
        <v>1</v>
      </c>
      <c r="O232" s="760">
        <v>170</v>
      </c>
      <c r="P232" s="774"/>
      <c r="Q232" s="761">
        <v>170</v>
      </c>
    </row>
    <row r="233" spans="1:17" ht="14.4" customHeight="1" x14ac:dyDescent="0.3">
      <c r="A233" s="755" t="s">
        <v>4389</v>
      </c>
      <c r="B233" s="756" t="s">
        <v>4390</v>
      </c>
      <c r="C233" s="756" t="s">
        <v>3332</v>
      </c>
      <c r="D233" s="756" t="s">
        <v>4391</v>
      </c>
      <c r="E233" s="756" t="s">
        <v>4392</v>
      </c>
      <c r="F233" s="760">
        <v>78</v>
      </c>
      <c r="G233" s="760">
        <v>12558</v>
      </c>
      <c r="H233" s="760">
        <v>0.41479768786127169</v>
      </c>
      <c r="I233" s="760">
        <v>161</v>
      </c>
      <c r="J233" s="760">
        <v>175</v>
      </c>
      <c r="K233" s="760">
        <v>30275</v>
      </c>
      <c r="L233" s="760">
        <v>1</v>
      </c>
      <c r="M233" s="760">
        <v>173</v>
      </c>
      <c r="N233" s="760">
        <v>176</v>
      </c>
      <c r="O233" s="760">
        <v>30448</v>
      </c>
      <c r="P233" s="774">
        <v>1.0057142857142858</v>
      </c>
      <c r="Q233" s="761">
        <v>173</v>
      </c>
    </row>
    <row r="234" spans="1:17" ht="14.4" customHeight="1" x14ac:dyDescent="0.3">
      <c r="A234" s="755" t="s">
        <v>4389</v>
      </c>
      <c r="B234" s="756" t="s">
        <v>4390</v>
      </c>
      <c r="C234" s="756" t="s">
        <v>3332</v>
      </c>
      <c r="D234" s="756" t="s">
        <v>4393</v>
      </c>
      <c r="E234" s="756" t="s">
        <v>4394</v>
      </c>
      <c r="F234" s="760">
        <v>5</v>
      </c>
      <c r="G234" s="760">
        <v>5845</v>
      </c>
      <c r="H234" s="760">
        <v>0.99658994032395565</v>
      </c>
      <c r="I234" s="760">
        <v>1169</v>
      </c>
      <c r="J234" s="760">
        <v>5</v>
      </c>
      <c r="K234" s="760">
        <v>5865</v>
      </c>
      <c r="L234" s="760">
        <v>1</v>
      </c>
      <c r="M234" s="760">
        <v>1173</v>
      </c>
      <c r="N234" s="760"/>
      <c r="O234" s="760"/>
      <c r="P234" s="774"/>
      <c r="Q234" s="761"/>
    </row>
    <row r="235" spans="1:17" ht="14.4" customHeight="1" x14ac:dyDescent="0.3">
      <c r="A235" s="755" t="s">
        <v>4389</v>
      </c>
      <c r="B235" s="756" t="s">
        <v>4390</v>
      </c>
      <c r="C235" s="756" t="s">
        <v>3332</v>
      </c>
      <c r="D235" s="756" t="s">
        <v>4395</v>
      </c>
      <c r="E235" s="756" t="s">
        <v>4396</v>
      </c>
      <c r="F235" s="760">
        <v>93</v>
      </c>
      <c r="G235" s="760">
        <v>3720</v>
      </c>
      <c r="H235" s="760">
        <v>0.58161350844277671</v>
      </c>
      <c r="I235" s="760">
        <v>40</v>
      </c>
      <c r="J235" s="760">
        <v>156</v>
      </c>
      <c r="K235" s="760">
        <v>6396</v>
      </c>
      <c r="L235" s="760">
        <v>1</v>
      </c>
      <c r="M235" s="760">
        <v>41</v>
      </c>
      <c r="N235" s="760">
        <v>134</v>
      </c>
      <c r="O235" s="760">
        <v>6164</v>
      </c>
      <c r="P235" s="774">
        <v>0.96372732958098817</v>
      </c>
      <c r="Q235" s="761">
        <v>46</v>
      </c>
    </row>
    <row r="236" spans="1:17" ht="14.4" customHeight="1" x14ac:dyDescent="0.3">
      <c r="A236" s="755" t="s">
        <v>4389</v>
      </c>
      <c r="B236" s="756" t="s">
        <v>4390</v>
      </c>
      <c r="C236" s="756" t="s">
        <v>3332</v>
      </c>
      <c r="D236" s="756" t="s">
        <v>4397</v>
      </c>
      <c r="E236" s="756" t="s">
        <v>4398</v>
      </c>
      <c r="F236" s="760"/>
      <c r="G236" s="760"/>
      <c r="H236" s="760"/>
      <c r="I236" s="760"/>
      <c r="J236" s="760">
        <v>16</v>
      </c>
      <c r="K236" s="760">
        <v>6144</v>
      </c>
      <c r="L236" s="760">
        <v>1</v>
      </c>
      <c r="M236" s="760">
        <v>384</v>
      </c>
      <c r="N236" s="760">
        <v>9</v>
      </c>
      <c r="O236" s="760">
        <v>3123</v>
      </c>
      <c r="P236" s="774">
        <v>0.50830078125</v>
      </c>
      <c r="Q236" s="761">
        <v>347</v>
      </c>
    </row>
    <row r="237" spans="1:17" ht="14.4" customHeight="1" x14ac:dyDescent="0.3">
      <c r="A237" s="755" t="s">
        <v>4389</v>
      </c>
      <c r="B237" s="756" t="s">
        <v>4390</v>
      </c>
      <c r="C237" s="756" t="s">
        <v>3332</v>
      </c>
      <c r="D237" s="756" t="s">
        <v>4399</v>
      </c>
      <c r="E237" s="756" t="s">
        <v>4400</v>
      </c>
      <c r="F237" s="760"/>
      <c r="G237" s="760"/>
      <c r="H237" s="760"/>
      <c r="I237" s="760"/>
      <c r="J237" s="760">
        <v>11</v>
      </c>
      <c r="K237" s="760">
        <v>407</v>
      </c>
      <c r="L237" s="760">
        <v>1</v>
      </c>
      <c r="M237" s="760">
        <v>37</v>
      </c>
      <c r="N237" s="760">
        <v>2</v>
      </c>
      <c r="O237" s="760">
        <v>102</v>
      </c>
      <c r="P237" s="774">
        <v>0.25061425061425063</v>
      </c>
      <c r="Q237" s="761">
        <v>51</v>
      </c>
    </row>
    <row r="238" spans="1:17" ht="14.4" customHeight="1" x14ac:dyDescent="0.3">
      <c r="A238" s="755" t="s">
        <v>4389</v>
      </c>
      <c r="B238" s="756" t="s">
        <v>4390</v>
      </c>
      <c r="C238" s="756" t="s">
        <v>3332</v>
      </c>
      <c r="D238" s="756" t="s">
        <v>4401</v>
      </c>
      <c r="E238" s="756" t="s">
        <v>4402</v>
      </c>
      <c r="F238" s="760"/>
      <c r="G238" s="760"/>
      <c r="H238" s="760"/>
      <c r="I238" s="760"/>
      <c r="J238" s="760">
        <v>3</v>
      </c>
      <c r="K238" s="760">
        <v>1338</v>
      </c>
      <c r="L238" s="760">
        <v>1</v>
      </c>
      <c r="M238" s="760">
        <v>446</v>
      </c>
      <c r="N238" s="760">
        <v>26</v>
      </c>
      <c r="O238" s="760">
        <v>9802</v>
      </c>
      <c r="P238" s="774">
        <v>7.3258594917787745</v>
      </c>
      <c r="Q238" s="761">
        <v>377</v>
      </c>
    </row>
    <row r="239" spans="1:17" ht="14.4" customHeight="1" x14ac:dyDescent="0.3">
      <c r="A239" s="755" t="s">
        <v>4389</v>
      </c>
      <c r="B239" s="756" t="s">
        <v>4390</v>
      </c>
      <c r="C239" s="756" t="s">
        <v>3332</v>
      </c>
      <c r="D239" s="756" t="s">
        <v>4403</v>
      </c>
      <c r="E239" s="756" t="s">
        <v>4404</v>
      </c>
      <c r="F239" s="760">
        <v>31</v>
      </c>
      <c r="G239" s="760">
        <v>15221</v>
      </c>
      <c r="H239" s="760">
        <v>1.4062269031781227</v>
      </c>
      <c r="I239" s="760">
        <v>491</v>
      </c>
      <c r="J239" s="760">
        <v>22</v>
      </c>
      <c r="K239" s="760">
        <v>10824</v>
      </c>
      <c r="L239" s="760">
        <v>1</v>
      </c>
      <c r="M239" s="760">
        <v>492</v>
      </c>
      <c r="N239" s="760">
        <v>62</v>
      </c>
      <c r="O239" s="760">
        <v>32488</v>
      </c>
      <c r="P239" s="774">
        <v>3.0014781966001478</v>
      </c>
      <c r="Q239" s="761">
        <v>524</v>
      </c>
    </row>
    <row r="240" spans="1:17" ht="14.4" customHeight="1" x14ac:dyDescent="0.3">
      <c r="A240" s="755" t="s">
        <v>4389</v>
      </c>
      <c r="B240" s="756" t="s">
        <v>4390</v>
      </c>
      <c r="C240" s="756" t="s">
        <v>3332</v>
      </c>
      <c r="D240" s="756" t="s">
        <v>4405</v>
      </c>
      <c r="E240" s="756" t="s">
        <v>4406</v>
      </c>
      <c r="F240" s="760"/>
      <c r="G240" s="760"/>
      <c r="H240" s="760"/>
      <c r="I240" s="760"/>
      <c r="J240" s="760">
        <v>15</v>
      </c>
      <c r="K240" s="760">
        <v>465</v>
      </c>
      <c r="L240" s="760">
        <v>1</v>
      </c>
      <c r="M240" s="760">
        <v>31</v>
      </c>
      <c r="N240" s="760">
        <v>1</v>
      </c>
      <c r="O240" s="760">
        <v>57</v>
      </c>
      <c r="P240" s="774">
        <v>0.12258064516129032</v>
      </c>
      <c r="Q240" s="761">
        <v>57</v>
      </c>
    </row>
    <row r="241" spans="1:17" ht="14.4" customHeight="1" x14ac:dyDescent="0.3">
      <c r="A241" s="755" t="s">
        <v>4389</v>
      </c>
      <c r="B241" s="756" t="s">
        <v>4390</v>
      </c>
      <c r="C241" s="756" t="s">
        <v>3332</v>
      </c>
      <c r="D241" s="756" t="s">
        <v>4407</v>
      </c>
      <c r="E241" s="756" t="s">
        <v>4408</v>
      </c>
      <c r="F241" s="760"/>
      <c r="G241" s="760"/>
      <c r="H241" s="760"/>
      <c r="I241" s="760"/>
      <c r="J241" s="760"/>
      <c r="K241" s="760"/>
      <c r="L241" s="760"/>
      <c r="M241" s="760"/>
      <c r="N241" s="760">
        <v>1</v>
      </c>
      <c r="O241" s="760">
        <v>224</v>
      </c>
      <c r="P241" s="774"/>
      <c r="Q241" s="761">
        <v>224</v>
      </c>
    </row>
    <row r="242" spans="1:17" ht="14.4" customHeight="1" x14ac:dyDescent="0.3">
      <c r="A242" s="755" t="s">
        <v>4389</v>
      </c>
      <c r="B242" s="756" t="s">
        <v>4390</v>
      </c>
      <c r="C242" s="756" t="s">
        <v>3332</v>
      </c>
      <c r="D242" s="756" t="s">
        <v>4409</v>
      </c>
      <c r="E242" s="756" t="s">
        <v>4410</v>
      </c>
      <c r="F242" s="760"/>
      <c r="G242" s="760"/>
      <c r="H242" s="760"/>
      <c r="I242" s="760"/>
      <c r="J242" s="760"/>
      <c r="K242" s="760"/>
      <c r="L242" s="760"/>
      <c r="M242" s="760"/>
      <c r="N242" s="760">
        <v>1</v>
      </c>
      <c r="O242" s="760">
        <v>553</v>
      </c>
      <c r="P242" s="774"/>
      <c r="Q242" s="761">
        <v>553</v>
      </c>
    </row>
    <row r="243" spans="1:17" ht="14.4" customHeight="1" x14ac:dyDescent="0.3">
      <c r="A243" s="755" t="s">
        <v>4389</v>
      </c>
      <c r="B243" s="756" t="s">
        <v>4390</v>
      </c>
      <c r="C243" s="756" t="s">
        <v>3332</v>
      </c>
      <c r="D243" s="756" t="s">
        <v>4411</v>
      </c>
      <c r="E243" s="756" t="s">
        <v>4412</v>
      </c>
      <c r="F243" s="760">
        <v>231</v>
      </c>
      <c r="G243" s="760">
        <v>26796</v>
      </c>
      <c r="H243" s="760">
        <v>0.67162944582299422</v>
      </c>
      <c r="I243" s="760">
        <v>116</v>
      </c>
      <c r="J243" s="760">
        <v>341</v>
      </c>
      <c r="K243" s="760">
        <v>39897</v>
      </c>
      <c r="L243" s="760">
        <v>1</v>
      </c>
      <c r="M243" s="760">
        <v>117</v>
      </c>
      <c r="N243" s="760">
        <v>377</v>
      </c>
      <c r="O243" s="760">
        <v>51272</v>
      </c>
      <c r="P243" s="774">
        <v>1.2851091560768979</v>
      </c>
      <c r="Q243" s="761">
        <v>136</v>
      </c>
    </row>
    <row r="244" spans="1:17" ht="14.4" customHeight="1" x14ac:dyDescent="0.3">
      <c r="A244" s="755" t="s">
        <v>4389</v>
      </c>
      <c r="B244" s="756" t="s">
        <v>4390</v>
      </c>
      <c r="C244" s="756" t="s">
        <v>3332</v>
      </c>
      <c r="D244" s="756" t="s">
        <v>4413</v>
      </c>
      <c r="E244" s="756" t="s">
        <v>4414</v>
      </c>
      <c r="F244" s="760">
        <v>29</v>
      </c>
      <c r="G244" s="760">
        <v>2465</v>
      </c>
      <c r="H244" s="760">
        <v>0.42324862637362637</v>
      </c>
      <c r="I244" s="760">
        <v>85</v>
      </c>
      <c r="J244" s="760">
        <v>64</v>
      </c>
      <c r="K244" s="760">
        <v>5824</v>
      </c>
      <c r="L244" s="760">
        <v>1</v>
      </c>
      <c r="M244" s="760">
        <v>91</v>
      </c>
      <c r="N244" s="760">
        <v>100</v>
      </c>
      <c r="O244" s="760">
        <v>9100</v>
      </c>
      <c r="P244" s="774">
        <v>1.5625</v>
      </c>
      <c r="Q244" s="761">
        <v>91</v>
      </c>
    </row>
    <row r="245" spans="1:17" ht="14.4" customHeight="1" x14ac:dyDescent="0.3">
      <c r="A245" s="755" t="s">
        <v>4389</v>
      </c>
      <c r="B245" s="756" t="s">
        <v>4390</v>
      </c>
      <c r="C245" s="756" t="s">
        <v>3332</v>
      </c>
      <c r="D245" s="756" t="s">
        <v>4415</v>
      </c>
      <c r="E245" s="756" t="s">
        <v>4416</v>
      </c>
      <c r="F245" s="760">
        <v>4</v>
      </c>
      <c r="G245" s="760">
        <v>84</v>
      </c>
      <c r="H245" s="760">
        <v>0.33333333333333331</v>
      </c>
      <c r="I245" s="760">
        <v>21</v>
      </c>
      <c r="J245" s="760">
        <v>12</v>
      </c>
      <c r="K245" s="760">
        <v>252</v>
      </c>
      <c r="L245" s="760">
        <v>1</v>
      </c>
      <c r="M245" s="760">
        <v>21</v>
      </c>
      <c r="N245" s="760">
        <v>27</v>
      </c>
      <c r="O245" s="760">
        <v>1782</v>
      </c>
      <c r="P245" s="774">
        <v>7.0714285714285712</v>
      </c>
      <c r="Q245" s="761">
        <v>66</v>
      </c>
    </row>
    <row r="246" spans="1:17" ht="14.4" customHeight="1" x14ac:dyDescent="0.3">
      <c r="A246" s="755" t="s">
        <v>4389</v>
      </c>
      <c r="B246" s="756" t="s">
        <v>4390</v>
      </c>
      <c r="C246" s="756" t="s">
        <v>3332</v>
      </c>
      <c r="D246" s="756" t="s">
        <v>4417</v>
      </c>
      <c r="E246" s="756" t="s">
        <v>4418</v>
      </c>
      <c r="F246" s="760">
        <v>48</v>
      </c>
      <c r="G246" s="760">
        <v>23376</v>
      </c>
      <c r="H246" s="760">
        <v>0.44767887237628312</v>
      </c>
      <c r="I246" s="760">
        <v>487</v>
      </c>
      <c r="J246" s="760">
        <v>107</v>
      </c>
      <c r="K246" s="760">
        <v>52216</v>
      </c>
      <c r="L246" s="760">
        <v>1</v>
      </c>
      <c r="M246" s="760">
        <v>488</v>
      </c>
      <c r="N246" s="760">
        <v>76</v>
      </c>
      <c r="O246" s="760">
        <v>24928</v>
      </c>
      <c r="P246" s="774">
        <v>0.47740156273939022</v>
      </c>
      <c r="Q246" s="761">
        <v>328</v>
      </c>
    </row>
    <row r="247" spans="1:17" ht="14.4" customHeight="1" x14ac:dyDescent="0.3">
      <c r="A247" s="755" t="s">
        <v>4389</v>
      </c>
      <c r="B247" s="756" t="s">
        <v>4390</v>
      </c>
      <c r="C247" s="756" t="s">
        <v>3332</v>
      </c>
      <c r="D247" s="756" t="s">
        <v>4419</v>
      </c>
      <c r="E247" s="756" t="s">
        <v>4420</v>
      </c>
      <c r="F247" s="760">
        <v>7</v>
      </c>
      <c r="G247" s="760">
        <v>287</v>
      </c>
      <c r="H247" s="760">
        <v>0.30434782608695654</v>
      </c>
      <c r="I247" s="760">
        <v>41</v>
      </c>
      <c r="J247" s="760">
        <v>23</v>
      </c>
      <c r="K247" s="760">
        <v>943</v>
      </c>
      <c r="L247" s="760">
        <v>1</v>
      </c>
      <c r="M247" s="760">
        <v>41</v>
      </c>
      <c r="N247" s="760">
        <v>8</v>
      </c>
      <c r="O247" s="760">
        <v>408</v>
      </c>
      <c r="P247" s="774">
        <v>0.43266171792152702</v>
      </c>
      <c r="Q247" s="761">
        <v>51</v>
      </c>
    </row>
    <row r="248" spans="1:17" ht="14.4" customHeight="1" x14ac:dyDescent="0.3">
      <c r="A248" s="755" t="s">
        <v>4389</v>
      </c>
      <c r="B248" s="756" t="s">
        <v>4390</v>
      </c>
      <c r="C248" s="756" t="s">
        <v>3332</v>
      </c>
      <c r="D248" s="756" t="s">
        <v>4421</v>
      </c>
      <c r="E248" s="756" t="s">
        <v>4422</v>
      </c>
      <c r="F248" s="760">
        <v>1</v>
      </c>
      <c r="G248" s="760">
        <v>762</v>
      </c>
      <c r="H248" s="760">
        <v>0.9986893840104849</v>
      </c>
      <c r="I248" s="760">
        <v>762</v>
      </c>
      <c r="J248" s="760">
        <v>1</v>
      </c>
      <c r="K248" s="760">
        <v>763</v>
      </c>
      <c r="L248" s="760">
        <v>1</v>
      </c>
      <c r="M248" s="760">
        <v>763</v>
      </c>
      <c r="N248" s="760"/>
      <c r="O248" s="760"/>
      <c r="P248" s="774"/>
      <c r="Q248" s="761"/>
    </row>
    <row r="249" spans="1:17" ht="14.4" customHeight="1" x14ac:dyDescent="0.3">
      <c r="A249" s="755" t="s">
        <v>4389</v>
      </c>
      <c r="B249" s="756" t="s">
        <v>4390</v>
      </c>
      <c r="C249" s="756" t="s">
        <v>3332</v>
      </c>
      <c r="D249" s="756" t="s">
        <v>4423</v>
      </c>
      <c r="E249" s="756" t="s">
        <v>4424</v>
      </c>
      <c r="F249" s="760"/>
      <c r="G249" s="760"/>
      <c r="H249" s="760"/>
      <c r="I249" s="760"/>
      <c r="J249" s="760"/>
      <c r="K249" s="760"/>
      <c r="L249" s="760"/>
      <c r="M249" s="760"/>
      <c r="N249" s="760">
        <v>2</v>
      </c>
      <c r="O249" s="760">
        <v>4232</v>
      </c>
      <c r="P249" s="774"/>
      <c r="Q249" s="761">
        <v>2116</v>
      </c>
    </row>
    <row r="250" spans="1:17" ht="14.4" customHeight="1" x14ac:dyDescent="0.3">
      <c r="A250" s="755" t="s">
        <v>4389</v>
      </c>
      <c r="B250" s="756" t="s">
        <v>4390</v>
      </c>
      <c r="C250" s="756" t="s">
        <v>3332</v>
      </c>
      <c r="D250" s="756" t="s">
        <v>4425</v>
      </c>
      <c r="E250" s="756" t="s">
        <v>4426</v>
      </c>
      <c r="F250" s="760">
        <v>27</v>
      </c>
      <c r="G250" s="760">
        <v>16416</v>
      </c>
      <c r="H250" s="760">
        <v>0.83550488599348538</v>
      </c>
      <c r="I250" s="760">
        <v>608</v>
      </c>
      <c r="J250" s="760">
        <v>32</v>
      </c>
      <c r="K250" s="760">
        <v>19648</v>
      </c>
      <c r="L250" s="760">
        <v>1</v>
      </c>
      <c r="M250" s="760">
        <v>614</v>
      </c>
      <c r="N250" s="760">
        <v>109</v>
      </c>
      <c r="O250" s="760">
        <v>66708</v>
      </c>
      <c r="P250" s="774">
        <v>3.3951547231270358</v>
      </c>
      <c r="Q250" s="761">
        <v>612</v>
      </c>
    </row>
    <row r="251" spans="1:17" ht="14.4" customHeight="1" x14ac:dyDescent="0.3">
      <c r="A251" s="755" t="s">
        <v>4427</v>
      </c>
      <c r="B251" s="756" t="s">
        <v>4241</v>
      </c>
      <c r="C251" s="756" t="s">
        <v>3332</v>
      </c>
      <c r="D251" s="756" t="s">
        <v>4428</v>
      </c>
      <c r="E251" s="756" t="s">
        <v>4429</v>
      </c>
      <c r="F251" s="760">
        <v>1</v>
      </c>
      <c r="G251" s="760">
        <v>1184</v>
      </c>
      <c r="H251" s="760"/>
      <c r="I251" s="760">
        <v>1184</v>
      </c>
      <c r="J251" s="760"/>
      <c r="K251" s="760"/>
      <c r="L251" s="760"/>
      <c r="M251" s="760"/>
      <c r="N251" s="760">
        <v>1</v>
      </c>
      <c r="O251" s="760">
        <v>1483</v>
      </c>
      <c r="P251" s="774"/>
      <c r="Q251" s="761">
        <v>1483</v>
      </c>
    </row>
    <row r="252" spans="1:17" ht="14.4" customHeight="1" x14ac:dyDescent="0.3">
      <c r="A252" s="755" t="s">
        <v>4427</v>
      </c>
      <c r="B252" s="756" t="s">
        <v>4241</v>
      </c>
      <c r="C252" s="756" t="s">
        <v>3332</v>
      </c>
      <c r="D252" s="756" t="s">
        <v>4077</v>
      </c>
      <c r="E252" s="756" t="s">
        <v>4078</v>
      </c>
      <c r="F252" s="760">
        <v>1</v>
      </c>
      <c r="G252" s="760">
        <v>351</v>
      </c>
      <c r="H252" s="760"/>
      <c r="I252" s="760">
        <v>351</v>
      </c>
      <c r="J252" s="760"/>
      <c r="K252" s="760"/>
      <c r="L252" s="760"/>
      <c r="M252" s="760"/>
      <c r="N252" s="760"/>
      <c r="O252" s="760"/>
      <c r="P252" s="774"/>
      <c r="Q252" s="761"/>
    </row>
    <row r="253" spans="1:17" ht="14.4" customHeight="1" x14ac:dyDescent="0.3">
      <c r="A253" s="755" t="s">
        <v>4427</v>
      </c>
      <c r="B253" s="756" t="s">
        <v>4241</v>
      </c>
      <c r="C253" s="756" t="s">
        <v>3332</v>
      </c>
      <c r="D253" s="756" t="s">
        <v>4430</v>
      </c>
      <c r="E253" s="756" t="s">
        <v>4431</v>
      </c>
      <c r="F253" s="760">
        <v>1</v>
      </c>
      <c r="G253" s="760">
        <v>511</v>
      </c>
      <c r="H253" s="760"/>
      <c r="I253" s="760">
        <v>511</v>
      </c>
      <c r="J253" s="760"/>
      <c r="K253" s="760"/>
      <c r="L253" s="760"/>
      <c r="M253" s="760"/>
      <c r="N253" s="760"/>
      <c r="O253" s="760"/>
      <c r="P253" s="774"/>
      <c r="Q253" s="761"/>
    </row>
    <row r="254" spans="1:17" ht="14.4" customHeight="1" x14ac:dyDescent="0.3">
      <c r="A254" s="755" t="s">
        <v>4427</v>
      </c>
      <c r="B254" s="756" t="s">
        <v>4241</v>
      </c>
      <c r="C254" s="756" t="s">
        <v>3332</v>
      </c>
      <c r="D254" s="756" t="s">
        <v>4432</v>
      </c>
      <c r="E254" s="756" t="s">
        <v>4433</v>
      </c>
      <c r="F254" s="760">
        <v>1</v>
      </c>
      <c r="G254" s="760">
        <v>421</v>
      </c>
      <c r="H254" s="760"/>
      <c r="I254" s="760">
        <v>421</v>
      </c>
      <c r="J254" s="760"/>
      <c r="K254" s="760"/>
      <c r="L254" s="760"/>
      <c r="M254" s="760"/>
      <c r="N254" s="760"/>
      <c r="O254" s="760"/>
      <c r="P254" s="774"/>
      <c r="Q254" s="761"/>
    </row>
    <row r="255" spans="1:17" ht="14.4" customHeight="1" x14ac:dyDescent="0.3">
      <c r="A255" s="755" t="s">
        <v>4427</v>
      </c>
      <c r="B255" s="756" t="s">
        <v>4241</v>
      </c>
      <c r="C255" s="756" t="s">
        <v>3332</v>
      </c>
      <c r="D255" s="756" t="s">
        <v>4434</v>
      </c>
      <c r="E255" s="756" t="s">
        <v>4435</v>
      </c>
      <c r="F255" s="760">
        <v>1</v>
      </c>
      <c r="G255" s="760">
        <v>111</v>
      </c>
      <c r="H255" s="760"/>
      <c r="I255" s="760">
        <v>111</v>
      </c>
      <c r="J255" s="760"/>
      <c r="K255" s="760"/>
      <c r="L255" s="760"/>
      <c r="M255" s="760"/>
      <c r="N255" s="760"/>
      <c r="O255" s="760"/>
      <c r="P255" s="774"/>
      <c r="Q255" s="761"/>
    </row>
    <row r="256" spans="1:17" ht="14.4" customHeight="1" thickBot="1" x14ac:dyDescent="0.35">
      <c r="A256" s="762" t="s">
        <v>4427</v>
      </c>
      <c r="B256" s="763" t="s">
        <v>4241</v>
      </c>
      <c r="C256" s="763" t="s">
        <v>3332</v>
      </c>
      <c r="D256" s="763" t="s">
        <v>4436</v>
      </c>
      <c r="E256" s="763" t="s">
        <v>4437</v>
      </c>
      <c r="F256" s="767">
        <v>1</v>
      </c>
      <c r="G256" s="767">
        <v>289</v>
      </c>
      <c r="H256" s="767"/>
      <c r="I256" s="767">
        <v>289</v>
      </c>
      <c r="J256" s="767"/>
      <c r="K256" s="767"/>
      <c r="L256" s="767"/>
      <c r="M256" s="767"/>
      <c r="N256" s="767"/>
      <c r="O256" s="767"/>
      <c r="P256" s="775"/>
      <c r="Q256" s="76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329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4312</v>
      </c>
      <c r="D3" s="193">
        <f>SUBTOTAL(9,D6:D1048576)</f>
        <v>3953</v>
      </c>
      <c r="E3" s="193">
        <f>SUBTOTAL(9,E6:E1048576)</f>
        <v>4136</v>
      </c>
      <c r="F3" s="194">
        <f>IF(OR(E3=0,D3=0),"",E3/D3)</f>
        <v>1.0462939539590184</v>
      </c>
      <c r="G3" s="450">
        <f>SUBTOTAL(9,G6:G1048576)</f>
        <v>4226.3504999999996</v>
      </c>
      <c r="H3" s="451">
        <f>SUBTOTAL(9,H6:H1048576)</f>
        <v>3889.8737999999994</v>
      </c>
      <c r="I3" s="451">
        <f>SUBTOTAL(9,I6:I1048576)</f>
        <v>4130.2988999999998</v>
      </c>
      <c r="J3" s="194">
        <f>IF(OR(I3=0,H3=0),"",I3/H3)</f>
        <v>1.0618079434864958</v>
      </c>
      <c r="K3" s="450">
        <f>SUBTOTAL(9,K6:K1048576)</f>
        <v>344.96</v>
      </c>
      <c r="L3" s="451">
        <f>SUBTOTAL(9,L6:L1048576)</f>
        <v>316.24</v>
      </c>
      <c r="M3" s="451">
        <f>SUBTOTAL(9,M6:M1048576)</f>
        <v>330.88</v>
      </c>
      <c r="N3" s="195">
        <f>IF(OR(M3=0,E3=0),"",M3*1000/E3)</f>
        <v>80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326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79"/>
      <c r="B5" s="980"/>
      <c r="C5" s="983">
        <v>2015</v>
      </c>
      <c r="D5" s="983">
        <v>2016</v>
      </c>
      <c r="E5" s="983">
        <v>2017</v>
      </c>
      <c r="F5" s="984" t="s">
        <v>2</v>
      </c>
      <c r="G5" s="988">
        <v>2015</v>
      </c>
      <c r="H5" s="983">
        <v>2016</v>
      </c>
      <c r="I5" s="983">
        <v>2017</v>
      </c>
      <c r="J5" s="984" t="s">
        <v>2</v>
      </c>
      <c r="K5" s="988">
        <v>2015</v>
      </c>
      <c r="L5" s="983">
        <v>2016</v>
      </c>
      <c r="M5" s="983">
        <v>2017</v>
      </c>
      <c r="N5" s="989" t="s">
        <v>93</v>
      </c>
    </row>
    <row r="6" spans="1:14" ht="14.4" customHeight="1" thickBot="1" x14ac:dyDescent="0.35">
      <c r="A6" s="981" t="s">
        <v>3487</v>
      </c>
      <c r="B6" s="982" t="s">
        <v>4439</v>
      </c>
      <c r="C6" s="985">
        <v>4312</v>
      </c>
      <c r="D6" s="986">
        <v>3953</v>
      </c>
      <c r="E6" s="986">
        <v>4136</v>
      </c>
      <c r="F6" s="987">
        <v>1.0462939539590184</v>
      </c>
      <c r="G6" s="985">
        <v>4226.3504999999996</v>
      </c>
      <c r="H6" s="986">
        <v>3889.8737999999994</v>
      </c>
      <c r="I6" s="986">
        <v>4130.2988999999998</v>
      </c>
      <c r="J6" s="987">
        <v>1.0618079434864958</v>
      </c>
      <c r="K6" s="985">
        <v>344.96</v>
      </c>
      <c r="L6" s="986">
        <v>316.24</v>
      </c>
      <c r="M6" s="986">
        <v>330.88</v>
      </c>
      <c r="N6" s="99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2017-05-25T14:23:18Z</dcterms:modified>
</cp:coreProperties>
</file>